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2"/>
  </bookViews>
  <sheets>
    <sheet name="UK ZTI" sheetId="1" r:id="rId1"/>
    <sheet name="Plynofikácia" sheetId="2" r:id="rId2"/>
    <sheet name="ELI a MaR" sheetId="3" r:id="rId3"/>
  </sheets>
  <definedNames>
    <definedName name="_xlnm.Print_Titles" localSheetId="0">'UK ZTI'!$1:$12</definedName>
  </definedNames>
  <calcPr fullCalcOnLoad="1"/>
</workbook>
</file>

<file path=xl/sharedStrings.xml><?xml version="1.0" encoding="utf-8"?>
<sst xmlns="http://schemas.openxmlformats.org/spreadsheetml/2006/main" count="3266" uniqueCount="1050">
  <si>
    <t>ZADANIE S VÝKAZOM VÝMER</t>
  </si>
  <si>
    <t>Stavba:   Rekonštrukcia plynovej kotolne</t>
  </si>
  <si>
    <t>Objekt:   Objekt na ul. Alžbetina č.12 v Košiciach,Ústredné kúrenie  a zdravotechnika</t>
  </si>
  <si>
    <t xml:space="preserve">Objednávateľ:   </t>
  </si>
  <si>
    <t xml:space="preserve">Zhotoviteľ:   </t>
  </si>
  <si>
    <t xml:space="preserve">Spracoval:   </t>
  </si>
  <si>
    <t>Miesto.   Košice,Alžbetina č.12</t>
  </si>
  <si>
    <t>Č.</t>
  </si>
  <si>
    <t>Kód položky</t>
  </si>
  <si>
    <t>Popis</t>
  </si>
  <si>
    <t>MJ</t>
  </si>
  <si>
    <t>Množstvo celkom</t>
  </si>
  <si>
    <t>Jednotková cena zadania</t>
  </si>
  <si>
    <t>Celková cena zadania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</si>
  <si>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</si>
  <si>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</si>
  <si>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</si>
  <si>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</si>
  <si>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</si>
  <si>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</si>
  <si>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</si>
  <si>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</si>
  <si>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</si>
  <si>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Zvislé a kompletné konštrukcie   </t>
  </si>
  <si>
    <t>340238212.S</t>
  </si>
  <si>
    <t xml:space="preserve">Zamurovanie otvoru s plochou do 1 m2 tehlami pálenými v stenách hr. nad 100 mm   </t>
  </si>
  <si>
    <t>m2</t>
  </si>
  <si>
    <t xml:space="preserve">Úpravy povrchov, podlahy, osadenie   </t>
  </si>
  <si>
    <t>612465136</t>
  </si>
  <si>
    <t xml:space="preserve">Vnútorná omietka stien , vápennocementová, strojné miešanie, ručné nanášanie, MVR Uni, hr. 10 mm   </t>
  </si>
  <si>
    <t>632451507.S</t>
  </si>
  <si>
    <t xml:space="preserve">Opravná a vyrovnávacia hmota na báze cementu,, vo vonkajších aj vnútorných priestoroch, hr. 20 mm   </t>
  </si>
  <si>
    <t>9</t>
  </si>
  <si>
    <t xml:space="preserve">Ostatné konštrukcie a práce-búranie   </t>
  </si>
  <si>
    <t>961043111.S</t>
  </si>
  <si>
    <t xml:space="preserve">Búranie základov alebo vybúranie otvorov plochy nad 4 m2 z betónu prostého alebo preloženého kameňom,  -2,20000t   </t>
  </si>
  <si>
    <t>m3</t>
  </si>
  <si>
    <t xml:space="preserve">1,7*1,7*0,2+0,5*0,5*0,3   </t>
  </si>
  <si>
    <t>971033441.S</t>
  </si>
  <si>
    <t xml:space="preserve">Vybúranie otvoru v murive tehl. plochy do 0,25 m2 hr. do 300 mm,  -0,14600t   </t>
  </si>
  <si>
    <t>ks</t>
  </si>
  <si>
    <t>979081111.S</t>
  </si>
  <si>
    <t xml:space="preserve">Odvoz sutiny a vybúraných hmôt na skládku do 1 km   </t>
  </si>
  <si>
    <t>t</t>
  </si>
  <si>
    <t>979081121.S</t>
  </si>
  <si>
    <t xml:space="preserve">Odvoz sutiny a vybúraných hmôt na skládku za každý ďalší 1 km   </t>
  </si>
  <si>
    <t>979082111.S</t>
  </si>
  <si>
    <t xml:space="preserve">Vnútrostavenisková doprava sutiny a vybúraných hmôt do 10 m   </t>
  </si>
  <si>
    <t>979089012.S</t>
  </si>
  <si>
    <t xml:space="preserve">Poplatok za skladovanie - betón, tehly, dlaždice (17 01) ostatné   </t>
  </si>
  <si>
    <t>99</t>
  </si>
  <si>
    <t xml:space="preserve">Presun hmôt HSV   </t>
  </si>
  <si>
    <t>999281111.S</t>
  </si>
  <si>
    <t xml:space="preserve">Presun hmôt pre opravy a údržbu objektov vrátane vonkajších plášťov výšky do 25 m   </t>
  </si>
  <si>
    <t>PSV</t>
  </si>
  <si>
    <t xml:space="preserve">Práce a dodávky PSV   </t>
  </si>
  <si>
    <t>713</t>
  </si>
  <si>
    <t xml:space="preserve">Izolácie tepelné   </t>
  </si>
  <si>
    <t>713482111.S</t>
  </si>
  <si>
    <t xml:space="preserve">Montáž trubíc z PE, hr.do 10 mm,vnút.priemer do 38 mm   </t>
  </si>
  <si>
    <t>m</t>
  </si>
  <si>
    <t>283310000500.S</t>
  </si>
  <si>
    <t xml:space="preserve">Izolačná PE trubica dxhr. 22x6 mm, nenadrezaná, na izolovanie rozvodov vody, kúrenia, zdravotechniky   </t>
  </si>
  <si>
    <t xml:space="preserve">7 * 1,02   </t>
  </si>
  <si>
    <t>713482121.S</t>
  </si>
  <si>
    <t xml:space="preserve">Montáž trubíc z PE, hr.15-20 mm,vnút.priemer do 38 mm   </t>
  </si>
  <si>
    <t>283310004900.S</t>
  </si>
  <si>
    <t xml:space="preserve">Izolačná PE trubica dxhr. 35x20 mm, nadrezaná, na izolovanie rozvodov vody, kúrenia, zdravotechniky   </t>
  </si>
  <si>
    <t xml:space="preserve">14 * 1,02   </t>
  </si>
  <si>
    <t>713482122.S</t>
  </si>
  <si>
    <t xml:space="preserve">Montáž trubíc z PE, hr.15-20 mm,vnút.priemer 39-70 mm   </t>
  </si>
  <si>
    <t xml:space="preserve">9+3   </t>
  </si>
  <si>
    <t>283310005000.S</t>
  </si>
  <si>
    <t xml:space="preserve">Izolačná PE trubica dxhr. 42x20 mm, nadrezaná, na izolovanie rozvodov vody, kúrenia, zdravotechniky   </t>
  </si>
  <si>
    <t xml:space="preserve">9 * 1,02   </t>
  </si>
  <si>
    <t>283310005100.S</t>
  </si>
  <si>
    <t xml:space="preserve">Izolačná PE trubica dxhr. 48x20 mm, nadrezaná, na izolovanie rozvodov vody, kúrenia, zdravotechniky   </t>
  </si>
  <si>
    <t xml:space="preserve">3 * 1,02   </t>
  </si>
  <si>
    <t>713482132.S</t>
  </si>
  <si>
    <t xml:space="preserve">Montáž trubíc z PE, hr.30 mm,vnút.priemer 39-70 mm   </t>
  </si>
  <si>
    <t>283310006600.S</t>
  </si>
  <si>
    <t xml:space="preserve">Izolačná PE trubica dxhr. 48x30 mm, rozrezaná, na izolovanie rozvodov vody, kúrenia, zdravotechniky   </t>
  </si>
  <si>
    <t xml:space="preserve">12 * 1,02   </t>
  </si>
  <si>
    <t>998713201.S</t>
  </si>
  <si>
    <t xml:space="preserve">Presun hmôt pre izolácie tepelné v objektoch výšky do 6 m   </t>
  </si>
  <si>
    <t>%</t>
  </si>
  <si>
    <t>721</t>
  </si>
  <si>
    <t xml:space="preserve">Zdravotechnika - vnútorná kanalizácia   </t>
  </si>
  <si>
    <t>721173203.S</t>
  </si>
  <si>
    <t xml:space="preserve">Potrubie z PVC - U odpadné pripájacie D 32 mm   </t>
  </si>
  <si>
    <t>721213015.S</t>
  </si>
  <si>
    <t xml:space="preserve">Montáž podlahového vpustu s zvislým odtokom DN 110   </t>
  </si>
  <si>
    <t>286630024700</t>
  </si>
  <si>
    <t xml:space="preserve">Podlahový vpust HL310N, (0,6 l/s), vertikálny odtok DN 50/75/110, izolačná príruba, mriežka nerez 115x115 mm, PP/PE   </t>
  </si>
  <si>
    <t xml:space="preserve">Podlahový vpust DN50/75/110 vertikálny s izolačným tanierom, so zápachovou uzávierkou, skrátiteľným nadstavcom 14 - 72 mm/147x147mm a nerezovou vtokovou mriežkou 140x140mm   </t>
  </si>
  <si>
    <t>721290123.S</t>
  </si>
  <si>
    <t xml:space="preserve">Ostatné - skúška tesnosti kanalizácie v objektoch dymom do DN 300   </t>
  </si>
  <si>
    <t>998721201.S</t>
  </si>
  <si>
    <t xml:space="preserve">Presun hmôt pre vnútornú kanalizáciu v objektoch výšky do 6 m   </t>
  </si>
  <si>
    <t>722</t>
  </si>
  <si>
    <t xml:space="preserve">Zdravotechnika - vnútorný vodovod   </t>
  </si>
  <si>
    <t>722130211.S</t>
  </si>
  <si>
    <t xml:space="preserve">Potrubie z oceľových rúr pozink. bezšvíkových bežných-11 353.0, 10 004.0 zvarov. bežných-11 343.00 DN 15   </t>
  </si>
  <si>
    <t>722221010.S</t>
  </si>
  <si>
    <t xml:space="preserve">Montáž guľového kohúta závitového priameho pre vodu G 1/2   </t>
  </si>
  <si>
    <t>551110004900.S</t>
  </si>
  <si>
    <t xml:space="preserve">Guľový uzáver pre vodu 1/2", niklovaná mosadz   </t>
  </si>
  <si>
    <t>722221360.S</t>
  </si>
  <si>
    <t xml:space="preserve">Montáž vodovodného filtra závitového G 1/2   </t>
  </si>
  <si>
    <t>422010002900.S</t>
  </si>
  <si>
    <t xml:space="preserve">Filter závitový na vodu 1/2", FF, PN 20, mosadz   </t>
  </si>
  <si>
    <t>722263414.S</t>
  </si>
  <si>
    <t xml:space="preserve">Montáž vodomeru závitového jednovtokového suchobežného G 1/2   </t>
  </si>
  <si>
    <t>165785</t>
  </si>
  <si>
    <t xml:space="preserve">Vodomer  1/2   studená, antimagnetický, pr.110mm, Qn 1,5m3   </t>
  </si>
  <si>
    <t>722290226.S</t>
  </si>
  <si>
    <t xml:space="preserve">Tlaková skúška vodovodného potrubia závitového do DN 50   </t>
  </si>
  <si>
    <t>998722201.S</t>
  </si>
  <si>
    <t xml:space="preserve">Presun hmôt pre vnútorný vodovod v objektoch výšky do 6 m   </t>
  </si>
  <si>
    <t>731</t>
  </si>
  <si>
    <t xml:space="preserve">Ústredné kúrenie - kotolne   </t>
  </si>
  <si>
    <t>731100831.S</t>
  </si>
  <si>
    <t xml:space="preserve">Demontáž kotla liatinového   </t>
  </si>
  <si>
    <t>731261060.S1</t>
  </si>
  <si>
    <t xml:space="preserve">Montáž plynového kotla nástenného kondenzačného 2+príslušenstva   </t>
  </si>
  <si>
    <t>484120002100.S1</t>
  </si>
  <si>
    <t xml:space="preserve">Nástenny kondenzačný kotol, tepelný výkon pri 50/30°C 10,7 / 45,1 kW, rozmery š/v/h - 640/792/453 mm, hmotnosť 61 kg, napr. Weishaupt-, WTC 45-A, prev. H-PEA;  45 kW   </t>
  </si>
  <si>
    <t>001001351926</t>
  </si>
  <si>
    <t xml:space="preserve">Guľový uzáver plynu R 3/4" s termickou poistkou, typ GAH-D   </t>
  </si>
  <si>
    <t>207040526</t>
  </si>
  <si>
    <t xml:space="preserve">Plynový filter typ WF 507/1, R 3/4"   </t>
  </si>
  <si>
    <t xml:space="preserve">na ochranu kotla a čerpadla pred hrubými nečistotami a usadeninami zo systému   </t>
  </si>
  <si>
    <t>VC50AC26</t>
  </si>
  <si>
    <t xml:space="preserve">Zberný sifón   </t>
  </si>
  <si>
    <t>29204726+</t>
  </si>
  <si>
    <t xml:space="preserve">Montážny rám pre kaskádu 2 ks kotlov WTC 45-A   </t>
  </si>
  <si>
    <t>484120038200.S156</t>
  </si>
  <si>
    <t xml:space="preserve">Diaľkové ovládanie typ WCM-FS 2.0   </t>
  </si>
  <si>
    <t>484120021500.S</t>
  </si>
  <si>
    <t xml:space="preserve">Snímač vonkajšej teploty typ NTC 600   </t>
  </si>
  <si>
    <t>484120040800.S26</t>
  </si>
  <si>
    <t xml:space="preserve">Manager kaskádovej regulácie typ WCM-KA 3.0   </t>
  </si>
  <si>
    <t>484120021500.Spp</t>
  </si>
  <si>
    <t xml:space="preserve">Snímač teploty vykurovacej vody anuloidu typ NTC 5k, dĺžka 5m   </t>
  </si>
  <si>
    <t>484120040800.Sppp</t>
  </si>
  <si>
    <t xml:space="preserve">Rozširovací modul WCM-EM 2.1   </t>
  </si>
  <si>
    <t>731361101.Spp</t>
  </si>
  <si>
    <t xml:space="preserve">Montáž dymovodu   </t>
  </si>
  <si>
    <t>súb.</t>
  </si>
  <si>
    <t>265186215</t>
  </si>
  <si>
    <t xml:space="preserve">Základná sada kaskády pre 1. a 2. kotol, DN110/125, typ WAL-PP-KA-1-80-110/125-2   </t>
  </si>
  <si>
    <t xml:space="preserve">z polypropylénu, obsahuje: kryt šachty kompl. DN 125 s integrovaným vedením spalín a vzduchu, 6 dištančných držiakov DN 125 rozšírenie DN 80 na DN 1125, oporné koleno 87° s podperou DN 60-DN80   </t>
  </si>
  <si>
    <t>2651702228</t>
  </si>
  <si>
    <t xml:space="preserve">Sada potrubných spôn pre kaskádový zberač spalín, DN125   </t>
  </si>
  <si>
    <t xml:space="preserve">z plastu, súprava 6 ks   </t>
  </si>
  <si>
    <t>265169829</t>
  </si>
  <si>
    <t xml:space="preserve">Pripojovacie potrubie DN DN125, 0,5m dĺžka, PP   </t>
  </si>
  <si>
    <t xml:space="preserve">na vedenie spalín   </t>
  </si>
  <si>
    <t>2999*</t>
  </si>
  <si>
    <t xml:space="preserve">Spalinové potrubie DN 125, 2m dĺžka, PP   </t>
  </si>
  <si>
    <t>265169728</t>
  </si>
  <si>
    <t xml:space="preserve">Koleno 87°, DN160, PP   </t>
  </si>
  <si>
    <t xml:space="preserve">z polypropylénu do 120°   </t>
  </si>
  <si>
    <t>2651687289</t>
  </si>
  <si>
    <t xml:space="preserve">Rozširovacia spalinová sada do šachty, DN125, typ WAL-PP-KA-E-125-S   </t>
  </si>
  <si>
    <t xml:space="preserve">z polypropylénu, obsahuje: rozšírenie DN 60 na DN 80, rozšírenie DN 80 na DN 110, spalinová rúra DN 110 x 250 mm, revízne koleno 87° DN 110, zberač DN 110/110, mastiaca pasta - tuba 50 ml   </t>
  </si>
  <si>
    <t>731370060.Sp</t>
  </si>
  <si>
    <t xml:space="preserve">Montáž hydraulického príslušenstva kotlov   </t>
  </si>
  <si>
    <t>484120022910.Spp</t>
  </si>
  <si>
    <t xml:space="preserve">Základná pripojovacia sada kotla WTC 45, typ WHB 5.0   </t>
  </si>
  <si>
    <t>sada</t>
  </si>
  <si>
    <t>484120022912.Sppp</t>
  </si>
  <si>
    <t xml:space="preserve">Sada pripojovacích potrubí  WHT-WTC 45/60   </t>
  </si>
  <si>
    <t>341526</t>
  </si>
  <si>
    <t xml:space="preserve">Kompaktný modul zberača s anuloidom a tepelnou izoláciou pre kaskádu 3 kotlov,typ WHI coll-comp 2-7 #1   </t>
  </si>
  <si>
    <t>38601026</t>
  </si>
  <si>
    <t xml:space="preserve">Rozdeľovač pre 2 okruhy - kompakt, vrátane tepelnej izolácie, typ WHI distri 25-2-3,5 #1, 3,5m3/h   </t>
  </si>
  <si>
    <t>283335</t>
  </si>
  <si>
    <t xml:space="preserve">Nástenná konzola pre rozdeľovač  WHI distri 25-2-3,5 #1, typ WHÜ-A-DN25-1”   </t>
  </si>
  <si>
    <t>940125 1526</t>
  </si>
  <si>
    <t xml:space="preserve">Zmiešavacia skupina NW 25 typ WHI mix 25-7-8 #5, Kvs=8, EEI?0,2;  čerpadlo Grundfos typ: UPM3 Auto 25-70 180,   </t>
  </si>
  <si>
    <t xml:space="preserve">SAMOSTATNE NEPREDAJNÉ (Čerpadlové skupiny a ich príslušenstvo sú predávané iba spolu s kotlom)   </t>
  </si>
  <si>
    <t>174142426</t>
  </si>
  <si>
    <t xml:space="preserve">Zmiešavacia skupina NW 32 typ WHI mix 32-1-18 #5, Kvs=18, EEI?0,23;  čerpadlo Grundfos typ: UPML 32-105 180 Auto,   </t>
  </si>
  <si>
    <t>731890801.S</t>
  </si>
  <si>
    <t xml:space="preserve">Vnútrostaveniskové premiestnenie vybúraných hmôt kotolní vodorovne do 6 m   </t>
  </si>
  <si>
    <t>998731201.S</t>
  </si>
  <si>
    <t xml:space="preserve">Presun hmôt pre kotolne umiestnené vo výške (hĺbke) do 6 m   </t>
  </si>
  <si>
    <t>732</t>
  </si>
  <si>
    <t xml:space="preserve">Ústredné kúrenie - strojovne   </t>
  </si>
  <si>
    <t>732110812.S</t>
  </si>
  <si>
    <t xml:space="preserve">Demontáž telesa rozdeľovača a zberača nad DN 100 do 200,  -0,09358t   </t>
  </si>
  <si>
    <t>732320813.S</t>
  </si>
  <si>
    <t xml:space="preserve">Demontáž nádrže beztlakovej alebo tlakovej, odpojenie od rozvodov potrubia nádrže objemu do 200 l   </t>
  </si>
  <si>
    <t>732324813.S</t>
  </si>
  <si>
    <t xml:space="preserve">Demontáž nádrže beztlakovej alebo tlakovej, vypúšťanie vody z nádrže objemu nad 100 do 200 l   </t>
  </si>
  <si>
    <t>732331021.S</t>
  </si>
  <si>
    <t xml:space="preserve">Montáž expanznej nádoby tlak do 6 bar s membránou 100 l   </t>
  </si>
  <si>
    <t>484630005800</t>
  </si>
  <si>
    <t xml:space="preserve">Nádoba expanzná s membránou typ NG 100 l, D 480 mm, v 670 mm, pripojenie R 1", 3/1,5 bar, šedá, REFLEX   </t>
  </si>
  <si>
    <t xml:space="preserve">Expanzné nádoby pre vykurovacie a chladiace sústavy so závitovým pripojením, dovolená prevádzková teplota membrány 70°C, vhodné aj pre nemrznúce zmesi do koncentrácie 50%, schválené v zmysle Európskej smernice pre tlakové zariadenia 97/23/EG   </t>
  </si>
  <si>
    <t>732331929.Sp</t>
  </si>
  <si>
    <t xml:space="preserve">Montáž úpravne vody   </t>
  </si>
  <si>
    <t>13810482</t>
  </si>
  <si>
    <t xml:space="preserve">Doplňovacia stanica vykurovacej vody podľa DIN EN 1717 a VDI 2035 pre trvalú inštaláciu v kotolni (redukčný ventil, vodomer, 1ks demineralizačná kartuša)   </t>
  </si>
  <si>
    <t>25266226</t>
  </si>
  <si>
    <t xml:space="preserve">Demineralizačná kartuša   </t>
  </si>
  <si>
    <t>IVARMEVO</t>
  </si>
  <si>
    <t xml:space="preserve">Merač vodivosti, typ AQA ThermoControl k montáži na doplňovaciu stanicu   </t>
  </si>
  <si>
    <t>009730269</t>
  </si>
  <si>
    <t xml:space="preserve">"Neutralizačné zariadenie do 300 kW s prevzdušňovačom na uvoľňovanie neutralizačných granúl, vrátane 11,2 kg neutralizačnej náplne.
Rozmery (D x Š x V): 1090 x 150 x 195 mm"   </t>
  </si>
  <si>
    <t>732420814.S</t>
  </si>
  <si>
    <t xml:space="preserve">Demontáž čerpadla obehového špirálového (do potrubia) DN 65,  -0,02400t   </t>
  </si>
  <si>
    <t>732890801.S</t>
  </si>
  <si>
    <t xml:space="preserve">Vnútrostaveniskové premiestnenie vybúraných hmôt strojovní vodorovne 100 m z objektov výšky do 6 m   </t>
  </si>
  <si>
    <t>998732201.S</t>
  </si>
  <si>
    <t xml:space="preserve">Presun hmôt pre strojovne v objektoch výšky do 6 m   </t>
  </si>
  <si>
    <t>733</t>
  </si>
  <si>
    <t xml:space="preserve">Ústredné kúrenie - rozvodné potrubie   </t>
  </si>
  <si>
    <t>733110806.S</t>
  </si>
  <si>
    <t xml:space="preserve">Demontáž potrubia z oceľových rúrok závitových nad 15 do DN 32,  -0,00320t   </t>
  </si>
  <si>
    <t>733110808.S</t>
  </si>
  <si>
    <t xml:space="preserve">Demontáž potrubia z oceľových rúrok závitových nad 32 do DN 50,  -0,00532t   </t>
  </si>
  <si>
    <t>733110810.S</t>
  </si>
  <si>
    <t xml:space="preserve">Demontáž potrubia z oceľových rúrok závitových nad 50 do DN 80,  -0,00858t   </t>
  </si>
  <si>
    <t>733111105.S</t>
  </si>
  <si>
    <t xml:space="preserve">Potrubie z rúrok závitových oceľových bezšvových bežných nízkotlakových DN 25   </t>
  </si>
  <si>
    <t>733111106.S</t>
  </si>
  <si>
    <t xml:space="preserve">Potrubie z rúrok závitových oceľových bezšvových bežných nízkotlakových DN 32   </t>
  </si>
  <si>
    <t>733111107.S</t>
  </si>
  <si>
    <t xml:space="preserve">Potrubie z rúrok závitových oceľových bezšvových bežných nízkotlakových DN 40   </t>
  </si>
  <si>
    <t>733111108.S</t>
  </si>
  <si>
    <t xml:space="preserve">Potrubie z rúrok závitových oceľových bezšvových bežných nízkotlakových DN 50   </t>
  </si>
  <si>
    <t>733120842.S4</t>
  </si>
  <si>
    <t xml:space="preserve">Demontáž oceľového dymovodu DN250   </t>
  </si>
  <si>
    <t>733190107.S</t>
  </si>
  <si>
    <t xml:space="preserve">Tlaková skúška potrubia z oceľových rúrok závitových   </t>
  </si>
  <si>
    <t>733890801.S</t>
  </si>
  <si>
    <t xml:space="preserve">Vnútrostav. premiestnenie vybúraných hmôt rozvodov potrubia vodorovne do 100 m z obj. výš. do 6 m   </t>
  </si>
  <si>
    <t>998733201.S</t>
  </si>
  <si>
    <t xml:space="preserve">Presun hmôt pre rozvody potrubia v objektoch výšky do 6 m   </t>
  </si>
  <si>
    <t>734</t>
  </si>
  <si>
    <t xml:space="preserve">Ústredné kúrenie - armatúry   </t>
  </si>
  <si>
    <t>734100812.S</t>
  </si>
  <si>
    <t xml:space="preserve">Demontáž armatúry prírubovej s dvomi prírubami nad 50 do DN 100,  -0,03900t   </t>
  </si>
  <si>
    <t>734100822.S</t>
  </si>
  <si>
    <t xml:space="preserve">Demontáž armatúry prírubovej s tromi prírubami nad 50 do DN 100,  -0,05400t   </t>
  </si>
  <si>
    <t>734109214.S</t>
  </si>
  <si>
    <t xml:space="preserve">Montáž armatúry prírubovej s dvomi prírubami PN 1,6 DN 50   </t>
  </si>
  <si>
    <t>82511001588</t>
  </si>
  <si>
    <t xml:space="preserve">Odkaľovcí magnetický separátor vrátane tepelnej izolácie, DN 50/PN16   </t>
  </si>
  <si>
    <t xml:space="preserve">Odstraňuje mikrobubliny plynov cirkulujúcich v systéme, minimálna údržba, minimálna tlaková strata, nepretržitá prevádzka, mat. oceľ. Pripojenie varné.   </t>
  </si>
  <si>
    <t>734209115.S</t>
  </si>
  <si>
    <t xml:space="preserve">Montáž závitovej armatúry s 2 závitmi G 1   </t>
  </si>
  <si>
    <t>551240010800</t>
  </si>
  <si>
    <t xml:space="preserve">Guľový kohút so zaistením MK 1" - príslušenstvo k expanzným nádobám N+NG, C, F, S, S/V, V, REFLEX   </t>
  </si>
  <si>
    <t xml:space="preserve">Servisná uztváracia armatúra s vypúšťaním. Bezpečnostný uzáver pre údržbu a demontáž expanzných nádob Reflex s vypúšťaním na strane nádoby.   </t>
  </si>
  <si>
    <t>734213250.S</t>
  </si>
  <si>
    <t xml:space="preserve">Montáž ventilu odvzdušňovacieho závitového automatického G 1/2   </t>
  </si>
  <si>
    <t>551210009500.S</t>
  </si>
  <si>
    <t xml:space="preserve">Ventil odvzdušňovací automatický, 1/2"   </t>
  </si>
  <si>
    <t>734224009.S</t>
  </si>
  <si>
    <t xml:space="preserve">Montáž guľového kohúta závitového G 3/4   </t>
  </si>
  <si>
    <t>551210044700.S</t>
  </si>
  <si>
    <t xml:space="preserve">Guľový ventil 3/4”, páčka chróm   </t>
  </si>
  <si>
    <t>734224015.S</t>
  </si>
  <si>
    <t xml:space="preserve">Montáž guľového kohúta závitového G 5/4   </t>
  </si>
  <si>
    <t>551210044900.S</t>
  </si>
  <si>
    <t xml:space="preserve">Guľový ventil 1 1/4”, páčka chróm   </t>
  </si>
  <si>
    <t>734224021.S</t>
  </si>
  <si>
    <t xml:space="preserve">Montáž guľového kohúta závitového G 2   </t>
  </si>
  <si>
    <t>551210045100.S</t>
  </si>
  <si>
    <t xml:space="preserve">Guľový ventil 2”, páčka chróm   </t>
  </si>
  <si>
    <t>734240010.S</t>
  </si>
  <si>
    <t xml:space="preserve">Montáž spätnej klapky závitovej G 1   </t>
  </si>
  <si>
    <t>551190001000.S</t>
  </si>
  <si>
    <t xml:space="preserve">Spätná klapka vodorovná závitová 1", PN 10, pre vodu, mosadz   </t>
  </si>
  <si>
    <t>734252130.S</t>
  </si>
  <si>
    <t xml:space="preserve">Montáž ventilu poistného rohového G 1   </t>
  </si>
  <si>
    <t>551210024200</t>
  </si>
  <si>
    <t xml:space="preserve">Ventil poistný pre vykurovanie, 1" x 5/4", 0,5-5,5 bar, PN16,   </t>
  </si>
  <si>
    <t>734291113.S</t>
  </si>
  <si>
    <t xml:space="preserve">Ostané armatúry, kohútik plniaci a vypúšťací normy 13 7061, PN 1,0/100st. C G 1/2   </t>
  </si>
  <si>
    <t>734291370.S</t>
  </si>
  <si>
    <t xml:space="preserve">Montáž filtra závitového G 2 PN   </t>
  </si>
  <si>
    <t>422010003400.S</t>
  </si>
  <si>
    <t xml:space="preserve">Filter závitový na vodu 2", FF, PN 20, mosadz   </t>
  </si>
  <si>
    <t>734412430.S</t>
  </si>
  <si>
    <t xml:space="preserve">Montáž merača tepla   </t>
  </si>
  <si>
    <t>389510007000.S26</t>
  </si>
  <si>
    <t xml:space="preserve">Merač tepla MULTICAL 403 na spiatočku s integrovaným prietokomerným senzorom, so signálnym káblom 1,5 m, batériou 3,6 V a súpravou teplotných senzorov do jám Pt500, s káblami 1,5 m vrátane 2 jímok 65 mm, qp=6,0 m3/h, KV=24,5 m3/h, DN25, pripojenie závitov   </t>
  </si>
  <si>
    <t>734424120.S</t>
  </si>
  <si>
    <t xml:space="preserve">Montáž tlakomera - manometra axiálneho priemer 63 mm   </t>
  </si>
  <si>
    <t>388430004600v</t>
  </si>
  <si>
    <t xml:space="preserve">Manometer axialny D63 mm so skúšobným kohútom, 0-10 bar, vrátane jímky   </t>
  </si>
  <si>
    <t>734890801.S</t>
  </si>
  <si>
    <t xml:space="preserve">Vnútrostaveniskové premiestnenie vybúraných hmôt armatúr do 6m   </t>
  </si>
  <si>
    <t>998734201.S</t>
  </si>
  <si>
    <t xml:space="preserve">Presun hmôt pre armatúry v objektoch výšky do 6 m   </t>
  </si>
  <si>
    <t>769</t>
  </si>
  <si>
    <t xml:space="preserve">Montáže vzduchotechnických zariadení   </t>
  </si>
  <si>
    <t>769035003</t>
  </si>
  <si>
    <t xml:space="preserve">Montáž dvernej mriežky prierezu 0.090-0.190 m2   </t>
  </si>
  <si>
    <t>429720218100</t>
  </si>
  <si>
    <t xml:space="preserve">Mriežka hliníková so skrutkami a štvorcovými otvormi rozmery šxv 400x280 mm   </t>
  </si>
  <si>
    <t>769035099</t>
  </si>
  <si>
    <t xml:space="preserve">Montáž krycej mriežky kruhovej priemeru 280-450 mm   </t>
  </si>
  <si>
    <t>76879</t>
  </si>
  <si>
    <t xml:space="preserve">IGC 315, sacia mriežka s ochr. pletivom, d315   </t>
  </si>
  <si>
    <t>998769201</t>
  </si>
  <si>
    <t xml:space="preserve">Presun hmôt pre montáž vzduchotechnických zariadení v stavbe (objekte) výšky do 7 m   </t>
  </si>
  <si>
    <t>783</t>
  </si>
  <si>
    <t xml:space="preserve">Nátery   </t>
  </si>
  <si>
    <t>783424740</t>
  </si>
  <si>
    <t xml:space="preserve">Nátery kov.potr.a armatúr syntetické potrubie do DN 50 mm základné - 35µm   </t>
  </si>
  <si>
    <t>784</t>
  </si>
  <si>
    <t xml:space="preserve">Maľby   </t>
  </si>
  <si>
    <t>784452371</t>
  </si>
  <si>
    <t xml:space="preserve">Maľby z maliarskych zmesí Primalex, Farmal, ručne nanášané tónované dvojnásobné na jemnozrnný podklad výšky do 3,80 m   </t>
  </si>
  <si>
    <t>HZS</t>
  </si>
  <si>
    <t xml:space="preserve">Hodinové zúčtovacie sadzby   </t>
  </si>
  <si>
    <t>HZS000111.S1</t>
  </si>
  <si>
    <t xml:space="preserve">Spustenie a spätné napustenie systému cca 1000 litrov   </t>
  </si>
  <si>
    <t>kpl</t>
  </si>
  <si>
    <t>HZS000112.S1</t>
  </si>
  <si>
    <t xml:space="preserve">uvedenie kotolne do prevádzky servisným technikom výrobcu kotla   </t>
  </si>
  <si>
    <t>HZS000114.S1</t>
  </si>
  <si>
    <t xml:space="preserve">Vykurovacia skúška - skúšobná prevádzka   </t>
  </si>
  <si>
    <t>hod</t>
  </si>
  <si>
    <t xml:space="preserve">Celkom   </t>
  </si>
  <si>
    <t xml:space="preserve">Odberateľ: Bytový podnik mesta Košice s.r.o.,Južné nábrežie 13,KE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</si>
  <si>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</si>
  <si>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</si>
  <si>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</si>
  <si>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</si>
  <si>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</si>
  <si>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</si>
  <si>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</si>
  <si>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Ing.František Priščák </t>
  </si>
  <si>
    <t xml:space="preserve">JKSO 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</si>
  <si>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</si>
  <si>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</si>
  <si>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</si>
  <si>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</si>
  <si>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</si>
  <si>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</si>
  <si>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</si>
  <si>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</si>
  <si>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</si>
  <si>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</si>
  <si>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 : Rekonštrukcia plynovej kotolne-obj.na ul.Alžbetiná č.12</t>
  </si>
  <si>
    <t>VF</t>
  </si>
  <si>
    <t>Objekt : Plynofikácia</t>
  </si>
  <si>
    <t>N</t>
  </si>
  <si>
    <t>Por.</t>
  </si>
  <si>
    <t>Kód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</si>
  <si>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</si>
  <si>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</si>
  <si>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</si>
  <si>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</si>
  <si>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</si>
  <si>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</si>
  <si>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</si>
  <si>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</si>
  <si>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</si>
  <si>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</si>
  <si>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</si>
  <si>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</si>
  <si>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</si>
  <si>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</si>
  <si>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</si>
  <si>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</si>
  <si>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</si>
  <si>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</si>
  <si>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</si>
  <si>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</si>
  <si>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</si>
  <si>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</si>
  <si>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</si>
  <si>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</si>
  <si>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</si>
  <si>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</si>
  <si>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</si>
  <si>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</si>
  <si>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</si>
  <si>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</si>
  <si>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</si>
  <si>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</si>
  <si>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</si>
  <si>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</si>
  <si>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</si>
  <si>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</si>
  <si>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</si>
  <si>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</si>
  <si>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</si>
  <si>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</si>
  <si>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</si>
  <si>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</si>
  <si>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pre KL</t>
  </si>
  <si>
    <t>pozícia</t>
  </si>
  <si>
    <t>PRÁCE A DODÁVKY HSV</t>
  </si>
  <si>
    <t>3 - ZVISLÉ A KOMPLETNÉ KONŠTRUKCIE</t>
  </si>
  <si>
    <t>014</t>
  </si>
  <si>
    <t>340238212</t>
  </si>
  <si>
    <t>Zamurovanie otvoru 0,25-1 m2 tehlami v priečkach alebo stenách hr. nad 100 mm</t>
  </si>
  <si>
    <t xml:space="preserve">                    </t>
  </si>
  <si>
    <t>E</t>
  </si>
  <si>
    <t>34023-8212</t>
  </si>
  <si>
    <t>45.25.50</t>
  </si>
  <si>
    <t>EK</t>
  </si>
  <si>
    <t>S</t>
  </si>
  <si>
    <t>0,15*0,15*5 =   0,113</t>
  </si>
  <si>
    <t>a</t>
  </si>
  <si>
    <t>0,25*0,8 =   0,200</t>
  </si>
  <si>
    <t xml:space="preserve">3 - ZVISLÉ A KOMPLETNÉ KONŠTRUKCIE  spolu: </t>
  </si>
  <si>
    <t>9 - OSTATNÉ KONŠTRUKCIE A PRÁCE</t>
  </si>
  <si>
    <t>952902110</t>
  </si>
  <si>
    <t>Zametenie v miestnostiach a chodbách</t>
  </si>
  <si>
    <t>95290-2110</t>
  </si>
  <si>
    <t>45.45.13</t>
  </si>
  <si>
    <t>953941621</t>
  </si>
  <si>
    <t>Osadenie konzol v murive betónovom</t>
  </si>
  <si>
    <t>kus</t>
  </si>
  <si>
    <t>95394-1621</t>
  </si>
  <si>
    <t>953941721</t>
  </si>
  <si>
    <t>Osadenie objímok a držiakov v murive betónovom</t>
  </si>
  <si>
    <t>95394-1721</t>
  </si>
  <si>
    <t>013</t>
  </si>
  <si>
    <t>971042231</t>
  </si>
  <si>
    <t>Vybúr. otvorov do 0,0225 m2 v betón. murive hr. do 15 cm</t>
  </si>
  <si>
    <t>97104-2231</t>
  </si>
  <si>
    <t>45.11.11</t>
  </si>
  <si>
    <t>971042551</t>
  </si>
  <si>
    <t>Vybúr. otvorov do 1 m2 v betón. murive akejkoľvek hrúbky</t>
  </si>
  <si>
    <t>97104-2551</t>
  </si>
  <si>
    <t>0,25*0,25*0,8 =   0,050</t>
  </si>
  <si>
    <t>976074141</t>
  </si>
  <si>
    <t>Vybúranie kotevných želiez z betónu alebo kamen. muriva</t>
  </si>
  <si>
    <t>97607-4141</t>
  </si>
  <si>
    <t>979011111</t>
  </si>
  <si>
    <t>Zvislá doprava sute a vybúr. hmôt za prvé podlažie</t>
  </si>
  <si>
    <t>97901-1111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</si>
  <si>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</si>
  <si>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</si>
  <si>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</si>
  <si>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</si>
  <si>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</si>
  <si>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</si>
  <si>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</si>
  <si>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</si>
  <si>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</si>
  <si>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</si>
  <si>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</si>
  <si>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</si>
  <si>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979131409</t>
  </si>
  <si>
    <t>Poplatok za ulož.a znešk.staveb.sute na vymedzených skládkach "O"-ostatný odpad</t>
  </si>
  <si>
    <t>97913-1409</t>
  </si>
  <si>
    <t>998991111</t>
  </si>
  <si>
    <t>Presun hmôt pre opravy v objektoch výšky do 25 m</t>
  </si>
  <si>
    <t>99899-1111</t>
  </si>
  <si>
    <t>45.41.10</t>
  </si>
  <si>
    <t xml:space="preserve">9 - OSTATNÉ KONŠTRUKCIE A PRÁCE  spolu: </t>
  </si>
  <si>
    <t xml:space="preserve">PRÁCE A DODÁVKY HSV  spolu: </t>
  </si>
  <si>
    <t>PRÁCE A DODÁVKY PSV</t>
  </si>
  <si>
    <t>723 - Vnútorný plynovod</t>
  </si>
  <si>
    <t>723120202</t>
  </si>
  <si>
    <t>Potrubie plyn. ocel. rúrok záv. čier. spoj zvar 11353 DN 15</t>
  </si>
  <si>
    <t>I</t>
  </si>
  <si>
    <t>72312-0202</t>
  </si>
  <si>
    <t>45.33.30</t>
  </si>
  <si>
    <t>IK</t>
  </si>
  <si>
    <t>723120804</t>
  </si>
  <si>
    <t>Demontáž potrubia z oceľ. rúrok závitových zvar. DN do 25</t>
  </si>
  <si>
    <t>72312-0804</t>
  </si>
  <si>
    <t>723120805</t>
  </si>
  <si>
    <t>Demontáž potrubia z oceľ. rúrok závitových zvar. DN do 50</t>
  </si>
  <si>
    <t>72312-0805</t>
  </si>
  <si>
    <t>723150303</t>
  </si>
  <si>
    <t>Potrubie plyn. z ocel. rúrok hlad. čier. zvar. D 25/2,6</t>
  </si>
  <si>
    <t>72315-0303</t>
  </si>
  <si>
    <t>723150304</t>
  </si>
  <si>
    <t>Potrubie plyn. z ocel. rúrok hlad. čier. zvar. D 31,8/2,6</t>
  </si>
  <si>
    <t>72315-0304</t>
  </si>
  <si>
    <t>723150312</t>
  </si>
  <si>
    <t>Potrubie plyn. z ocel. rúrok hlad. čier. zvar. D 57/2,9</t>
  </si>
  <si>
    <t>72315-0312</t>
  </si>
  <si>
    <t>723150317</t>
  </si>
  <si>
    <t>Potrubie plyn. z ocel. rúrok hlad. čier. zvar. D 159/4,5</t>
  </si>
  <si>
    <t>72315-0317</t>
  </si>
  <si>
    <t>723150352</t>
  </si>
  <si>
    <t>Zhotovenie redukcie plyn. potrubia kovaním nad 2 DN 50/20</t>
  </si>
  <si>
    <t>72315-0352</t>
  </si>
  <si>
    <t>723150365</t>
  </si>
  <si>
    <t>Chránička plyn. potrubia D 38/2.6</t>
  </si>
  <si>
    <t>72315-0365</t>
  </si>
  <si>
    <t>723150369</t>
  </si>
  <si>
    <t>Chránička plyn. potrubia D 89/3.6</t>
  </si>
  <si>
    <t>72315-0369</t>
  </si>
  <si>
    <t>723150804</t>
  </si>
  <si>
    <t>Demontáž potrubia ocel. hladk. zvarov. do D 108</t>
  </si>
  <si>
    <t>72315-0804</t>
  </si>
  <si>
    <t>723150900pc</t>
  </si>
  <si>
    <t>Guľový ventil plynový IVAR FUTURGAS F IV.80010200-DN50+páčka</t>
  </si>
  <si>
    <t>72315-0900pc</t>
  </si>
  <si>
    <t>7231509025pc</t>
  </si>
  <si>
    <t>Guľový uzáver plynový IVAR FUTURGAS F IV.800 10 012-DN 15</t>
  </si>
  <si>
    <t>72315-09025p</t>
  </si>
  <si>
    <t>723150904pc</t>
  </si>
  <si>
    <t>Guľový uzáver plynový IVAR FUTURGAS F IV.80010112-DN 40</t>
  </si>
  <si>
    <t>72315-0904pc</t>
  </si>
  <si>
    <t>723160204</t>
  </si>
  <si>
    <t>Prípojka k plynomerom spoj. na závit bez ochodzu G 1</t>
  </si>
  <si>
    <t>súbor</t>
  </si>
  <si>
    <t>72316-0204</t>
  </si>
  <si>
    <t>723160334</t>
  </si>
  <si>
    <t>Rozperky prípojok k plynomerom G 1</t>
  </si>
  <si>
    <t>72316-0334</t>
  </si>
  <si>
    <t>723160804</t>
  </si>
  <si>
    <t>Demontáž prípojok k plynomerom na závit bez ochodzu G 1</t>
  </si>
  <si>
    <t>pár</t>
  </si>
  <si>
    <t>72316-0804</t>
  </si>
  <si>
    <t>723160831</t>
  </si>
  <si>
    <t>Demontáž rozperky prípojok k plynomerom G 1</t>
  </si>
  <si>
    <t>72316-0831</t>
  </si>
  <si>
    <t>723190204</t>
  </si>
  <si>
    <t>Prípojka plyn. z ocel. rúrok závit. čiernych 11353 DN 25</t>
  </si>
  <si>
    <t>72319-0204</t>
  </si>
  <si>
    <t>723190901</t>
  </si>
  <si>
    <t>Opr. plyn. potrubia, uzavretie alebo otvorenie potrubia</t>
  </si>
  <si>
    <t>72319-0901</t>
  </si>
  <si>
    <t>723190907</t>
  </si>
  <si>
    <t>Opr. plyn. potrubia, odvzdušnenie a napustenie potrubia</t>
  </si>
  <si>
    <t>72319-0907</t>
  </si>
  <si>
    <t>723190909</t>
  </si>
  <si>
    <t>Opr. plyn. potrubia, neúradná tlak. skúška stávajúceho potr.</t>
  </si>
  <si>
    <t>72319-0909</t>
  </si>
  <si>
    <t>723190913</t>
  </si>
  <si>
    <t>Opr. plyn. potrubia, navarenie odbočky na potrubie DN 20</t>
  </si>
  <si>
    <t>72319-0913</t>
  </si>
  <si>
    <t>723190917</t>
  </si>
  <si>
    <t>Opr. plyn. potrubia, navarenie odbočky na potrubie DN 50</t>
  </si>
  <si>
    <t>72319-0917</t>
  </si>
  <si>
    <t>723190926pc</t>
  </si>
  <si>
    <t>Trubk.oblúk oceľ. DN 25</t>
  </si>
  <si>
    <t>72319-0926pc</t>
  </si>
  <si>
    <t>723190949pc</t>
  </si>
  <si>
    <t>72319-0949pc</t>
  </si>
  <si>
    <t>723190950pc</t>
  </si>
  <si>
    <t>Nástavec na plyn s maticou a tesnením</t>
  </si>
  <si>
    <t>72319-0950pc</t>
  </si>
  <si>
    <t>7232191101pc</t>
  </si>
  <si>
    <t>Privarovacia príruba s krkom-DN -montáž</t>
  </si>
  <si>
    <t>72321-91101pc</t>
  </si>
  <si>
    <t>723239101</t>
  </si>
  <si>
    <t>Montáž plynovodných armatúr s 2 závitmi, ostatné typy G 1/2</t>
  </si>
  <si>
    <t>72323-9101</t>
  </si>
  <si>
    <t>723239105</t>
  </si>
  <si>
    <t>Montáž plynovodných armatúr s 2 závitmi, ostatné typy G 6/4</t>
  </si>
  <si>
    <t>72323-9105</t>
  </si>
  <si>
    <t>723239106</t>
  </si>
  <si>
    <t>Montáž plynovodných armatúr s 2 závitmi, ostatné typy G 2</t>
  </si>
  <si>
    <t>72323-9106</t>
  </si>
  <si>
    <t>723239109pc</t>
  </si>
  <si>
    <t>Plynový filter DN 50</t>
  </si>
  <si>
    <t>723260801</t>
  </si>
  <si>
    <t>Demontáž plynomerov PS 2,PS 6,PS 10</t>
  </si>
  <si>
    <t>72326-0801</t>
  </si>
  <si>
    <t>723261912</t>
  </si>
  <si>
    <t>Opr. montáž plynomerov s odvzduš. a odskúšaním PS-2, PS-6</t>
  </si>
  <si>
    <t>72326-1912</t>
  </si>
  <si>
    <t>723261927pc</t>
  </si>
  <si>
    <t>Guľový ventil plyn-odber vzorky.IVAR-FUTUGAS FIV.8104  R priamy-DN15</t>
  </si>
  <si>
    <t>723261930pc</t>
  </si>
  <si>
    <t>Dno klenuté Dn 150-11373.1</t>
  </si>
  <si>
    <t>72326-1930pc</t>
  </si>
  <si>
    <t>723269110pc</t>
  </si>
  <si>
    <t>Membranový bezpeč. uzáver BAP 50-NT-B solo</t>
  </si>
  <si>
    <t>7232900034pc</t>
  </si>
  <si>
    <t>Vetracia mriežka 400*200 so sieťovinou</t>
  </si>
  <si>
    <t>723290008pc</t>
  </si>
  <si>
    <t>Privarovacia príruba s krkom -DN 50 pn16</t>
  </si>
  <si>
    <t>723999906</t>
  </si>
  <si>
    <t>Vnútorný plynovod HZS T6</t>
  </si>
  <si>
    <t>72399-9906</t>
  </si>
  <si>
    <t>998723201</t>
  </si>
  <si>
    <t>Presun hmôt pre vnút. plynovod v objektoch výšky do 6 m</t>
  </si>
  <si>
    <t>99872-3201</t>
  </si>
  <si>
    <t xml:space="preserve">723 - Vnútorný plynovod  spolu: </t>
  </si>
  <si>
    <t>724 - Strojné vybavenie</t>
  </si>
  <si>
    <t>724231120</t>
  </si>
  <si>
    <t>Meracie prísl. dom. vodární, montáž kontaktného tlakomera</t>
  </si>
  <si>
    <t>72423-1120</t>
  </si>
  <si>
    <t>45.33.20</t>
  </si>
  <si>
    <t>724231126pc</t>
  </si>
  <si>
    <t>Tlakomer ukazovací dn100 s kondenz.sluč.a manometr. kohút T-DN 20</t>
  </si>
  <si>
    <t>72423-1126pc</t>
  </si>
  <si>
    <t>724231127pc</t>
  </si>
  <si>
    <t>72423-1127pc</t>
  </si>
  <si>
    <t>998724201</t>
  </si>
  <si>
    <t>Presun hmôt pre strojné vybavenie v objektoch výšky do 6 m</t>
  </si>
  <si>
    <t>99872-4201</t>
  </si>
  <si>
    <t xml:space="preserve">724 - Strojné vybavenie  spolu: </t>
  </si>
  <si>
    <t>734 - Armatúry</t>
  </si>
  <si>
    <t>734200821</t>
  </si>
  <si>
    <t>Demontáž armatúr s dvoma závitmi do G 1/2</t>
  </si>
  <si>
    <t>73420-0821</t>
  </si>
  <si>
    <t>45.33.11</t>
  </si>
  <si>
    <t>734200822</t>
  </si>
  <si>
    <t>Demontáž armatúr s dvoma závitmi do G 1</t>
  </si>
  <si>
    <t>73420-0822</t>
  </si>
  <si>
    <t>734200824</t>
  </si>
  <si>
    <t>Demontáž armatúr s dvoma závitmi do G 2</t>
  </si>
  <si>
    <t>73420-0824</t>
  </si>
  <si>
    <t>734410821</t>
  </si>
  <si>
    <t>Demontáž teplomerov s ochranným púzdrom dvojkovových</t>
  </si>
  <si>
    <t>73441-0821</t>
  </si>
  <si>
    <t>734420821</t>
  </si>
  <si>
    <t>Demontáž tlakomerov diferenciálnych</t>
  </si>
  <si>
    <t>73442-0821</t>
  </si>
  <si>
    <t>998734201</t>
  </si>
  <si>
    <t>Presun hmôt pre armatúry UK v objektoch výšky do 6 m</t>
  </si>
  <si>
    <t>99873-4201</t>
  </si>
  <si>
    <t xml:space="preserve">734 - Armatúry  spolu: </t>
  </si>
  <si>
    <t>767 - Konštrukcie doplnk. kovové stavebné</t>
  </si>
  <si>
    <t>767</t>
  </si>
  <si>
    <t>767995103</t>
  </si>
  <si>
    <t>Montáž atypických stavebných doplnk. konštrukcií do 20 kg</t>
  </si>
  <si>
    <t>kg</t>
  </si>
  <si>
    <t>76799-5103</t>
  </si>
  <si>
    <t>45.42.12</t>
  </si>
  <si>
    <t>767995110pc</t>
  </si>
  <si>
    <t>Podstropný záves s obj. HILTI-1potrubie</t>
  </si>
  <si>
    <t>767995111pc</t>
  </si>
  <si>
    <t>Podstropný záves s obj. HILTI-2potrubie</t>
  </si>
  <si>
    <t>767995112pc</t>
  </si>
  <si>
    <t>Konzola s obj. HILTI-1potrubie</t>
  </si>
  <si>
    <t>767995126pc</t>
  </si>
  <si>
    <t>Konzola pod plynomer</t>
  </si>
  <si>
    <t>998767201</t>
  </si>
  <si>
    <t>Presun hmôt pre kovové stav. doplnk. konštr. v objektoch výšky do 6 m</t>
  </si>
  <si>
    <t>99876-7201</t>
  </si>
  <si>
    <t xml:space="preserve">767 - Konštrukcie doplnk. kovové stavebné  spolu: </t>
  </si>
  <si>
    <t>783 - Nátery</t>
  </si>
  <si>
    <t>783215100</t>
  </si>
  <si>
    <t>Nátery kov. stav. doplnk. konštr. olejové dvojnás.+1x email</t>
  </si>
  <si>
    <t>78321-5100</t>
  </si>
  <si>
    <t>45.44.21</t>
  </si>
  <si>
    <t>783411410</t>
  </si>
  <si>
    <t>Nátery olejové kov. armatúr do DN 100mm dvojnás.+ 1x email</t>
  </si>
  <si>
    <t>78341-1410</t>
  </si>
  <si>
    <t>783414340</t>
  </si>
  <si>
    <t>Nátery olejové potrubia do DN 50mm dvojnás. 1x email +zákl.</t>
  </si>
  <si>
    <t>78341-4340</t>
  </si>
  <si>
    <t>783416360</t>
  </si>
  <si>
    <t>Nátery olejové potrubia do DN 150mm dvojnás. 1x email +zákl.</t>
  </si>
  <si>
    <t>78341-6360</t>
  </si>
  <si>
    <t xml:space="preserve">783 - Nátery  spolu: </t>
  </si>
  <si>
    <t xml:space="preserve">PRÁCE A DODÁVKY PSV  spolu: </t>
  </si>
  <si>
    <t>Za rozpočet celkom</t>
  </si>
  <si>
    <t>Hárok obsahuje:</t>
  </si>
  <si>
    <t>1) Krycí list rozpočtu</t>
  </si>
  <si>
    <t>2) Rekapitulácia rozpočtu</t>
  </si>
  <si>
    <t>3) Rozpočet</t>
  </si>
  <si>
    <t>Späť na hárok:</t>
  </si>
  <si>
    <t>Rekapitulácia stavby</t>
  </si>
  <si>
    <t>Štand kanálový snímač vlhkosti a teploty, H:0...10V, 10...90%rh,T: LG Ni1000, -50...150°C</t>
  </si>
  <si>
    <t>optimalizované pre tlač zostáv vo formáte A4 - na výšku</t>
  </si>
  <si>
    <t>&gt;&gt;  skryté stĺpce  &lt;&lt;</t>
  </si>
  <si>
    <t>{f9c1b351-cade-4f5c-aa83-25772fb18cd4}</t>
  </si>
  <si>
    <t>0</t>
  </si>
  <si>
    <t>KRYCÍ LIST VÝKAZU VÝMERU</t>
  </si>
  <si>
    <t>v ---  nižšie sa nachádzajú doplnkové a pomocné údaje k zostavám  --- v</t>
  </si>
  <si>
    <t>False</t>
  </si>
  <si>
    <t>Stavba:</t>
  </si>
  <si>
    <t>Rekonštrukcia plynovej kotolne</t>
  </si>
  <si>
    <t>Objekt:</t>
  </si>
  <si>
    <t>Objekt na ul. Alžbetiná č.12 v Košiciach</t>
  </si>
  <si>
    <t>Časť:</t>
  </si>
  <si>
    <t>Meranie a regulácia</t>
  </si>
  <si>
    <t>Úroveň:</t>
  </si>
  <si>
    <t>JKSO:</t>
  </si>
  <si>
    <t/>
  </si>
  <si>
    <t>KS:</t>
  </si>
  <si>
    <t>Miesto:</t>
  </si>
  <si>
    <t xml:space="preserve"> </t>
  </si>
  <si>
    <t>Dátum:</t>
  </si>
  <si>
    <t>9.2020</t>
  </si>
  <si>
    <t>Objednávateľ:</t>
  </si>
  <si>
    <t>IČO:</t>
  </si>
  <si>
    <t>IČO DPH:</t>
  </si>
  <si>
    <t>Zhotoviteľ:</t>
  </si>
  <si>
    <t>Projektant:</t>
  </si>
  <si>
    <t>Spracovateľ:</t>
  </si>
  <si>
    <t>Ing. Igor Šepeľa</t>
  </si>
  <si>
    <t>Poznámka:</t>
  </si>
  <si>
    <t>Náklady z rozpočtu</t>
  </si>
  <si>
    <t>Ostatné náklady</t>
  </si>
  <si>
    <t>Cena bez 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</si>
  <si>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</si>
  <si>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</si>
  <si>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</si>
  <si>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</si>
  <si>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</si>
  <si>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</si>
  <si>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</si>
  <si>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</si>
  <si>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Projektant</t>
  </si>
  <si>
    <t>Spracovateľ</t>
  </si>
  <si>
    <t>Dátum a podpis:</t>
  </si>
  <si>
    <t>Pečiatka</t>
  </si>
  <si>
    <t>Objednávateľ</t>
  </si>
  <si>
    <t>Zhotoviteľ</t>
  </si>
  <si>
    <t>REKAPITULÁCIA VÁKAZU VÝMERU</t>
  </si>
  <si>
    <t>Kód - Popis</t>
  </si>
  <si>
    <t>Cena celkom [EUR]</t>
  </si>
  <si>
    <t>1) Náklady z rozpočtu</t>
  </si>
  <si>
    <t>-1</t>
  </si>
  <si>
    <t>M - Práce a dodávky M</t>
  </si>
  <si>
    <t xml:space="preserve">    21-M - Elektromontáže</t>
  </si>
  <si>
    <t xml:space="preserve">    36-M - Montáž prev.,mer. a regul.zariadení</t>
  </si>
  <si>
    <t>HZS - Hodinové zúčtovacie sadzby</t>
  </si>
  <si>
    <t>VRN - Vedľajšie rozpočtové náklady</t>
  </si>
  <si>
    <t xml:space="preserve">    VRN04 - Projektové práce</t>
  </si>
  <si>
    <t>2) Ostatné náklady</t>
  </si>
  <si>
    <t>Celkové náklady za stavbu 1) + 2)</t>
  </si>
  <si>
    <t>VÝKAZ VÝMER</t>
  </si>
  <si>
    <t>Úroveň 5:</t>
  </si>
  <si>
    <t>PČ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</si>
  <si>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</si>
  <si>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</si>
  <si>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</si>
  <si>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</si>
  <si>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</si>
  <si>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</si>
  <si>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</si>
  <si>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</si>
  <si>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D</t>
  </si>
  <si>
    <t>ROZPOCET</t>
  </si>
  <si>
    <t>K</t>
  </si>
  <si>
    <t>210010024</t>
  </si>
  <si>
    <t>Rúrka ohybná elektroinštalačná z PVC typ FXP 16, uložená pevne</t>
  </si>
  <si>
    <t>-1890207809</t>
  </si>
  <si>
    <t>M</t>
  </si>
  <si>
    <t>I-Spojka SM 16 šedá</t>
  </si>
  <si>
    <t>-1059453089</t>
  </si>
  <si>
    <t>I-príchytka CL 16</t>
  </si>
  <si>
    <t>128</t>
  </si>
  <si>
    <t>1421710309</t>
  </si>
  <si>
    <t>Rúrka ohybná FXP 16</t>
  </si>
  <si>
    <t>-404251296</t>
  </si>
  <si>
    <t>210010025</t>
  </si>
  <si>
    <t>Rúrka ohybná elektroinštalačná z PVC typ FXP 20, uložená pevne</t>
  </si>
  <si>
    <t>I-Spojka SM 20 šedá</t>
  </si>
  <si>
    <t>I-príchytka CL 20</t>
  </si>
  <si>
    <t>Rúrka ohybná FXP 20</t>
  </si>
  <si>
    <t>210011302</t>
  </si>
  <si>
    <t>Osadenie polyamidovej príchytky HM 8, do tehlového muriva</t>
  </si>
  <si>
    <t>-1487509937</t>
  </si>
  <si>
    <t>Hmoždinka klasická 8 mm T8 typ: T8-PA</t>
  </si>
  <si>
    <t>1836451331</t>
  </si>
  <si>
    <t>210011303</t>
  </si>
  <si>
    <t>Osadenie polyamidovej príchytky HM 10, do tehlového muriva</t>
  </si>
  <si>
    <t>-819387275</t>
  </si>
  <si>
    <t>Hmoždinka klasická 10 mm T10 typ: T10-PA</t>
  </si>
  <si>
    <t>-364263808</t>
  </si>
  <si>
    <t>210020661</t>
  </si>
  <si>
    <t>Konštrukcia oceľová, tenkostenná (Jöckl) všeobecná výroba, montáž vrátane, základného náteru</t>
  </si>
  <si>
    <t>-2026418229</t>
  </si>
  <si>
    <t>Profil oceľový 40x20x2 mm zváraný tenkostenný uzavretý obdĺžnikový</t>
  </si>
  <si>
    <t>279948591</t>
  </si>
  <si>
    <t>Profil oceľový 50x2 mm zváraný tenkostenný uzavretý štvorcový</t>
  </si>
  <si>
    <t>1145926514</t>
  </si>
  <si>
    <t>Farba syntetická suríková S 2005</t>
  </si>
  <si>
    <t>-1038732999</t>
  </si>
  <si>
    <t>Riedidlo do olejovo-syntetickej farby S 6006</t>
  </si>
  <si>
    <t>1774870389</t>
  </si>
  <si>
    <t>Elektróda zváracia ESAB E-R 117 D 2,5 mm x dĺ. 350 mm nelegovaná s rutilovým a kyslým obalom</t>
  </si>
  <si>
    <t>tks</t>
  </si>
  <si>
    <t>-1831285805</t>
  </si>
  <si>
    <t>210100001</t>
  </si>
  <si>
    <t>Ukončenie vodičov v rozvádzač. vrátane zapojenia a vodičovej koncovky do 2.5 mm2</t>
  </si>
  <si>
    <t>-113695205</t>
  </si>
  <si>
    <t>210100002</t>
  </si>
  <si>
    <t>Ukončenie vodičov v rozvádzač. vrátane zapojenia a vodičovej koncovky do 6 mm2</t>
  </si>
  <si>
    <t>210100101</t>
  </si>
  <si>
    <t>Ukončenie Cu a Al drôtov a lán včítane zapojenie, jedna žila, vodič s prierezom do 16 mm2</t>
  </si>
  <si>
    <t>1639753745</t>
  </si>
  <si>
    <t>210100258</t>
  </si>
  <si>
    <t>Ukončenie celoplastových káblov zmrašť. záklopkou alebo páskou do 5 x 4 mm2</t>
  </si>
  <si>
    <t>985270763</t>
  </si>
  <si>
    <t>Izolačné pásky čierna 10m x 19mm typ: FEK10</t>
  </si>
  <si>
    <t>640008203</t>
  </si>
  <si>
    <t>Izolačné pásky zeleno-žltá 10m x 19mm typ: ZS10</t>
  </si>
  <si>
    <t>-1683246186</t>
  </si>
  <si>
    <t>210100301</t>
  </si>
  <si>
    <t>Príplatok za ukončenie tienenia kábla (v plášti) vrátane zapojenia</t>
  </si>
  <si>
    <t>-484835969</t>
  </si>
  <si>
    <t>210110070</t>
  </si>
  <si>
    <t>Spínače špeciálne vrátane zapojenia - ovládač pomocných obvodov</t>
  </si>
  <si>
    <t>XALK178G</t>
  </si>
  <si>
    <t>Ovládač pomocných obvodov v plastovej skrinke s aretácio 1Z+1R</t>
  </si>
  <si>
    <t>210111031</t>
  </si>
  <si>
    <t>Domová zásuvka chránená v krabici pre prostredie vlhké 10/16A 250V 2P+Z</t>
  </si>
  <si>
    <t>Plexo55 69731</t>
  </si>
  <si>
    <t>Zásuvka 1 násobná IP55 biela</t>
  </si>
  <si>
    <t>210110001</t>
  </si>
  <si>
    <t>Spínač nástenný pre vonkajšie prostredie, vrátane zapojenia jednopólový - radenie 1</t>
  </si>
  <si>
    <t>Plexo55 69711E</t>
  </si>
  <si>
    <t>Spínač nástenný radenie 1, IP55</t>
  </si>
  <si>
    <t>210110002</t>
  </si>
  <si>
    <t>Spínač nástenný pre vonkajšie prostredie, vrátane zapojenia dvojpólový - radenie 2</t>
  </si>
  <si>
    <t>Plexo55 69530 R2</t>
  </si>
  <si>
    <t>Prístroj spínača radenie 2 dvojpólový s kytom sivý</t>
  </si>
  <si>
    <t>Plexo 69651</t>
  </si>
  <si>
    <t>Krabica inštalačná na omietku sivá</t>
  </si>
  <si>
    <t>210110003</t>
  </si>
  <si>
    <t>Spínač nástenný pre vonkajšie prostredie, vrátane zapojenia sériový - radenie 5</t>
  </si>
  <si>
    <t>Plexo 69715</t>
  </si>
  <si>
    <t>Spínač striedavý dvojitý  IP55</t>
  </si>
  <si>
    <t>210201345</t>
  </si>
  <si>
    <t xml:space="preserve">Zapojenie svietidla priemyselného nástenného LED </t>
  </si>
  <si>
    <t>50W/840</t>
  </si>
  <si>
    <t>Svietidlo LED prachotesné DAMP PROOF VALUE 50W/840 6000lm 230V IP65</t>
  </si>
  <si>
    <t>20W/840</t>
  </si>
  <si>
    <t>Svietidlo LED prachotesné DAMP PROOF VALUE 20W/840 6000lm 230V IP65</t>
  </si>
  <si>
    <t>TL3901A</t>
  </si>
  <si>
    <t>Svietidlo LED prachotesné 20W 1800lm 230V IP65</t>
  </si>
  <si>
    <t>EXTRA-N-S-236</t>
  </si>
  <si>
    <t>Svietidlo 2x36W, T26/G13, IP66, vrátane zdrojov</t>
  </si>
  <si>
    <t>210110065</t>
  </si>
  <si>
    <t>Spínač špeciálny vrátane zapojenia, hladinový spínač HRH-1, HRH-5</t>
  </si>
  <si>
    <t>-71645370</t>
  </si>
  <si>
    <t>HRH-5</t>
  </si>
  <si>
    <t>Regulátor hladiny 230V AC/3VA, výstupné relé 250V/8A, prevedenie na lištu DIN</t>
  </si>
  <si>
    <t>35271206</t>
  </si>
  <si>
    <t>210140738</t>
  </si>
  <si>
    <t>Elektronická húkačka s majákom vrátane zapojenia</t>
  </si>
  <si>
    <t>-1882599990</t>
  </si>
  <si>
    <t>4FN 601 23.2</t>
  </si>
  <si>
    <t>Elektronická húkačka so svetelným návestím, 230V/AC, 85dB, výbojka záblesky, červená, vertikálna, IP65</t>
  </si>
  <si>
    <t>-655317873</t>
  </si>
  <si>
    <t>210190003</t>
  </si>
  <si>
    <t>Montáž oceľoplechovej rozvodnice do váhy 100 kg</t>
  </si>
  <si>
    <t>Rozvádzač RMDT1 (výkres MaR-03)</t>
  </si>
  <si>
    <t>1535941015</t>
  </si>
  <si>
    <t>210190001</t>
  </si>
  <si>
    <t>Montáž oceľoplechovej rozvodnice do váhy 20 kg</t>
  </si>
  <si>
    <t>Dozbrojenie rozvádzača RP1 (výkres 04)</t>
  </si>
  <si>
    <t>Zapojenie riadiaceho systému</t>
  </si>
  <si>
    <t>-176933730</t>
  </si>
  <si>
    <t>210220031</t>
  </si>
  <si>
    <t>Ekvipotenciálna svorkovnica EPS 2 v krabici KO 125 E</t>
  </si>
  <si>
    <t>Svorkovnica ekvipotencionálna EPS 2</t>
  </si>
  <si>
    <t>241432329</t>
  </si>
  <si>
    <t>210220040</t>
  </si>
  <si>
    <t>Svorka na potrubie "BERNARD" vrátane pásika Cu</t>
  </si>
  <si>
    <t>-174592941</t>
  </si>
  <si>
    <t>Bernard svorka zemniaca ZSA 16, obj. č. ESV000000041; bleskozvodný a uzemňovací materiál</t>
  </si>
  <si>
    <t>1811312888</t>
  </si>
  <si>
    <t>Páska CU, obj. č. ESV000000038; bleskozvodný a uzemňovací materiál, dĺžka 0,5m</t>
  </si>
  <si>
    <t>-1603123692</t>
  </si>
  <si>
    <t>210220301</t>
  </si>
  <si>
    <t>Ochranné pospájanie v práčovniach, kúpeľniach, pevne uložené Cu 4-16mm2</t>
  </si>
  <si>
    <t>1852844353</t>
  </si>
  <si>
    <t>H07V-K 6 Kábel pre pevné uloženie, medený harmonizovaný žz</t>
  </si>
  <si>
    <t>48680581</t>
  </si>
  <si>
    <t>H07V-K 16 Kábel pre pevné uloženie, medený harmonizovaný žz</t>
  </si>
  <si>
    <t>H07V-K 25 Kábel pre pevné uloženie, medený harmonizovaný žz</t>
  </si>
  <si>
    <t>210290891</t>
  </si>
  <si>
    <t>Označovací káblový štítok z PVC rozmer 4x8cm(15-22 znak.)</t>
  </si>
  <si>
    <t>-223859239</t>
  </si>
  <si>
    <t>Štítok na označenie káblového vývodu</t>
  </si>
  <si>
    <t>-1008704739</t>
  </si>
  <si>
    <t>210290741</t>
  </si>
  <si>
    <t>Montáž motorického spotrebiča, elektromotora (s prenesením do vzdialenosti 5 m) do 1 kW</t>
  </si>
  <si>
    <t>88971760</t>
  </si>
  <si>
    <t>210010581</t>
  </si>
  <si>
    <t>Rúrka tuhá elektroinštalačná z PVC D16, uložená pevne</t>
  </si>
  <si>
    <t>984237995</t>
  </si>
  <si>
    <t>Rúrka tuhá UPRM 16</t>
  </si>
  <si>
    <t>671616662</t>
  </si>
  <si>
    <t>SM16</t>
  </si>
  <si>
    <t>Tvarovky k UPRM 16</t>
  </si>
  <si>
    <t>210010582</t>
  </si>
  <si>
    <t>Rúrka tuhá elektroinštalačná z PVC D20, uložená pevne</t>
  </si>
  <si>
    <t>Rúrka tuhá UPRM 20</t>
  </si>
  <si>
    <t>Tvarovky k UPRM 20</t>
  </si>
  <si>
    <t>210010351</t>
  </si>
  <si>
    <t>Krabicová rozvodka z lisovaného izolantu vrátane ukončenia káblov a zapojenia vodičov typ 6455-11 do 4 m</t>
  </si>
  <si>
    <t>452963190</t>
  </si>
  <si>
    <t>Krabica 6455-11 acid</t>
  </si>
  <si>
    <t>365522173</t>
  </si>
  <si>
    <t>210800149</t>
  </si>
  <si>
    <t>Kábel medený uložený pevne CYKY 450/750 V 3x6</t>
  </si>
  <si>
    <t>945938896</t>
  </si>
  <si>
    <t>CYKY-J 3x6 Kábel pre pevné uloženie, medený STN</t>
  </si>
  <si>
    <t>-1518718683</t>
  </si>
  <si>
    <t>210800147</t>
  </si>
  <si>
    <t>Kábel medený uložený pevne CYKY 450/750 V 3x2,5</t>
  </si>
  <si>
    <t>CYKY-J 3x2,5 Kábel pre pevné uloženie, medený STN</t>
  </si>
  <si>
    <t>210800146</t>
  </si>
  <si>
    <t>Kábel medený uložený pevne CYKY 450/750 V 3x1,5</t>
  </si>
  <si>
    <t>CYKY-J 3x1,5 Kábel pre pevné uloženie, medený STN</t>
  </si>
  <si>
    <t>CYKY-O 3x1,5 Kábel pre pevné uloženie, medený STN</t>
  </si>
  <si>
    <t>210802323</t>
  </si>
  <si>
    <t>Kábel medený uložený pevne H05VV-F (CYSY) 300/500 V  3x1,5</t>
  </si>
  <si>
    <t>1971623697</t>
  </si>
  <si>
    <t>H05VV-F 3G1 Flexibilný kábel harmonizovaný</t>
  </si>
  <si>
    <t>-1140449053</t>
  </si>
  <si>
    <t>210802326</t>
  </si>
  <si>
    <t>Kábel medený uložený pevne H05VV-F (CYSY) 300/500 V  4x1,5</t>
  </si>
  <si>
    <t>YSLY-JZ 4x1 Flexibilný kábel harmonizovaný</t>
  </si>
  <si>
    <t>210802330</t>
  </si>
  <si>
    <t>Kábel medený uložený pevne H05VV-F (CYSY) 300/500 V  5x1,5</t>
  </si>
  <si>
    <t>H05VV-F 5G1 Flexibilný kábel harmonizovaný</t>
  </si>
  <si>
    <t>H05VV-F 5G0,75 Flexibilný kábel harmonizovaný</t>
  </si>
  <si>
    <t>210872120</t>
  </si>
  <si>
    <t>Vodič signálny uložený pevne JYTY 250 V 2x1</t>
  </si>
  <si>
    <t>1865225025</t>
  </si>
  <si>
    <t>Kábel ohybný tienený LiYCY 2x0,75</t>
  </si>
  <si>
    <t>-1092376987</t>
  </si>
  <si>
    <t>Signálny kábel JYTY 2x1</t>
  </si>
  <si>
    <t>210872122</t>
  </si>
  <si>
    <t>Vodič signálny uložený pevne JYTY 250 V 4x1</t>
  </si>
  <si>
    <t>1010553401</t>
  </si>
  <si>
    <t>Signálny kábel JYTY 4x1</t>
  </si>
  <si>
    <t>-1010630142</t>
  </si>
  <si>
    <t>210872124</t>
  </si>
  <si>
    <t>Vodič signálny uložený pevne JYTY 250 V 7x1</t>
  </si>
  <si>
    <t>Kábel pevný J-Y(St)Y 3x2x0,8</t>
  </si>
  <si>
    <t>210950201</t>
  </si>
  <si>
    <t>Príplatok na zaťahovanie káblov, váha kábla do 0.75 kg</t>
  </si>
  <si>
    <t>-990627869</t>
  </si>
  <si>
    <t>210020305</t>
  </si>
  <si>
    <t>Káblový žľab Mars, pozink. vrátane príslušenstva, 125/50 mm vrátane veka a podpery</t>
  </si>
  <si>
    <t>-371023861</t>
  </si>
  <si>
    <t>Žľab káblový M2 100x50 vrátane spojok, veka a podpier</t>
  </si>
  <si>
    <t>-1445133213</t>
  </si>
  <si>
    <t>Kryt žľabu 100 elektroinštalačný materiál</t>
  </si>
  <si>
    <t>-169829996</t>
  </si>
  <si>
    <t>Prepážka žľabu 50mm vrátane skrutiek</t>
  </si>
  <si>
    <t>Nosník žľabu NZM100</t>
  </si>
  <si>
    <t>2007499147</t>
  </si>
  <si>
    <t>210020303</t>
  </si>
  <si>
    <t>Káblový žľab Mars, pozink. vrátane príslušenstva, 62/50 mm vrátane veka a podpery</t>
  </si>
  <si>
    <t>Žľab káblový M2 50x50 vrátane spojok, veka a podpier</t>
  </si>
  <si>
    <t>Kryt žľabu 50 elektroinštalačný materiál</t>
  </si>
  <si>
    <t>Spojka žľabuSZM1</t>
  </si>
  <si>
    <t>Spojka veka</t>
  </si>
  <si>
    <t>Nosník žľabu NZM50</t>
  </si>
  <si>
    <t>Tvarovacia páska TPM 1000 vrátane spojky M6</t>
  </si>
  <si>
    <t>-1247333222</t>
  </si>
  <si>
    <t>210010112</t>
  </si>
  <si>
    <t>Lišta elektroinštalačná z PVC bez príslušenstva, uložená pevne vkladacia 80x40mm</t>
  </si>
  <si>
    <t>Žľab káblový EKD 80x40 PVC biely</t>
  </si>
  <si>
    <t>210010111</t>
  </si>
  <si>
    <t>lišta elektroinštalačná z PVC bez príslušenstva, uložená pevne vkladacia 60x40mm</t>
  </si>
  <si>
    <t>Žľab káblový MAK 50/50 biely</t>
  </si>
  <si>
    <t>210220800</t>
  </si>
  <si>
    <t>Uzemňovacie vedenie zlitina AlMgSi na povrchu</t>
  </si>
  <si>
    <t>Uzemňovací drôt AlMgSi</t>
  </si>
  <si>
    <t>210220243</t>
  </si>
  <si>
    <t>Svorka uzemňovacia spojovacia SS</t>
  </si>
  <si>
    <t>Hromozvodná svorka SS</t>
  </si>
  <si>
    <t>MV</t>
  </si>
  <si>
    <t>Murárske výpomoci</t>
  </si>
  <si>
    <t>sub</t>
  </si>
  <si>
    <t>64</t>
  </si>
  <si>
    <t>-861078981</t>
  </si>
  <si>
    <t>PM</t>
  </si>
  <si>
    <t>Podružný materiál</t>
  </si>
  <si>
    <t>MD</t>
  </si>
  <si>
    <t>Mimostavenisková doprava</t>
  </si>
  <si>
    <t>PD</t>
  </si>
  <si>
    <t>Presun dodávok</t>
  </si>
  <si>
    <t>1109391223</t>
  </si>
  <si>
    <t>PPV</t>
  </si>
  <si>
    <t>Podiel pridružených výkonov</t>
  </si>
  <si>
    <t>1344782140</t>
  </si>
  <si>
    <t>360410182</t>
  </si>
  <si>
    <t>Montáž ponornej elektródy</t>
  </si>
  <si>
    <t>827880326</t>
  </si>
  <si>
    <t>360410400</t>
  </si>
  <si>
    <t xml:space="preserve">Montáž exterierového snímača teploty </t>
  </si>
  <si>
    <t>1924168294</t>
  </si>
  <si>
    <t>360410410</t>
  </si>
  <si>
    <t>Montáž príložného snímača teploty na potrubie</t>
  </si>
  <si>
    <t>-1906690152</t>
  </si>
  <si>
    <t>360410420</t>
  </si>
  <si>
    <t>Montáž ponorného snímača teploty pre vodu</t>
  </si>
  <si>
    <t>1871089850</t>
  </si>
  <si>
    <t>360411020</t>
  </si>
  <si>
    <t xml:space="preserve">Montáž priestorového termostatu </t>
  </si>
  <si>
    <t>-1942115500</t>
  </si>
  <si>
    <t>360410083</t>
  </si>
  <si>
    <t>Montáž regulátora tlaku s mikrospínačom</t>
  </si>
  <si>
    <t>360430140</t>
  </si>
  <si>
    <t>Montáž servopohonu na škrtiace klapky a 3-cestné ventily</t>
  </si>
  <si>
    <t>1949247008</t>
  </si>
  <si>
    <t>221330903</t>
  </si>
  <si>
    <t>Montáž detektoru plynu do 3 čidiel</t>
  </si>
  <si>
    <t>GD-04K DAVID</t>
  </si>
  <si>
    <t xml:space="preserve">Univerzálny GSM hlásič </t>
  </si>
  <si>
    <t>1512320621</t>
  </si>
  <si>
    <t>GD-04A DAVID</t>
  </si>
  <si>
    <t>Zálohovací modul</t>
  </si>
  <si>
    <t>Slučka kondenzačná zahnutá k privareniu</t>
  </si>
  <si>
    <t>-937497263</t>
  </si>
  <si>
    <t>Ventil tlakomerný trojcestný skúšobný G1/2"</t>
  </si>
  <si>
    <t>1522663373</t>
  </si>
  <si>
    <t>Prevlečná matica G1/2"</t>
  </si>
  <si>
    <t>PVA82,3+rámček</t>
  </si>
  <si>
    <t>Relé poruchovej signalizácie s rámčekom</t>
  </si>
  <si>
    <t>611136014</t>
  </si>
  <si>
    <t>Regulátor teploty priestorový 20...60°C, A, T, kontakt 250V/2A, IP65</t>
  </si>
  <si>
    <t>612146031</t>
  </si>
  <si>
    <t>Regulátor tlaku vlnovcový 25...250kPa,  prevedenie T, spínač A, 250V/2A, IP65</t>
  </si>
  <si>
    <t>NZ34DIN</t>
  </si>
  <si>
    <t>Napájaci zdroj stacionárnych detektorov 230V/AC, 16VA, 12V/DC, 3xrelé 230V/8A, IP20</t>
  </si>
  <si>
    <t>GR31</t>
  </si>
  <si>
    <t>Detektor spáliteľných plynov, metán CH4, dvojstupňový, 12-30V/DC, 0,8W, 20%LEL a 10%LEL, IP42</t>
  </si>
  <si>
    <t>GC20PN</t>
  </si>
  <si>
    <t xml:space="preserve">Detektor spáliteľných plynov, metán CH4, dvojstupňový, 12V/DC, 130mA, 20%LEL a 10%LEL, IP20 </t>
  </si>
  <si>
    <t>GIC40</t>
  </si>
  <si>
    <t xml:space="preserve">Detektor toxických plynov-CO,trojstupňový, 12V/DC, 90mA, 120/90/30ppm, IP20 </t>
  </si>
  <si>
    <t>EP800</t>
  </si>
  <si>
    <t>Elektróda ponorná</t>
  </si>
  <si>
    <t>173759796</t>
  </si>
  <si>
    <t>-2136228351</t>
  </si>
  <si>
    <t>-1474254109</t>
  </si>
  <si>
    <t>HZS000111</t>
  </si>
  <si>
    <t>Príprava a realizácia komplexných skúšok</t>
  </si>
  <si>
    <t>-1426298943</t>
  </si>
  <si>
    <t>HZS000112</t>
  </si>
  <si>
    <t>Demontážne práce</t>
  </si>
  <si>
    <t>HZS000113</t>
  </si>
  <si>
    <t>Koordinácia spolupráce s dodávateľmi technológie</t>
  </si>
  <si>
    <t>HZS000114</t>
  </si>
  <si>
    <t>Nepredvídané práce</t>
  </si>
  <si>
    <t>HZS000115</t>
  </si>
  <si>
    <t>Zaškolenie obsluhy</t>
  </si>
  <si>
    <t>83635075</t>
  </si>
  <si>
    <t>Odovzdávacia dokumentácia PD skutkového stavu</t>
  </si>
  <si>
    <t>1883946896</t>
  </si>
  <si>
    <t>Programovanie GSM komunikátora</t>
  </si>
  <si>
    <t>HZS000117</t>
  </si>
  <si>
    <t xml:space="preserve">Odborná prehliadka a odborná skúška EZ - revízie </t>
  </si>
  <si>
    <t>1026131848</t>
  </si>
  <si>
    <t xml:space="preserve">Dátum: </t>
  </si>
  <si>
    <t xml:space="preserve">Spracoval:                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</si>
</sst>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;\-#,##0.000"/>
    <numFmt numFmtId="167" formatCode="#,##0.00000"/>
    <numFmt numFmtId="168" formatCode="#,##0.000"/>
    <numFmt numFmtId="169" formatCode="#,##0.0"/>
    <numFmt numFmtId="170" formatCode="#,##0.0000"/>
    <numFmt numFmtId="171" formatCode="0.000"/>
    <numFmt numFmtId="172" formatCode="#,##0.00%"/>
    <numFmt numFmtId="173" formatCode="dd\.mm\.yyyy"/>
  </numFmts>
  <fonts count="110">
    <font>
      <sz val="8"/>
      <name val="MS Sans Serif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0"/>
      <name val="Arial CE"/>
      <family val="0"/>
    </font>
    <font>
      <sz val="10"/>
      <name val="Trebuchet MS"/>
      <family val="2"/>
    </font>
    <font>
      <sz val="8"/>
      <name val="Tahoma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9"/>
      <name val="Noto Sans"/>
      <family val="2"/>
    </font>
    <font>
      <sz val="8"/>
      <name val="Noto Sans"/>
      <family val="2"/>
    </font>
    <font>
      <b/>
      <sz val="12"/>
      <name val="Noto Sans"/>
      <family val="2"/>
    </font>
    <font>
      <b/>
      <sz val="8"/>
      <name val="Noto Sans"/>
      <family val="2"/>
    </font>
    <font>
      <sz val="8"/>
      <color indexed="9"/>
      <name val="Noto Sans"/>
      <family val="2"/>
    </font>
    <font>
      <b/>
      <sz val="8"/>
      <color indexed="9"/>
      <name val="Noto Sans"/>
      <family val="2"/>
    </font>
    <font>
      <b/>
      <sz val="10"/>
      <name val="Noto Sans"/>
      <family val="2"/>
    </font>
    <font>
      <sz val="8"/>
      <color indexed="12"/>
      <name val="Noto Sans"/>
      <family val="2"/>
    </font>
    <font>
      <b/>
      <sz val="14"/>
      <color indexed="10"/>
      <name val="Noto Sans"/>
      <family val="2"/>
    </font>
    <font>
      <sz val="7"/>
      <name val="Noto Sans"/>
      <family val="2"/>
    </font>
    <font>
      <b/>
      <sz val="11"/>
      <color indexed="18"/>
      <name val="Noto Sans"/>
      <family val="2"/>
    </font>
    <font>
      <b/>
      <sz val="10"/>
      <color indexed="18"/>
      <name val="Noto Sans"/>
      <family val="2"/>
    </font>
    <font>
      <sz val="8"/>
      <color indexed="63"/>
      <name val="Noto Sans"/>
      <family val="2"/>
    </font>
    <font>
      <i/>
      <sz val="8"/>
      <color indexed="12"/>
      <name val="Noto Sans"/>
      <family val="2"/>
    </font>
    <font>
      <sz val="8"/>
      <color indexed="61"/>
      <name val="Noto Sans"/>
      <family val="2"/>
    </font>
    <font>
      <i/>
      <sz val="7"/>
      <name val="Noto Sans"/>
      <family val="2"/>
    </font>
    <font>
      <b/>
      <sz val="11"/>
      <name val="Noto Sans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52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62"/>
      <name val="Calibri"/>
      <family val="2"/>
    </font>
    <font>
      <b/>
      <sz val="9"/>
      <color indexed="52"/>
      <name val="Calibri"/>
      <family val="2"/>
    </font>
    <font>
      <b/>
      <sz val="9"/>
      <color indexed="63"/>
      <name val="Calibri"/>
      <family val="2"/>
    </font>
    <font>
      <i/>
      <sz val="9"/>
      <color indexed="23"/>
      <name val="Calibri"/>
      <family val="2"/>
    </font>
    <font>
      <sz val="9"/>
      <color indexed="20"/>
      <name val="Calibri"/>
      <family val="2"/>
    </font>
    <font>
      <u val="single"/>
      <sz val="8"/>
      <color indexed="30"/>
      <name val="MS Sans Serif"/>
      <family val="0"/>
    </font>
    <font>
      <u val="single"/>
      <sz val="8"/>
      <color indexed="25"/>
      <name val="MS Sans Serif"/>
      <family val="0"/>
    </font>
    <font>
      <sz val="10"/>
      <color indexed="16"/>
      <name val="Trebuchet MS"/>
      <family val="2"/>
    </font>
    <font>
      <u val="single"/>
      <sz val="10"/>
      <color indexed="30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b/>
      <sz val="8"/>
      <color indexed="16"/>
      <name val="Trebuchet MS"/>
      <family val="2"/>
    </font>
    <font>
      <sz val="8"/>
      <color indexed="16"/>
      <name val="Trebuchet MS"/>
      <family val="2"/>
    </font>
    <font>
      <sz val="8"/>
      <color indexed="56"/>
      <name val="Trebuchet MS"/>
      <family val="2"/>
    </font>
    <font>
      <sz val="9"/>
      <color indexed="8"/>
      <name val="Noto Sans"/>
      <family val="2"/>
    </font>
    <font>
      <b/>
      <sz val="12"/>
      <color indexed="16"/>
      <name val="Noto Sans"/>
      <family val="2"/>
    </font>
    <font>
      <sz val="8"/>
      <color indexed="56"/>
      <name val="Noto Sans"/>
      <family val="2"/>
    </font>
    <font>
      <sz val="12"/>
      <color indexed="56"/>
      <name val="Noto Sans"/>
      <family val="2"/>
    </font>
    <font>
      <sz val="10"/>
      <color indexed="56"/>
      <name val="Noto Sans"/>
      <family val="2"/>
    </font>
    <font>
      <sz val="7.5"/>
      <color indexed="9"/>
      <name val="Noto Sans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9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u val="single"/>
      <sz val="8"/>
      <color theme="11"/>
      <name val="MS Sans Serif"/>
      <family val="0"/>
    </font>
    <font>
      <sz val="9"/>
      <color rgb="FFFA7D00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3F3F76"/>
      <name val="Calibri"/>
      <family val="2"/>
    </font>
    <font>
      <b/>
      <sz val="9"/>
      <color rgb="FFFA7D00"/>
      <name val="Calibri"/>
      <family val="2"/>
    </font>
    <font>
      <b/>
      <sz val="9"/>
      <color rgb="FF3F3F3F"/>
      <name val="Calibri"/>
      <family val="2"/>
    </font>
    <font>
      <i/>
      <sz val="9"/>
      <color rgb="FF7F7F7F"/>
      <name val="Calibri"/>
      <family val="2"/>
    </font>
    <font>
      <sz val="9"/>
      <color rgb="FF9C0006"/>
      <name val="Calibri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b/>
      <sz val="12"/>
      <color rgb="FF960000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b/>
      <sz val="12"/>
      <color rgb="FF960000"/>
      <name val="Noto Sans"/>
      <family val="2"/>
    </font>
    <font>
      <sz val="8"/>
      <color rgb="FF003366"/>
      <name val="Noto Sans"/>
      <family val="2"/>
    </font>
    <font>
      <sz val="12"/>
      <color rgb="FF003366"/>
      <name val="Noto Sans"/>
      <family val="2"/>
    </font>
    <font>
      <sz val="10"/>
      <color rgb="FF003366"/>
      <name val="Noto Sans"/>
      <family val="2"/>
    </font>
    <font>
      <i/>
      <sz val="8"/>
      <color rgb="FF0000FF"/>
      <name val="Noto Sans"/>
      <family val="2"/>
    </font>
    <font>
      <sz val="7.5"/>
      <color rgb="FFFFFFFF"/>
      <name val="Noto Sans"/>
      <family val="2"/>
    </font>
    <font>
      <sz val="8"/>
      <color rgb="FF0000FF"/>
      <name val="Noto Sans"/>
      <family val="2"/>
    </font>
    <font>
      <sz val="9"/>
      <color rgb="FF000000"/>
      <name val="Noto Sans"/>
      <family val="2"/>
    </font>
    <font>
      <b/>
      <sz val="8"/>
      <color rgb="FF80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24" borderId="8" applyNumberFormat="0" applyAlignment="0" applyProtection="0"/>
    <xf numFmtId="0" fontId="83" fillId="25" borderId="8" applyNumberFormat="0" applyAlignment="0" applyProtection="0"/>
    <xf numFmtId="0" fontId="84" fillId="25" borderId="9" applyNumberFormat="0" applyAlignment="0" applyProtection="0"/>
    <xf numFmtId="0" fontId="85" fillId="0" borderId="0" applyNumberFormat="0" applyFill="0" applyBorder="0" applyAlignment="0" applyProtection="0"/>
    <xf numFmtId="0" fontId="86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76">
    <xf numFmtId="0" fontId="0" fillId="0" borderId="0" xfId="0" applyAlignment="1">
      <alignment vertical="top"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87" fillId="33" borderId="0" xfId="0" applyFont="1" applyFill="1" applyAlignment="1" applyProtection="1">
      <alignment horizontal="left" vertical="center"/>
      <protection/>
    </xf>
    <xf numFmtId="0" fontId="88" fillId="33" borderId="0" xfId="36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34" borderId="0" xfId="46" applyFont="1" applyFill="1" applyAlignment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89" fillId="0" borderId="0" xfId="0" applyFont="1" applyAlignment="1" applyProtection="1">
      <alignment horizontal="left" vertical="center"/>
      <protection/>
    </xf>
    <xf numFmtId="0" fontId="9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top"/>
      <protection/>
    </xf>
    <xf numFmtId="0" fontId="0" fillId="0" borderId="14" xfId="0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15" xfId="0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91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2" fillId="0" borderId="0" xfId="0" applyFont="1" applyAlignment="1" applyProtection="1">
      <alignment horizontal="left" vertical="center"/>
      <protection/>
    </xf>
    <xf numFmtId="172" fontId="92" fillId="0" borderId="0" xfId="0" applyNumberFormat="1" applyFont="1" applyAlignment="1" applyProtection="1">
      <alignment vertical="center"/>
      <protection/>
    </xf>
    <xf numFmtId="0" fontId="92" fillId="0" borderId="0" xfId="0" applyFont="1" applyAlignment="1" applyProtection="1">
      <alignment horizontal="right" vertical="center"/>
      <protection/>
    </xf>
    <xf numFmtId="0" fontId="0" fillId="35" borderId="0" xfId="0" applyFill="1" applyAlignment="1" applyProtection="1">
      <alignment vertical="center"/>
      <protection/>
    </xf>
    <xf numFmtId="0" fontId="8" fillId="35" borderId="16" xfId="0" applyFont="1" applyFill="1" applyBorder="1" applyAlignment="1" applyProtection="1">
      <alignment horizontal="left" vertical="center"/>
      <protection/>
    </xf>
    <xf numFmtId="0" fontId="0" fillId="35" borderId="17" xfId="0" applyFill="1" applyBorder="1" applyAlignment="1" applyProtection="1">
      <alignment vertical="center"/>
      <protection/>
    </xf>
    <xf numFmtId="0" fontId="8" fillId="35" borderId="17" xfId="0" applyFont="1" applyFill="1" applyBorder="1" applyAlignment="1" applyProtection="1">
      <alignment horizontal="right" vertical="center"/>
      <protection/>
    </xf>
    <xf numFmtId="0" fontId="8" fillId="35" borderId="17" xfId="0" applyFont="1" applyFill="1" applyBorder="1" applyAlignment="1" applyProtection="1">
      <alignment horizontal="center" vertical="center"/>
      <protection/>
    </xf>
    <xf numFmtId="0" fontId="93" fillId="0" borderId="18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94" fillId="0" borderId="22" xfId="0" applyFont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vertical="center"/>
      <protection/>
    </xf>
    <xf numFmtId="0" fontId="94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5" fillId="0" borderId="0" xfId="0" applyFont="1" applyAlignment="1" applyProtection="1">
      <alignment horizontal="left" vertical="center"/>
      <protection/>
    </xf>
    <xf numFmtId="0" fontId="96" fillId="0" borderId="0" xfId="0" applyFont="1" applyAlignment="1" applyProtection="1">
      <alignment vertical="center"/>
      <protection/>
    </xf>
    <xf numFmtId="0" fontId="96" fillId="0" borderId="13" xfId="0" applyFont="1" applyBorder="1" applyAlignment="1" applyProtection="1">
      <alignment vertical="center"/>
      <protection/>
    </xf>
    <xf numFmtId="0" fontId="96" fillId="0" borderId="0" xfId="0" applyFont="1" applyAlignment="1" applyProtection="1">
      <alignment horizontal="left" vertical="center"/>
      <protection/>
    </xf>
    <xf numFmtId="0" fontId="96" fillId="0" borderId="14" xfId="0" applyFont="1" applyBorder="1" applyAlignment="1" applyProtection="1">
      <alignment vertical="center"/>
      <protection/>
    </xf>
    <xf numFmtId="0" fontId="97" fillId="0" borderId="0" xfId="0" applyFont="1" applyAlignment="1" applyProtection="1">
      <alignment vertical="center"/>
      <protection/>
    </xf>
    <xf numFmtId="0" fontId="97" fillId="0" borderId="13" xfId="0" applyFont="1" applyBorder="1" applyAlignment="1" applyProtection="1">
      <alignment vertical="center"/>
      <protection/>
    </xf>
    <xf numFmtId="0" fontId="97" fillId="0" borderId="0" xfId="0" applyFont="1" applyAlignment="1" applyProtection="1">
      <alignment horizontal="left" vertical="center"/>
      <protection/>
    </xf>
    <xf numFmtId="0" fontId="97" fillId="0" borderId="14" xfId="0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90" fillId="0" borderId="28" xfId="0" applyFont="1" applyBorder="1" applyAlignment="1" applyProtection="1">
      <alignment horizontal="center" vertical="center"/>
      <protection/>
    </xf>
    <xf numFmtId="0" fontId="98" fillId="35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90" fillId="0" borderId="29" xfId="0" applyFont="1" applyBorder="1" applyAlignment="1" applyProtection="1">
      <alignment horizontal="center" vertical="center" wrapText="1"/>
      <protection/>
    </xf>
    <xf numFmtId="0" fontId="90" fillId="0" borderId="30" xfId="0" applyFont="1" applyBorder="1" applyAlignment="1" applyProtection="1">
      <alignment horizontal="center" vertical="center" wrapText="1"/>
      <protection/>
    </xf>
    <xf numFmtId="0" fontId="90" fillId="0" borderId="31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vertical="center"/>
      <protection/>
    </xf>
    <xf numFmtId="167" fontId="99" fillId="0" borderId="15" xfId="0" applyNumberFormat="1" applyFont="1" applyBorder="1" applyAlignment="1" applyProtection="1">
      <alignment/>
      <protection/>
    </xf>
    <xf numFmtId="167" fontId="99" fillId="0" borderId="19" xfId="0" applyNumberFormat="1" applyFont="1" applyBorder="1" applyAlignment="1" applyProtection="1">
      <alignment/>
      <protection/>
    </xf>
    <xf numFmtId="168" fontId="11" fillId="0" borderId="0" xfId="0" applyNumberFormat="1" applyFont="1" applyAlignment="1" applyProtection="1">
      <alignment vertical="center"/>
      <protection/>
    </xf>
    <xf numFmtId="0" fontId="100" fillId="0" borderId="0" xfId="0" applyFont="1" applyAlignment="1" applyProtection="1">
      <alignment/>
      <protection/>
    </xf>
    <xf numFmtId="0" fontId="100" fillId="0" borderId="13" xfId="0" applyFont="1" applyBorder="1" applyAlignment="1" applyProtection="1">
      <alignment/>
      <protection/>
    </xf>
    <xf numFmtId="0" fontId="100" fillId="0" borderId="14" xfId="0" applyFont="1" applyBorder="1" applyAlignment="1" applyProtection="1">
      <alignment/>
      <protection/>
    </xf>
    <xf numFmtId="0" fontId="100" fillId="0" borderId="20" xfId="0" applyFont="1" applyBorder="1" applyAlignment="1" applyProtection="1">
      <alignment/>
      <protection/>
    </xf>
    <xf numFmtId="167" fontId="100" fillId="0" borderId="0" xfId="0" applyNumberFormat="1" applyFont="1" applyAlignment="1" applyProtection="1">
      <alignment/>
      <protection/>
    </xf>
    <xf numFmtId="167" fontId="100" fillId="0" borderId="21" xfId="0" applyNumberFormat="1" applyFont="1" applyBorder="1" applyAlignment="1" applyProtection="1">
      <alignment/>
      <protection/>
    </xf>
    <xf numFmtId="0" fontId="100" fillId="0" borderId="0" xfId="0" applyFont="1" applyAlignment="1" applyProtection="1">
      <alignment horizontal="left"/>
      <protection/>
    </xf>
    <xf numFmtId="0" fontId="100" fillId="0" borderId="0" xfId="0" applyFont="1" applyAlignment="1" applyProtection="1">
      <alignment horizontal="center"/>
      <protection/>
    </xf>
    <xf numFmtId="168" fontId="100" fillId="0" borderId="0" xfId="0" applyNumberFormat="1" applyFont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2" fillId="0" borderId="28" xfId="0" applyFont="1" applyBorder="1" applyAlignment="1" applyProtection="1">
      <alignment horizontal="left" vertical="center"/>
      <protection/>
    </xf>
    <xf numFmtId="0" fontId="92" fillId="0" borderId="0" xfId="0" applyFont="1" applyAlignment="1" applyProtection="1">
      <alignment horizontal="center" vertical="center"/>
      <protection/>
    </xf>
    <xf numFmtId="167" fontId="92" fillId="0" borderId="0" xfId="0" applyNumberFormat="1" applyFont="1" applyAlignment="1" applyProtection="1">
      <alignment vertical="center"/>
      <protection/>
    </xf>
    <xf numFmtId="167" fontId="92" fillId="0" borderId="21" xfId="0" applyNumberFormat="1" applyFont="1" applyBorder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168" fontId="0" fillId="0" borderId="0" xfId="0" applyNumberFormat="1" applyAlignment="1" applyProtection="1">
      <alignment vertical="center"/>
      <protection/>
    </xf>
    <xf numFmtId="0" fontId="92" fillId="0" borderId="23" xfId="0" applyFont="1" applyBorder="1" applyAlignment="1" applyProtection="1">
      <alignment horizontal="center" vertical="center"/>
      <protection/>
    </xf>
    <xf numFmtId="167" fontId="92" fillId="0" borderId="23" xfId="0" applyNumberFormat="1" applyFont="1" applyBorder="1" applyAlignment="1" applyProtection="1">
      <alignment vertical="center"/>
      <protection/>
    </xf>
    <xf numFmtId="167" fontId="92" fillId="0" borderId="24" xfId="0" applyNumberFormat="1" applyFont="1" applyBorder="1" applyAlignment="1" applyProtection="1">
      <alignment vertical="center"/>
      <protection/>
    </xf>
    <xf numFmtId="0" fontId="12" fillId="35" borderId="29" xfId="0" applyFont="1" applyFill="1" applyBorder="1" applyAlignment="1" applyProtection="1">
      <alignment horizontal="center" vertical="center" wrapText="1"/>
      <protection/>
    </xf>
    <xf numFmtId="0" fontId="12" fillId="35" borderId="30" xfId="0" applyFont="1" applyFill="1" applyBorder="1" applyAlignment="1" applyProtection="1">
      <alignment horizontal="center" vertical="center" wrapText="1"/>
      <protection/>
    </xf>
    <xf numFmtId="0" fontId="101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02" fillId="0" borderId="0" xfId="0" applyFont="1" applyAlignment="1" applyProtection="1">
      <alignment/>
      <protection/>
    </xf>
    <xf numFmtId="0" fontId="103" fillId="0" borderId="0" xfId="0" applyFont="1" applyAlignment="1" applyProtection="1">
      <alignment horizontal="left"/>
      <protection/>
    </xf>
    <xf numFmtId="0" fontId="104" fillId="0" borderId="0" xfId="0" applyFont="1" applyAlignment="1" applyProtection="1">
      <alignment horizontal="left"/>
      <protection/>
    </xf>
    <xf numFmtId="0" fontId="13" fillId="0" borderId="28" xfId="0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168" fontId="13" fillId="0" borderId="28" xfId="0" applyNumberFormat="1" applyFont="1" applyBorder="1" applyAlignment="1">
      <alignment vertical="center"/>
    </xf>
    <xf numFmtId="0" fontId="105" fillId="0" borderId="28" xfId="0" applyFont="1" applyBorder="1" applyAlignment="1">
      <alignment horizontal="center" vertical="center"/>
    </xf>
    <xf numFmtId="49" fontId="105" fillId="0" borderId="28" xfId="0" applyNumberFormat="1" applyFont="1" applyBorder="1" applyAlignment="1">
      <alignment horizontal="left" vertical="center" wrapText="1"/>
    </xf>
    <xf numFmtId="0" fontId="105" fillId="0" borderId="28" xfId="0" applyFont="1" applyBorder="1" applyAlignment="1">
      <alignment horizontal="center" vertical="center" wrapText="1"/>
    </xf>
    <xf numFmtId="168" fontId="105" fillId="0" borderId="28" xfId="0" applyNumberFormat="1" applyFont="1" applyBorder="1" applyAlignment="1">
      <alignment vertical="center"/>
    </xf>
    <xf numFmtId="0" fontId="15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13" fillId="0" borderId="0" xfId="0" applyNumberFormat="1" applyFont="1" applyAlignment="1" applyProtection="1">
      <alignment/>
      <protection/>
    </xf>
    <xf numFmtId="167" fontId="13" fillId="0" borderId="0" xfId="0" applyNumberFormat="1" applyFont="1" applyAlignment="1" applyProtection="1">
      <alignment/>
      <protection/>
    </xf>
    <xf numFmtId="168" fontId="13" fillId="0" borderId="0" xfId="0" applyNumberFormat="1" applyFont="1" applyAlignment="1" applyProtection="1">
      <alignment/>
      <protection/>
    </xf>
    <xf numFmtId="0" fontId="16" fillId="0" borderId="0" xfId="47" applyFont="1">
      <alignment/>
      <protection/>
    </xf>
    <xf numFmtId="0" fontId="106" fillId="0" borderId="0" xfId="0" applyFont="1" applyAlignment="1" applyProtection="1">
      <alignment horizontal="center" wrapText="1"/>
      <protection/>
    </xf>
    <xf numFmtId="0" fontId="106" fillId="0" borderId="0" xfId="0" applyFont="1" applyAlignment="1" applyProtection="1">
      <alignment horizontal="right" wrapText="1"/>
      <protection/>
    </xf>
    <xf numFmtId="49" fontId="13" fillId="0" borderId="0" xfId="0" applyNumberFormat="1" applyFont="1" applyAlignment="1" applyProtection="1">
      <alignment/>
      <protection/>
    </xf>
    <xf numFmtId="0" fontId="17" fillId="0" borderId="0" xfId="47" applyFont="1">
      <alignment/>
      <protection/>
    </xf>
    <xf numFmtId="49" fontId="17" fillId="0" borderId="0" xfId="47" applyNumberFormat="1" applyFont="1">
      <alignment/>
      <protection/>
    </xf>
    <xf numFmtId="169" fontId="106" fillId="0" borderId="0" xfId="0" applyNumberFormat="1" applyFont="1" applyAlignment="1" applyProtection="1">
      <alignment horizontal="right" wrapText="1"/>
      <protection/>
    </xf>
    <xf numFmtId="4" fontId="106" fillId="0" borderId="0" xfId="0" applyNumberFormat="1" applyFont="1" applyAlignment="1" applyProtection="1">
      <alignment horizontal="right" wrapText="1"/>
      <protection/>
    </xf>
    <xf numFmtId="168" fontId="106" fillId="0" borderId="0" xfId="0" applyNumberFormat="1" applyFont="1" applyAlignment="1" applyProtection="1">
      <alignment horizontal="right" wrapText="1"/>
      <protection/>
    </xf>
    <xf numFmtId="170" fontId="106" fillId="0" borderId="0" xfId="0" applyNumberFormat="1" applyFont="1" applyAlignment="1" applyProtection="1">
      <alignment horizontal="right" wrapText="1"/>
      <protection/>
    </xf>
    <xf numFmtId="49" fontId="13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3" fillId="0" borderId="32" xfId="0" applyFont="1" applyBorder="1" applyAlignment="1" applyProtection="1">
      <alignment horizontal="center"/>
      <protection/>
    </xf>
    <xf numFmtId="0" fontId="13" fillId="0" borderId="33" xfId="0" applyFont="1" applyBorder="1" applyAlignment="1" applyProtection="1">
      <alignment horizontal="centerContinuous"/>
      <protection/>
    </xf>
    <xf numFmtId="0" fontId="13" fillId="0" borderId="34" xfId="0" applyFont="1" applyBorder="1" applyAlignment="1" applyProtection="1">
      <alignment horizontal="centerContinuous"/>
      <protection/>
    </xf>
    <xf numFmtId="0" fontId="13" fillId="0" borderId="35" xfId="0" applyFont="1" applyBorder="1" applyAlignment="1" applyProtection="1">
      <alignment horizontal="centerContinuous"/>
      <protection/>
    </xf>
    <xf numFmtId="0" fontId="13" fillId="0" borderId="36" xfId="0" applyFont="1" applyBorder="1" applyAlignment="1" applyProtection="1">
      <alignment horizontal="center"/>
      <protection/>
    </xf>
    <xf numFmtId="0" fontId="19" fillId="0" borderId="36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49" fontId="13" fillId="0" borderId="32" xfId="0" applyNumberFormat="1" applyFont="1" applyBorder="1" applyAlignment="1" applyProtection="1">
      <alignment horizontal="left"/>
      <protection/>
    </xf>
    <xf numFmtId="0" fontId="13" fillId="0" borderId="32" xfId="0" applyFont="1" applyBorder="1" applyAlignment="1" applyProtection="1">
      <alignment horizontal="right"/>
      <protection/>
    </xf>
    <xf numFmtId="0" fontId="13" fillId="0" borderId="37" xfId="0" applyFont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center"/>
      <protection/>
    </xf>
    <xf numFmtId="0" fontId="19" fillId="0" borderId="38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168" fontId="13" fillId="0" borderId="37" xfId="0" applyNumberFormat="1" applyFont="1" applyBorder="1" applyAlignment="1" applyProtection="1">
      <alignment/>
      <protection/>
    </xf>
    <xf numFmtId="0" fontId="13" fillId="0" borderId="37" xfId="0" applyFont="1" applyBorder="1" applyAlignment="1" applyProtection="1">
      <alignment/>
      <protection/>
    </xf>
    <xf numFmtId="49" fontId="13" fillId="0" borderId="37" xfId="0" applyNumberFormat="1" applyFont="1" applyBorder="1" applyAlignment="1" applyProtection="1">
      <alignment horizontal="left"/>
      <protection/>
    </xf>
    <xf numFmtId="0" fontId="13" fillId="0" borderId="37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right" vertical="top"/>
      <protection/>
    </xf>
    <xf numFmtId="49" fontId="13" fillId="0" borderId="0" xfId="0" applyNumberFormat="1" applyFont="1" applyAlignment="1" applyProtection="1">
      <alignment horizontal="center" vertical="top"/>
      <protection/>
    </xf>
    <xf numFmtId="49" fontId="13" fillId="0" borderId="0" xfId="0" applyNumberFormat="1" applyFont="1" applyAlignment="1" applyProtection="1">
      <alignment vertical="top"/>
      <protection/>
    </xf>
    <xf numFmtId="49" fontId="13" fillId="0" borderId="0" xfId="0" applyNumberFormat="1" applyFont="1" applyAlignment="1" applyProtection="1">
      <alignment horizontal="left" vertical="top" wrapText="1"/>
      <protection/>
    </xf>
    <xf numFmtId="168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" fontId="13" fillId="0" borderId="0" xfId="0" applyNumberFormat="1" applyFont="1" applyAlignment="1" applyProtection="1">
      <alignment vertical="top"/>
      <protection/>
    </xf>
    <xf numFmtId="167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horizontal="center" vertical="top"/>
      <protection/>
    </xf>
    <xf numFmtId="171" fontId="13" fillId="0" borderId="0" xfId="0" applyNumberFormat="1" applyFont="1" applyAlignment="1" applyProtection="1">
      <alignment vertical="top"/>
      <protection/>
    </xf>
    <xf numFmtId="49" fontId="15" fillId="0" borderId="0" xfId="0" applyNumberFormat="1" applyFont="1" applyAlignment="1" applyProtection="1">
      <alignment vertical="top"/>
      <protection/>
    </xf>
    <xf numFmtId="49" fontId="107" fillId="0" borderId="0" xfId="0" applyNumberFormat="1" applyFont="1" applyAlignment="1" applyProtection="1">
      <alignment horizontal="left" vertical="top" wrapText="1"/>
      <protection/>
    </xf>
    <xf numFmtId="168" fontId="107" fillId="0" borderId="0" xfId="0" applyNumberFormat="1" applyFont="1" applyAlignment="1" applyProtection="1">
      <alignment vertical="top"/>
      <protection/>
    </xf>
    <xf numFmtId="0" fontId="107" fillId="0" borderId="0" xfId="0" applyFont="1" applyAlignment="1" applyProtection="1">
      <alignment vertical="top"/>
      <protection/>
    </xf>
    <xf numFmtId="4" fontId="107" fillId="0" borderId="0" xfId="0" applyNumberFormat="1" applyFont="1" applyAlignment="1" applyProtection="1">
      <alignment vertical="top"/>
      <protection/>
    </xf>
    <xf numFmtId="167" fontId="107" fillId="0" borderId="0" xfId="0" applyNumberFormat="1" applyFont="1" applyAlignment="1" applyProtection="1">
      <alignment vertical="top"/>
      <protection/>
    </xf>
    <xf numFmtId="0" fontId="107" fillId="0" borderId="0" xfId="0" applyFont="1" applyAlignment="1" applyProtection="1">
      <alignment horizontal="center" vertical="top"/>
      <protection/>
    </xf>
    <xf numFmtId="171" fontId="107" fillId="0" borderId="0" xfId="0" applyNumberFormat="1" applyFont="1" applyAlignment="1" applyProtection="1">
      <alignment vertical="top"/>
      <protection/>
    </xf>
    <xf numFmtId="49" fontId="13" fillId="0" borderId="0" xfId="0" applyNumberFormat="1" applyFont="1" applyAlignment="1" applyProtection="1">
      <alignment horizontal="right" vertical="top" wrapText="1"/>
      <protection/>
    </xf>
    <xf numFmtId="4" fontId="15" fillId="0" borderId="0" xfId="0" applyNumberFormat="1" applyFont="1" applyAlignment="1" applyProtection="1">
      <alignment vertical="top"/>
      <protection/>
    </xf>
    <xf numFmtId="167" fontId="15" fillId="0" borderId="0" xfId="0" applyNumberFormat="1" applyFont="1" applyAlignment="1" applyProtection="1">
      <alignment vertical="top"/>
      <protection/>
    </xf>
    <xf numFmtId="168" fontId="15" fillId="0" borderId="0" xfId="0" applyNumberFormat="1" applyFont="1" applyAlignment="1" applyProtection="1">
      <alignment vertical="top"/>
      <protection/>
    </xf>
    <xf numFmtId="49" fontId="15" fillId="0" borderId="0" xfId="0" applyNumberFormat="1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top"/>
    </xf>
    <xf numFmtId="0" fontId="15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top" wrapText="1"/>
      <protection/>
    </xf>
    <xf numFmtId="166" fontId="13" fillId="0" borderId="0" xfId="0" applyNumberFormat="1" applyFont="1" applyAlignment="1">
      <alignment horizontal="right" vertical="top"/>
    </xf>
    <xf numFmtId="39" fontId="13" fillId="0" borderId="0" xfId="0" applyNumberFormat="1" applyFont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/>
      <protection/>
    </xf>
    <xf numFmtId="0" fontId="13" fillId="36" borderId="39" xfId="0" applyFont="1" applyFill="1" applyBorder="1" applyAlignment="1" applyProtection="1">
      <alignment horizontal="center" vertical="center" wrapText="1"/>
      <protection/>
    </xf>
    <xf numFmtId="0" fontId="13" fillId="36" borderId="39" xfId="0" applyFont="1" applyFill="1" applyBorder="1" applyAlignment="1">
      <alignment horizontal="center" vertical="center" wrapText="1"/>
    </xf>
    <xf numFmtId="0" fontId="21" fillId="36" borderId="39" xfId="0" applyFont="1" applyFill="1" applyBorder="1" applyAlignment="1" applyProtection="1">
      <alignment horizontal="center" vertical="center" wrapText="1"/>
      <protection/>
    </xf>
    <xf numFmtId="0" fontId="21" fillId="36" borderId="39" xfId="0" applyFont="1" applyFill="1" applyBorder="1" applyAlignment="1">
      <alignment horizontal="center" vertical="center" wrapText="1"/>
    </xf>
    <xf numFmtId="37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166" fontId="22" fillId="0" borderId="0" xfId="0" applyNumberFormat="1" applyFont="1" applyAlignment="1">
      <alignment horizontal="right"/>
    </xf>
    <xf numFmtId="39" fontId="22" fillId="0" borderId="0" xfId="0" applyNumberFormat="1" applyFont="1" applyAlignment="1">
      <alignment horizontal="right"/>
    </xf>
    <xf numFmtId="37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/>
    </xf>
    <xf numFmtId="166" fontId="23" fillId="0" borderId="0" xfId="0" applyNumberFormat="1" applyFont="1" applyAlignment="1">
      <alignment horizontal="right"/>
    </xf>
    <xf numFmtId="39" fontId="23" fillId="0" borderId="0" xfId="0" applyNumberFormat="1" applyFont="1" applyAlignment="1">
      <alignment horizontal="right"/>
    </xf>
    <xf numFmtId="37" fontId="13" fillId="0" borderId="39" xfId="0" applyNumberFormat="1" applyFont="1" applyBorder="1" applyAlignment="1">
      <alignment horizontal="right"/>
    </xf>
    <xf numFmtId="0" fontId="13" fillId="0" borderId="39" xfId="0" applyFont="1" applyBorder="1" applyAlignment="1">
      <alignment horizontal="left" wrapText="1"/>
    </xf>
    <xf numFmtId="166" fontId="13" fillId="0" borderId="39" xfId="0" applyNumberFormat="1" applyFont="1" applyBorder="1" applyAlignment="1">
      <alignment horizontal="right"/>
    </xf>
    <xf numFmtId="39" fontId="13" fillId="0" borderId="39" xfId="0" applyNumberFormat="1" applyFont="1" applyBorder="1" applyAlignment="1">
      <alignment horizontal="right"/>
    </xf>
    <xf numFmtId="37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 wrapText="1"/>
    </xf>
    <xf numFmtId="166" fontId="24" fillId="0" borderId="0" xfId="0" applyNumberFormat="1" applyFont="1" applyAlignment="1">
      <alignment horizontal="right"/>
    </xf>
    <xf numFmtId="39" fontId="24" fillId="0" borderId="0" xfId="0" applyNumberFormat="1" applyFont="1" applyAlignment="1">
      <alignment horizontal="right"/>
    </xf>
    <xf numFmtId="37" fontId="25" fillId="0" borderId="39" xfId="0" applyNumberFormat="1" applyFont="1" applyBorder="1" applyAlignment="1">
      <alignment horizontal="right"/>
    </xf>
    <xf numFmtId="0" fontId="25" fillId="0" borderId="39" xfId="0" applyFont="1" applyBorder="1" applyAlignment="1">
      <alignment horizontal="left" wrapText="1"/>
    </xf>
    <xf numFmtId="166" fontId="25" fillId="0" borderId="39" xfId="0" applyNumberFormat="1" applyFont="1" applyBorder="1" applyAlignment="1">
      <alignment horizontal="right"/>
    </xf>
    <xf numFmtId="39" fontId="25" fillId="0" borderId="39" xfId="0" applyNumberFormat="1" applyFont="1" applyBorder="1" applyAlignment="1">
      <alignment horizontal="right"/>
    </xf>
    <xf numFmtId="37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wrapText="1"/>
    </xf>
    <xf numFmtId="166" fontId="26" fillId="0" borderId="0" xfId="0" applyNumberFormat="1" applyFont="1" applyAlignment="1">
      <alignment horizontal="right"/>
    </xf>
    <xf numFmtId="39" fontId="26" fillId="0" borderId="0" xfId="0" applyNumberFormat="1" applyFont="1" applyAlignment="1">
      <alignment horizontal="right"/>
    </xf>
    <xf numFmtId="37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166" fontId="27" fillId="0" borderId="0" xfId="0" applyNumberFormat="1" applyFont="1" applyAlignment="1">
      <alignment horizontal="right" vertical="center"/>
    </xf>
    <xf numFmtId="39" fontId="27" fillId="0" borderId="0" xfId="0" applyNumberFormat="1" applyFont="1" applyAlignment="1">
      <alignment horizontal="right" vertical="center"/>
    </xf>
    <xf numFmtId="37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left" wrapText="1"/>
    </xf>
    <xf numFmtId="166" fontId="28" fillId="0" borderId="0" xfId="0" applyNumberFormat="1" applyFont="1" applyAlignment="1">
      <alignment horizontal="right"/>
    </xf>
    <xf numFmtId="39" fontId="28" fillId="0" borderId="0" xfId="0" applyNumberFormat="1" applyFont="1" applyAlignment="1">
      <alignment horizontal="right"/>
    </xf>
    <xf numFmtId="37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left" vertical="top" wrapText="1"/>
    </xf>
    <xf numFmtId="39" fontId="13" fillId="0" borderId="0" xfId="0" applyNumberFormat="1" applyFont="1" applyAlignment="1">
      <alignment horizontal="right" vertical="top"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39" fontId="13" fillId="0" borderId="0" xfId="0" applyNumberFormat="1" applyFont="1" applyAlignment="1" applyProtection="1">
      <alignment horizontal="left" vertical="center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168" fontId="13" fillId="0" borderId="29" xfId="0" applyNumberFormat="1" applyFont="1" applyBorder="1" applyAlignment="1">
      <alignment vertical="center"/>
    </xf>
    <xf numFmtId="168" fontId="13" fillId="0" borderId="31" xfId="0" applyNumberFormat="1" applyFont="1" applyBorder="1" applyAlignment="1">
      <alignment vertical="center"/>
    </xf>
    <xf numFmtId="168" fontId="13" fillId="0" borderId="30" xfId="0" applyNumberFormat="1" applyFont="1" applyBorder="1" applyAlignment="1">
      <alignment vertical="center"/>
    </xf>
    <xf numFmtId="0" fontId="13" fillId="0" borderId="29" xfId="0" applyFont="1" applyBorder="1" applyAlignment="1" applyProtection="1">
      <alignment horizontal="left" vertical="center" wrapText="1"/>
      <protection/>
    </xf>
    <xf numFmtId="0" fontId="13" fillId="0" borderId="30" xfId="0" applyFont="1" applyBorder="1" applyAlignment="1" applyProtection="1">
      <alignment horizontal="left" vertical="center" wrapText="1"/>
      <protection/>
    </xf>
    <xf numFmtId="0" fontId="13" fillId="0" borderId="31" xfId="0" applyFont="1" applyBorder="1" applyAlignment="1" applyProtection="1">
      <alignment horizontal="left" vertical="center" wrapText="1"/>
      <protection/>
    </xf>
    <xf numFmtId="168" fontId="13" fillId="0" borderId="28" xfId="0" applyNumberFormat="1" applyFont="1" applyBorder="1" applyAlignment="1">
      <alignment vertical="center"/>
    </xf>
    <xf numFmtId="168" fontId="103" fillId="0" borderId="15" xfId="0" applyNumberFormat="1" applyFont="1" applyBorder="1" applyAlignment="1" applyProtection="1">
      <alignment/>
      <protection/>
    </xf>
    <xf numFmtId="168" fontId="104" fillId="0" borderId="23" xfId="0" applyNumberFormat="1" applyFont="1" applyBorder="1" applyAlignment="1" applyProtection="1">
      <alignment/>
      <protection/>
    </xf>
    <xf numFmtId="168" fontId="103" fillId="0" borderId="30" xfId="0" applyNumberFormat="1" applyFont="1" applyBorder="1" applyAlignment="1" applyProtection="1">
      <alignment/>
      <protection/>
    </xf>
    <xf numFmtId="168" fontId="103" fillId="0" borderId="30" xfId="0" applyNumberFormat="1" applyFont="1" applyBorder="1" applyAlignment="1" applyProtection="1">
      <alignment vertical="center"/>
      <protection/>
    </xf>
    <xf numFmtId="0" fontId="105" fillId="0" borderId="29" xfId="0" applyFont="1" applyBorder="1" applyAlignment="1">
      <alignment horizontal="left" vertical="center" wrapText="1"/>
    </xf>
    <xf numFmtId="0" fontId="105" fillId="0" borderId="30" xfId="0" applyFont="1" applyBorder="1" applyAlignment="1">
      <alignment horizontal="left" vertical="center" wrapText="1"/>
    </xf>
    <xf numFmtId="0" fontId="105" fillId="0" borderId="31" xfId="0" applyFont="1" applyBorder="1" applyAlignment="1">
      <alignment horizontal="left" vertical="center" wrapText="1"/>
    </xf>
    <xf numFmtId="168" fontId="105" fillId="0" borderId="28" xfId="0" applyNumberFormat="1" applyFont="1" applyBorder="1" applyAlignment="1">
      <alignment vertical="center"/>
    </xf>
    <xf numFmtId="168" fontId="104" fillId="0" borderId="30" xfId="0" applyNumberFormat="1" applyFont="1" applyBorder="1" applyAlignment="1" applyProtection="1">
      <alignment/>
      <protection/>
    </xf>
    <xf numFmtId="168" fontId="104" fillId="0" borderId="30" xfId="0" applyNumberFormat="1" applyFont="1" applyBorder="1" applyAlignment="1" applyProtection="1">
      <alignment vertical="center"/>
      <protection/>
    </xf>
    <xf numFmtId="168" fontId="101" fillId="0" borderId="15" xfId="0" applyNumberFormat="1" applyFont="1" applyBorder="1" applyAlignment="1" applyProtection="1">
      <alignment/>
      <protection/>
    </xf>
    <xf numFmtId="168" fontId="14" fillId="0" borderId="15" xfId="0" applyNumberFormat="1" applyFont="1" applyBorder="1" applyAlignment="1" applyProtection="1">
      <alignment vertical="center"/>
      <protection/>
    </xf>
    <xf numFmtId="168" fontId="103" fillId="0" borderId="0" xfId="0" applyNumberFormat="1" applyFont="1" applyAlignment="1" applyProtection="1">
      <alignment/>
      <protection/>
    </xf>
    <xf numFmtId="168" fontId="103" fillId="0" borderId="0" xfId="0" applyNumberFormat="1" applyFont="1" applyAlignment="1" applyProtection="1">
      <alignment vertical="center"/>
      <protection/>
    </xf>
    <xf numFmtId="168" fontId="104" fillId="0" borderId="23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173" fontId="9" fillId="0" borderId="0" xfId="0" applyNumberFormat="1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2" fillId="35" borderId="30" xfId="0" applyFont="1" applyFill="1" applyBorder="1" applyAlignment="1" applyProtection="1">
      <alignment horizontal="center" vertical="center" wrapText="1"/>
      <protection/>
    </xf>
    <xf numFmtId="0" fontId="108" fillId="35" borderId="30" xfId="0" applyFont="1" applyFill="1" applyBorder="1" applyAlignment="1" applyProtection="1">
      <alignment horizontal="center" vertical="center" wrapText="1"/>
      <protection/>
    </xf>
    <xf numFmtId="0" fontId="12" fillId="35" borderId="31" xfId="0" applyFont="1" applyFill="1" applyBorder="1" applyAlignment="1" applyProtection="1">
      <alignment horizontal="center" vertical="center" wrapText="1"/>
      <protection/>
    </xf>
    <xf numFmtId="4" fontId="95" fillId="0" borderId="0" xfId="0" applyNumberFormat="1" applyFont="1" applyAlignment="1" applyProtection="1">
      <alignment vertical="center"/>
      <protection/>
    </xf>
    <xf numFmtId="4" fontId="109" fillId="0" borderId="0" xfId="0" applyNumberFormat="1" applyFont="1" applyAlignment="1" applyProtection="1">
      <alignment vertical="center"/>
      <protection/>
    </xf>
    <xf numFmtId="4" fontId="98" fillId="35" borderId="0" xfId="0" applyNumberFormat="1" applyFont="1" applyFill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90" fillId="0" borderId="0" xfId="0" applyFont="1" applyAlignment="1" applyProtection="1">
      <alignment horizontal="left" vertical="center" wrapText="1"/>
      <protection/>
    </xf>
    <xf numFmtId="0" fontId="9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4" fontId="96" fillId="0" borderId="0" xfId="0" applyNumberFormat="1" applyFont="1" applyAlignment="1" applyProtection="1">
      <alignment vertical="center"/>
      <protection/>
    </xf>
    <xf numFmtId="0" fontId="96" fillId="0" borderId="0" xfId="0" applyFont="1" applyAlignment="1" applyProtection="1">
      <alignment vertical="center"/>
      <protection/>
    </xf>
    <xf numFmtId="4" fontId="97" fillId="0" borderId="0" xfId="0" applyNumberFormat="1" applyFont="1" applyAlignment="1" applyProtection="1">
      <alignment vertical="center"/>
      <protection/>
    </xf>
    <xf numFmtId="0" fontId="97" fillId="0" borderId="0" xfId="0" applyFont="1" applyAlignment="1" applyProtection="1">
      <alignment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/>
      <protection/>
    </xf>
    <xf numFmtId="4" fontId="98" fillId="0" borderId="0" xfId="0" applyNumberFormat="1" applyFont="1" applyAlignment="1" applyProtection="1">
      <alignment vertical="center"/>
      <protection/>
    </xf>
    <xf numFmtId="4" fontId="8" fillId="35" borderId="17" xfId="0" applyNumberFormat="1" applyFont="1" applyFill="1" applyBorder="1" applyAlignment="1" applyProtection="1">
      <alignment vertical="center"/>
      <protection/>
    </xf>
    <xf numFmtId="4" fontId="8" fillId="35" borderId="40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4" fontId="92" fillId="0" borderId="0" xfId="0" applyNumberFormat="1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4" fontId="10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top" wrapText="1"/>
      <protection/>
    </xf>
    <xf numFmtId="49" fontId="9" fillId="0" borderId="0" xfId="0" applyNumberFormat="1" applyFont="1" applyAlignment="1" applyProtection="1">
      <alignment horizontal="left" vertical="center"/>
      <protection/>
    </xf>
    <xf numFmtId="0" fontId="88" fillId="33" borderId="0" xfId="36" applyFont="1" applyFill="1" applyAlignment="1" applyProtection="1">
      <alignment horizontal="center" vertical="center"/>
      <protection/>
    </xf>
    <xf numFmtId="0" fontId="89" fillId="0" borderId="0" xfId="0" applyFont="1" applyAlignment="1" applyProtection="1">
      <alignment horizontal="center" vertical="center"/>
      <protection/>
    </xf>
    <xf numFmtId="0" fontId="89" fillId="0" borderId="0" xfId="0" applyFont="1" applyAlignment="1" applyProtection="1">
      <alignment horizontal="left" vertical="center"/>
      <protection/>
    </xf>
    <xf numFmtId="0" fontId="89" fillId="37" borderId="0" xfId="0" applyFont="1" applyFill="1" applyAlignment="1" applyProtection="1">
      <alignment horizontal="center" vertical="center"/>
      <protection/>
    </xf>
    <xf numFmtId="49" fontId="90" fillId="0" borderId="0" xfId="0" applyNumberFormat="1" applyFont="1" applyAlignment="1" applyProtection="1">
      <alignment horizontal="left" vertical="center" wrapText="1"/>
      <protection/>
    </xf>
    <xf numFmtId="49" fontId="90" fillId="0" borderId="0" xfId="0" applyNumberFormat="1" applyFont="1" applyAlignment="1" applyProtection="1">
      <alignment horizontal="left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e_KLs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showGridLines="0" zoomScalePageLayoutView="0" workbookViewId="0" topLeftCell="A1">
      <pane ySplit="12" topLeftCell="A112" activePane="bottomLeft" state="frozen"/>
      <selection pane="topLeft" activeCell="A1" sqref="A1"/>
      <selection pane="bottomLeft" activeCell="F8" sqref="F8"/>
    </sheetView>
  </sheetViews>
  <sheetFormatPr defaultColWidth="10.5" defaultRowHeight="12" customHeight="1"/>
  <cols>
    <col min="1" max="1" width="7.16015625" style="208" customWidth="1"/>
    <col min="2" max="2" width="16.33203125" style="209" customWidth="1"/>
    <col min="3" max="3" width="48.66015625" style="209" customWidth="1"/>
    <col min="4" max="4" width="5.16015625" style="209" customWidth="1"/>
    <col min="5" max="5" width="15.33203125" style="169" customWidth="1"/>
    <col min="6" max="6" width="18.16015625" style="210" customWidth="1"/>
    <col min="7" max="7" width="16.33203125" style="210" customWidth="1"/>
    <col min="8" max="16384" width="10.5" style="164" customWidth="1"/>
  </cols>
  <sheetData>
    <row r="1" spans="1:7" ht="27.75" customHeight="1">
      <c r="A1" s="211" t="s">
        <v>0</v>
      </c>
      <c r="B1" s="211"/>
      <c r="C1" s="211"/>
      <c r="D1" s="211"/>
      <c r="E1" s="212"/>
      <c r="F1" s="211"/>
      <c r="G1" s="211"/>
    </row>
    <row r="2" spans="1:7" ht="12.75" customHeight="1">
      <c r="A2" s="165" t="s">
        <v>1</v>
      </c>
      <c r="B2" s="166"/>
      <c r="C2" s="166"/>
      <c r="D2" s="166"/>
      <c r="E2" s="164"/>
      <c r="F2" s="166"/>
      <c r="G2" s="166"/>
    </row>
    <row r="3" spans="1:7" ht="12.75" customHeight="1">
      <c r="A3" s="165" t="s">
        <v>2</v>
      </c>
      <c r="B3" s="166"/>
      <c r="C3" s="166"/>
      <c r="D3" s="166"/>
      <c r="E3" s="164"/>
      <c r="F3" s="166"/>
      <c r="G3" s="166"/>
    </row>
    <row r="4" spans="1:7" ht="13.5" customHeight="1">
      <c r="A4" s="165"/>
      <c r="B4" s="165"/>
      <c r="C4" s="167"/>
      <c r="D4" s="166"/>
      <c r="E4" s="164"/>
      <c r="F4" s="166"/>
      <c r="G4" s="166"/>
    </row>
    <row r="5" spans="1:7" ht="6.75" customHeight="1">
      <c r="A5" s="166"/>
      <c r="B5" s="166"/>
      <c r="C5" s="166"/>
      <c r="D5" s="166"/>
      <c r="E5" s="164"/>
      <c r="F5" s="166"/>
      <c r="G5" s="166"/>
    </row>
    <row r="6" spans="1:7" ht="13.5" customHeight="1">
      <c r="A6" s="166" t="s">
        <v>3</v>
      </c>
      <c r="B6" s="168"/>
      <c r="C6" s="168"/>
      <c r="D6" s="168"/>
      <c r="F6" s="170"/>
      <c r="G6" s="170"/>
    </row>
    <row r="7" spans="1:7" ht="13.5" customHeight="1">
      <c r="A7" s="166" t="s">
        <v>4</v>
      </c>
      <c r="B7" s="168"/>
      <c r="C7" s="168"/>
      <c r="D7" s="168"/>
      <c r="F7" s="213" t="s">
        <v>5</v>
      </c>
      <c r="G7" s="214"/>
    </row>
    <row r="8" spans="1:7" ht="13.5" customHeight="1">
      <c r="A8" s="166" t="s">
        <v>6</v>
      </c>
      <c r="B8" s="168"/>
      <c r="C8" s="168"/>
      <c r="D8" s="168"/>
      <c r="F8" s="166" t="s">
        <v>685</v>
      </c>
      <c r="G8" s="170"/>
    </row>
    <row r="9" spans="1:7" ht="6.75" customHeight="1">
      <c r="A9" s="171"/>
      <c r="B9" s="171"/>
      <c r="C9" s="171"/>
      <c r="D9" s="171"/>
      <c r="E9" s="164"/>
      <c r="F9" s="171"/>
      <c r="G9" s="171"/>
    </row>
    <row r="10" spans="1:7" ht="22.5" customHeight="1">
      <c r="A10" s="172" t="s">
        <v>7</v>
      </c>
      <c r="B10" s="172" t="s">
        <v>8</v>
      </c>
      <c r="C10" s="172" t="s">
        <v>9</v>
      </c>
      <c r="D10" s="172" t="s">
        <v>10</v>
      </c>
      <c r="E10" s="173" t="s">
        <v>11</v>
      </c>
      <c r="F10" s="172" t="s">
        <v>12</v>
      </c>
      <c r="G10" s="172" t="s">
        <v>13</v>
      </c>
    </row>
    <row r="11" spans="1:7" ht="12.75" customHeight="1" hidden="1">
      <c r="A11" s="174" t="s">
        <v>14</v>
      </c>
      <c r="B11" s="174" t="s">
        <v>15</v>
      </c>
      <c r="C11" s="174" t="s">
        <v>16</v>
      </c>
      <c r="D11" s="174" t="s">
        <v>17</v>
      </c>
      <c r="E11" s="175" t="s">
        <v>18</v>
      </c>
      <c r="F11" s="174" t="s">
        <v>19</v>
      </c>
      <c r="G11" s="174" t="s">
        <v>20</v>
      </c>
    </row>
    <row r="12" spans="1:7" ht="4.5" customHeight="1">
      <c r="A12" s="171"/>
      <c r="B12" s="171"/>
      <c r="C12" s="171"/>
      <c r="D12" s="171"/>
      <c r="E12" s="164"/>
      <c r="F12" s="171"/>
      <c r="G12" s="171"/>
    </row>
    <row r="13" spans="1:7" ht="30.75" customHeight="1">
      <c r="A13" s="176"/>
      <c r="B13" s="177" t="s">
        <v>21</v>
      </c>
      <c r="C13" s="177" t="s">
        <v>22</v>
      </c>
      <c r="D13" s="177"/>
      <c r="E13" s="178"/>
      <c r="F13" s="179"/>
      <c r="G13" s="179"/>
    </row>
    <row r="14" spans="1:7" ht="28.5" customHeight="1">
      <c r="A14" s="180"/>
      <c r="B14" s="181" t="s">
        <v>16</v>
      </c>
      <c r="C14" s="181" t="s">
        <v>23</v>
      </c>
      <c r="D14" s="181"/>
      <c r="E14" s="182"/>
      <c r="F14" s="183"/>
      <c r="G14" s="183"/>
    </row>
    <row r="15" spans="1:7" ht="24" customHeight="1">
      <c r="A15" s="184">
        <v>1</v>
      </c>
      <c r="B15" s="185" t="s">
        <v>24</v>
      </c>
      <c r="C15" s="185" t="s">
        <v>25</v>
      </c>
      <c r="D15" s="185" t="s">
        <v>26</v>
      </c>
      <c r="E15" s="186">
        <v>1</v>
      </c>
      <c r="F15" s="187"/>
      <c r="G15" s="187"/>
    </row>
    <row r="16" spans="1:7" ht="28.5" customHeight="1">
      <c r="A16" s="180"/>
      <c r="B16" s="181" t="s">
        <v>19</v>
      </c>
      <c r="C16" s="181" t="s">
        <v>27</v>
      </c>
      <c r="D16" s="181"/>
      <c r="E16" s="182"/>
      <c r="F16" s="183"/>
      <c r="G16" s="183"/>
    </row>
    <row r="17" spans="1:7" ht="24" customHeight="1">
      <c r="A17" s="184">
        <v>2</v>
      </c>
      <c r="B17" s="185" t="s">
        <v>28</v>
      </c>
      <c r="C17" s="185" t="s">
        <v>29</v>
      </c>
      <c r="D17" s="185" t="s">
        <v>26</v>
      </c>
      <c r="E17" s="186">
        <v>15</v>
      </c>
      <c r="F17" s="187"/>
      <c r="G17" s="187"/>
    </row>
    <row r="18" spans="1:7" ht="24" customHeight="1">
      <c r="A18" s="184">
        <v>3</v>
      </c>
      <c r="B18" s="185" t="s">
        <v>30</v>
      </c>
      <c r="C18" s="185" t="s">
        <v>31</v>
      </c>
      <c r="D18" s="185" t="s">
        <v>26</v>
      </c>
      <c r="E18" s="186">
        <v>10</v>
      </c>
      <c r="F18" s="187"/>
      <c r="G18" s="187"/>
    </row>
    <row r="19" spans="1:7" ht="28.5" customHeight="1">
      <c r="A19" s="180"/>
      <c r="B19" s="181" t="s">
        <v>32</v>
      </c>
      <c r="C19" s="181" t="s">
        <v>33</v>
      </c>
      <c r="D19" s="181"/>
      <c r="E19" s="182"/>
      <c r="F19" s="183"/>
      <c r="G19" s="183"/>
    </row>
    <row r="20" spans="1:7" ht="24" customHeight="1">
      <c r="A20" s="184">
        <v>4</v>
      </c>
      <c r="B20" s="185" t="s">
        <v>34</v>
      </c>
      <c r="C20" s="185" t="s">
        <v>35</v>
      </c>
      <c r="D20" s="185" t="s">
        <v>36</v>
      </c>
      <c r="E20" s="186">
        <v>0.653</v>
      </c>
      <c r="F20" s="187"/>
      <c r="G20" s="187"/>
    </row>
    <row r="21" spans="1:7" ht="13.5" customHeight="1">
      <c r="A21" s="188"/>
      <c r="B21" s="189"/>
      <c r="C21" s="189" t="s">
        <v>37</v>
      </c>
      <c r="D21" s="189"/>
      <c r="E21" s="190">
        <v>0.653</v>
      </c>
      <c r="F21" s="191"/>
      <c r="G21" s="191"/>
    </row>
    <row r="22" spans="1:7" ht="24" customHeight="1">
      <c r="A22" s="184">
        <v>5</v>
      </c>
      <c r="B22" s="185" t="s">
        <v>38</v>
      </c>
      <c r="C22" s="185" t="s">
        <v>39</v>
      </c>
      <c r="D22" s="185" t="s">
        <v>40</v>
      </c>
      <c r="E22" s="186">
        <v>1</v>
      </c>
      <c r="F22" s="187"/>
      <c r="G22" s="187"/>
    </row>
    <row r="23" spans="1:7" ht="13.5" customHeight="1">
      <c r="A23" s="184">
        <v>6</v>
      </c>
      <c r="B23" s="185" t="s">
        <v>41</v>
      </c>
      <c r="C23" s="185" t="s">
        <v>42</v>
      </c>
      <c r="D23" s="185" t="s">
        <v>43</v>
      </c>
      <c r="E23" s="186">
        <v>5.86</v>
      </c>
      <c r="F23" s="187"/>
      <c r="G23" s="187"/>
    </row>
    <row r="24" spans="1:7" ht="24" customHeight="1">
      <c r="A24" s="184">
        <v>7</v>
      </c>
      <c r="B24" s="185" t="s">
        <v>44</v>
      </c>
      <c r="C24" s="185" t="s">
        <v>45</v>
      </c>
      <c r="D24" s="185" t="s">
        <v>43</v>
      </c>
      <c r="E24" s="186">
        <v>52.74</v>
      </c>
      <c r="F24" s="187"/>
      <c r="G24" s="187"/>
    </row>
    <row r="25" spans="1:7" ht="24" customHeight="1">
      <c r="A25" s="184">
        <v>8</v>
      </c>
      <c r="B25" s="185" t="s">
        <v>46</v>
      </c>
      <c r="C25" s="185" t="s">
        <v>47</v>
      </c>
      <c r="D25" s="185" t="s">
        <v>43</v>
      </c>
      <c r="E25" s="186">
        <v>5.86</v>
      </c>
      <c r="F25" s="187"/>
      <c r="G25" s="187"/>
    </row>
    <row r="26" spans="1:7" ht="24" customHeight="1">
      <c r="A26" s="184">
        <v>9</v>
      </c>
      <c r="B26" s="185" t="s">
        <v>48</v>
      </c>
      <c r="C26" s="185" t="s">
        <v>49</v>
      </c>
      <c r="D26" s="185" t="s">
        <v>43</v>
      </c>
      <c r="E26" s="186">
        <v>5.86</v>
      </c>
      <c r="F26" s="187"/>
      <c r="G26" s="187"/>
    </row>
    <row r="27" spans="1:7" ht="28.5" customHeight="1">
      <c r="A27" s="180"/>
      <c r="B27" s="181" t="s">
        <v>50</v>
      </c>
      <c r="C27" s="181" t="s">
        <v>51</v>
      </c>
      <c r="D27" s="181"/>
      <c r="E27" s="182"/>
      <c r="F27" s="183"/>
      <c r="G27" s="183"/>
    </row>
    <row r="28" spans="1:7" ht="24" customHeight="1">
      <c r="A28" s="184">
        <v>10</v>
      </c>
      <c r="B28" s="185" t="s">
        <v>52</v>
      </c>
      <c r="C28" s="185" t="s">
        <v>53</v>
      </c>
      <c r="D28" s="185" t="s">
        <v>43</v>
      </c>
      <c r="E28" s="186">
        <v>0.774</v>
      </c>
      <c r="F28" s="187"/>
      <c r="G28" s="187"/>
    </row>
    <row r="29" spans="1:7" ht="30.75" customHeight="1">
      <c r="A29" s="176"/>
      <c r="B29" s="177" t="s">
        <v>54</v>
      </c>
      <c r="C29" s="177" t="s">
        <v>55</v>
      </c>
      <c r="D29" s="177"/>
      <c r="E29" s="178"/>
      <c r="F29" s="179"/>
      <c r="G29" s="179"/>
    </row>
    <row r="30" spans="1:7" ht="28.5" customHeight="1">
      <c r="A30" s="180"/>
      <c r="B30" s="181" t="s">
        <v>56</v>
      </c>
      <c r="C30" s="181" t="s">
        <v>57</v>
      </c>
      <c r="D30" s="181"/>
      <c r="E30" s="182"/>
      <c r="F30" s="183"/>
      <c r="G30" s="183"/>
    </row>
    <row r="31" spans="1:7" ht="13.5" customHeight="1">
      <c r="A31" s="184">
        <v>11</v>
      </c>
      <c r="B31" s="185" t="s">
        <v>58</v>
      </c>
      <c r="C31" s="185" t="s">
        <v>59</v>
      </c>
      <c r="D31" s="185" t="s">
        <v>60</v>
      </c>
      <c r="E31" s="186">
        <v>7</v>
      </c>
      <c r="F31" s="187"/>
      <c r="G31" s="187"/>
    </row>
    <row r="32" spans="1:7" ht="24" customHeight="1">
      <c r="A32" s="192">
        <v>12</v>
      </c>
      <c r="B32" s="193" t="s">
        <v>61</v>
      </c>
      <c r="C32" s="193" t="s">
        <v>62</v>
      </c>
      <c r="D32" s="193" t="s">
        <v>60</v>
      </c>
      <c r="E32" s="194">
        <v>7.14</v>
      </c>
      <c r="F32" s="195"/>
      <c r="G32" s="195"/>
    </row>
    <row r="33" spans="1:7" ht="13.5" customHeight="1">
      <c r="A33" s="196"/>
      <c r="B33" s="197"/>
      <c r="C33" s="197" t="s">
        <v>63</v>
      </c>
      <c r="D33" s="197"/>
      <c r="E33" s="198">
        <v>7.14</v>
      </c>
      <c r="F33" s="199"/>
      <c r="G33" s="199"/>
    </row>
    <row r="34" spans="1:7" ht="13.5" customHeight="1">
      <c r="A34" s="184">
        <v>13</v>
      </c>
      <c r="B34" s="185" t="s">
        <v>64</v>
      </c>
      <c r="C34" s="185" t="s">
        <v>65</v>
      </c>
      <c r="D34" s="185" t="s">
        <v>60</v>
      </c>
      <c r="E34" s="186">
        <v>14</v>
      </c>
      <c r="F34" s="187"/>
      <c r="G34" s="187"/>
    </row>
    <row r="35" spans="1:7" ht="24" customHeight="1">
      <c r="A35" s="192">
        <v>14</v>
      </c>
      <c r="B35" s="193" t="s">
        <v>66</v>
      </c>
      <c r="C35" s="193" t="s">
        <v>67</v>
      </c>
      <c r="D35" s="193" t="s">
        <v>60</v>
      </c>
      <c r="E35" s="194">
        <v>14.28</v>
      </c>
      <c r="F35" s="195"/>
      <c r="G35" s="195"/>
    </row>
    <row r="36" spans="1:7" ht="13.5" customHeight="1">
      <c r="A36" s="196"/>
      <c r="B36" s="197"/>
      <c r="C36" s="197" t="s">
        <v>68</v>
      </c>
      <c r="D36" s="197"/>
      <c r="E36" s="198">
        <v>14.28</v>
      </c>
      <c r="F36" s="199"/>
      <c r="G36" s="199"/>
    </row>
    <row r="37" spans="1:7" ht="13.5" customHeight="1">
      <c r="A37" s="184">
        <v>15</v>
      </c>
      <c r="B37" s="185" t="s">
        <v>69</v>
      </c>
      <c r="C37" s="185" t="s">
        <v>70</v>
      </c>
      <c r="D37" s="185" t="s">
        <v>60</v>
      </c>
      <c r="E37" s="186">
        <v>12</v>
      </c>
      <c r="F37" s="187"/>
      <c r="G37" s="187"/>
    </row>
    <row r="38" spans="1:7" ht="13.5" customHeight="1">
      <c r="A38" s="188"/>
      <c r="B38" s="189"/>
      <c r="C38" s="189" t="s">
        <v>71</v>
      </c>
      <c r="D38" s="189"/>
      <c r="E38" s="190">
        <v>12</v>
      </c>
      <c r="F38" s="191"/>
      <c r="G38" s="191"/>
    </row>
    <row r="39" spans="1:7" ht="24" customHeight="1">
      <c r="A39" s="192">
        <v>16</v>
      </c>
      <c r="B39" s="193" t="s">
        <v>72</v>
      </c>
      <c r="C39" s="193" t="s">
        <v>73</v>
      </c>
      <c r="D39" s="193" t="s">
        <v>60</v>
      </c>
      <c r="E39" s="194">
        <v>9.18</v>
      </c>
      <c r="F39" s="195"/>
      <c r="G39" s="195"/>
    </row>
    <row r="40" spans="1:7" ht="13.5" customHeight="1">
      <c r="A40" s="196"/>
      <c r="B40" s="197"/>
      <c r="C40" s="197" t="s">
        <v>74</v>
      </c>
      <c r="D40" s="197"/>
      <c r="E40" s="198">
        <v>9.18</v>
      </c>
      <c r="F40" s="199"/>
      <c r="G40" s="199"/>
    </row>
    <row r="41" spans="1:7" ht="24" customHeight="1">
      <c r="A41" s="192">
        <v>17</v>
      </c>
      <c r="B41" s="193" t="s">
        <v>75</v>
      </c>
      <c r="C41" s="193" t="s">
        <v>76</v>
      </c>
      <c r="D41" s="193" t="s">
        <v>60</v>
      </c>
      <c r="E41" s="194">
        <v>3.06</v>
      </c>
      <c r="F41" s="195"/>
      <c r="G41" s="195"/>
    </row>
    <row r="42" spans="1:7" ht="13.5" customHeight="1">
      <c r="A42" s="196"/>
      <c r="B42" s="197"/>
      <c r="C42" s="197" t="s">
        <v>77</v>
      </c>
      <c r="D42" s="197"/>
      <c r="E42" s="198">
        <v>3.06</v>
      </c>
      <c r="F42" s="199"/>
      <c r="G42" s="199"/>
    </row>
    <row r="43" spans="1:7" ht="13.5" customHeight="1">
      <c r="A43" s="184">
        <v>18</v>
      </c>
      <c r="B43" s="185" t="s">
        <v>78</v>
      </c>
      <c r="C43" s="185" t="s">
        <v>79</v>
      </c>
      <c r="D43" s="185" t="s">
        <v>60</v>
      </c>
      <c r="E43" s="186">
        <v>12</v>
      </c>
      <c r="F43" s="187"/>
      <c r="G43" s="187"/>
    </row>
    <row r="44" spans="1:7" ht="24" customHeight="1">
      <c r="A44" s="192">
        <v>19</v>
      </c>
      <c r="B44" s="193" t="s">
        <v>80</v>
      </c>
      <c r="C44" s="193" t="s">
        <v>81</v>
      </c>
      <c r="D44" s="193" t="s">
        <v>60</v>
      </c>
      <c r="E44" s="194">
        <v>12.24</v>
      </c>
      <c r="F44" s="195"/>
      <c r="G44" s="195"/>
    </row>
    <row r="45" spans="1:7" ht="13.5" customHeight="1">
      <c r="A45" s="196"/>
      <c r="B45" s="197"/>
      <c r="C45" s="197" t="s">
        <v>82</v>
      </c>
      <c r="D45" s="197"/>
      <c r="E45" s="198">
        <v>12.24</v>
      </c>
      <c r="F45" s="199"/>
      <c r="G45" s="199"/>
    </row>
    <row r="46" spans="1:7" ht="13.5" customHeight="1">
      <c r="A46" s="184">
        <v>20</v>
      </c>
      <c r="B46" s="185" t="s">
        <v>83</v>
      </c>
      <c r="C46" s="185" t="s">
        <v>84</v>
      </c>
      <c r="D46" s="185" t="s">
        <v>85</v>
      </c>
      <c r="E46" s="186"/>
      <c r="F46" s="187"/>
      <c r="G46" s="187"/>
    </row>
    <row r="47" spans="1:7" ht="28.5" customHeight="1">
      <c r="A47" s="180"/>
      <c r="B47" s="181" t="s">
        <v>86</v>
      </c>
      <c r="C47" s="181" t="s">
        <v>87</v>
      </c>
      <c r="D47" s="181"/>
      <c r="E47" s="182"/>
      <c r="F47" s="183"/>
      <c r="G47" s="183"/>
    </row>
    <row r="48" spans="1:7" ht="13.5" customHeight="1">
      <c r="A48" s="184">
        <v>21</v>
      </c>
      <c r="B48" s="185" t="s">
        <v>88</v>
      </c>
      <c r="C48" s="185" t="s">
        <v>89</v>
      </c>
      <c r="D48" s="185" t="s">
        <v>60</v>
      </c>
      <c r="E48" s="186">
        <v>6</v>
      </c>
      <c r="F48" s="187"/>
      <c r="G48" s="187"/>
    </row>
    <row r="49" spans="1:7" ht="13.5" customHeight="1">
      <c r="A49" s="184">
        <v>22</v>
      </c>
      <c r="B49" s="185" t="s">
        <v>90</v>
      </c>
      <c r="C49" s="185" t="s">
        <v>91</v>
      </c>
      <c r="D49" s="185" t="s">
        <v>40</v>
      </c>
      <c r="E49" s="186">
        <v>1</v>
      </c>
      <c r="F49" s="187"/>
      <c r="G49" s="187"/>
    </row>
    <row r="50" spans="1:7" ht="34.5" customHeight="1">
      <c r="A50" s="192">
        <v>23</v>
      </c>
      <c r="B50" s="193" t="s">
        <v>92</v>
      </c>
      <c r="C50" s="193" t="s">
        <v>93</v>
      </c>
      <c r="D50" s="193" t="s">
        <v>40</v>
      </c>
      <c r="E50" s="194">
        <v>1</v>
      </c>
      <c r="F50" s="195"/>
      <c r="G50" s="195"/>
    </row>
    <row r="51" spans="1:7" ht="36.75" customHeight="1">
      <c r="A51" s="200"/>
      <c r="B51" s="201"/>
      <c r="C51" s="201" t="s">
        <v>94</v>
      </c>
      <c r="D51" s="201"/>
      <c r="E51" s="202"/>
      <c r="F51" s="203"/>
      <c r="G51" s="203"/>
    </row>
    <row r="52" spans="1:7" ht="24" customHeight="1">
      <c r="A52" s="184">
        <v>24</v>
      </c>
      <c r="B52" s="185" t="s">
        <v>95</v>
      </c>
      <c r="C52" s="185" t="s">
        <v>96</v>
      </c>
      <c r="D52" s="185" t="s">
        <v>60</v>
      </c>
      <c r="E52" s="186">
        <v>6</v>
      </c>
      <c r="F52" s="187"/>
      <c r="G52" s="187"/>
    </row>
    <row r="53" spans="1:7" ht="24" customHeight="1">
      <c r="A53" s="184">
        <v>25</v>
      </c>
      <c r="B53" s="185" t="s">
        <v>97</v>
      </c>
      <c r="C53" s="185" t="s">
        <v>98</v>
      </c>
      <c r="D53" s="185" t="s">
        <v>85</v>
      </c>
      <c r="E53" s="186"/>
      <c r="F53" s="187"/>
      <c r="G53" s="187"/>
    </row>
    <row r="54" spans="1:7" ht="28.5" customHeight="1">
      <c r="A54" s="180"/>
      <c r="B54" s="181" t="s">
        <v>99</v>
      </c>
      <c r="C54" s="181" t="s">
        <v>100</v>
      </c>
      <c r="D54" s="181"/>
      <c r="E54" s="182"/>
      <c r="F54" s="183"/>
      <c r="G54" s="183"/>
    </row>
    <row r="55" spans="1:7" ht="24" customHeight="1">
      <c r="A55" s="184">
        <v>26</v>
      </c>
      <c r="B55" s="185" t="s">
        <v>101</v>
      </c>
      <c r="C55" s="185" t="s">
        <v>102</v>
      </c>
      <c r="D55" s="185" t="s">
        <v>60</v>
      </c>
      <c r="E55" s="186">
        <v>7</v>
      </c>
      <c r="F55" s="187"/>
      <c r="G55" s="187"/>
    </row>
    <row r="56" spans="1:7" ht="24" customHeight="1">
      <c r="A56" s="184">
        <v>27</v>
      </c>
      <c r="B56" s="185" t="s">
        <v>103</v>
      </c>
      <c r="C56" s="185" t="s">
        <v>104</v>
      </c>
      <c r="D56" s="185" t="s">
        <v>40</v>
      </c>
      <c r="E56" s="186">
        <v>2</v>
      </c>
      <c r="F56" s="187"/>
      <c r="G56" s="187"/>
    </row>
    <row r="57" spans="1:7" ht="13.5" customHeight="1">
      <c r="A57" s="192">
        <v>28</v>
      </c>
      <c r="B57" s="193" t="s">
        <v>105</v>
      </c>
      <c r="C57" s="193" t="s">
        <v>106</v>
      </c>
      <c r="D57" s="193" t="s">
        <v>40</v>
      </c>
      <c r="E57" s="194">
        <v>2</v>
      </c>
      <c r="F57" s="195"/>
      <c r="G57" s="195"/>
    </row>
    <row r="58" spans="1:7" ht="13.5" customHeight="1">
      <c r="A58" s="184">
        <v>29</v>
      </c>
      <c r="B58" s="185" t="s">
        <v>107</v>
      </c>
      <c r="C58" s="185" t="s">
        <v>108</v>
      </c>
      <c r="D58" s="185" t="s">
        <v>40</v>
      </c>
      <c r="E58" s="186">
        <v>1</v>
      </c>
      <c r="F58" s="187"/>
      <c r="G58" s="187"/>
    </row>
    <row r="59" spans="1:7" ht="13.5" customHeight="1">
      <c r="A59" s="192">
        <v>30</v>
      </c>
      <c r="B59" s="193" t="s">
        <v>109</v>
      </c>
      <c r="C59" s="193" t="s">
        <v>110</v>
      </c>
      <c r="D59" s="193" t="s">
        <v>40</v>
      </c>
      <c r="E59" s="194">
        <v>1</v>
      </c>
      <c r="F59" s="195"/>
      <c r="G59" s="195"/>
    </row>
    <row r="60" spans="1:7" ht="24" customHeight="1">
      <c r="A60" s="184">
        <v>31</v>
      </c>
      <c r="B60" s="185" t="s">
        <v>111</v>
      </c>
      <c r="C60" s="185" t="s">
        <v>112</v>
      </c>
      <c r="D60" s="185" t="s">
        <v>40</v>
      </c>
      <c r="E60" s="186">
        <v>1</v>
      </c>
      <c r="F60" s="187"/>
      <c r="G60" s="187"/>
    </row>
    <row r="61" spans="1:7" ht="24" customHeight="1">
      <c r="A61" s="192">
        <v>32</v>
      </c>
      <c r="B61" s="193" t="s">
        <v>113</v>
      </c>
      <c r="C61" s="193" t="s">
        <v>114</v>
      </c>
      <c r="D61" s="193" t="s">
        <v>40</v>
      </c>
      <c r="E61" s="194">
        <v>1</v>
      </c>
      <c r="F61" s="195"/>
      <c r="G61" s="195"/>
    </row>
    <row r="62" spans="1:7" ht="24" customHeight="1">
      <c r="A62" s="184">
        <v>33</v>
      </c>
      <c r="B62" s="185" t="s">
        <v>115</v>
      </c>
      <c r="C62" s="185" t="s">
        <v>116</v>
      </c>
      <c r="D62" s="185" t="s">
        <v>60</v>
      </c>
      <c r="E62" s="186">
        <v>7</v>
      </c>
      <c r="F62" s="187"/>
      <c r="G62" s="187"/>
    </row>
    <row r="63" spans="1:7" ht="24" customHeight="1">
      <c r="A63" s="184">
        <v>34</v>
      </c>
      <c r="B63" s="185" t="s">
        <v>117</v>
      </c>
      <c r="C63" s="185" t="s">
        <v>118</v>
      </c>
      <c r="D63" s="185" t="s">
        <v>85</v>
      </c>
      <c r="E63" s="186"/>
      <c r="F63" s="187"/>
      <c r="G63" s="187"/>
    </row>
    <row r="64" spans="1:7" ht="28.5" customHeight="1">
      <c r="A64" s="180"/>
      <c r="B64" s="181" t="s">
        <v>119</v>
      </c>
      <c r="C64" s="181" t="s">
        <v>120</v>
      </c>
      <c r="D64" s="181"/>
      <c r="E64" s="182"/>
      <c r="F64" s="183"/>
      <c r="G64" s="183"/>
    </row>
    <row r="65" spans="1:7" ht="13.5" customHeight="1">
      <c r="A65" s="184">
        <v>35</v>
      </c>
      <c r="B65" s="185" t="s">
        <v>121</v>
      </c>
      <c r="C65" s="185" t="s">
        <v>122</v>
      </c>
      <c r="D65" s="185" t="s">
        <v>40</v>
      </c>
      <c r="E65" s="186">
        <v>2</v>
      </c>
      <c r="F65" s="187"/>
      <c r="G65" s="187"/>
    </row>
    <row r="66" spans="1:7" ht="24" customHeight="1">
      <c r="A66" s="184">
        <v>36</v>
      </c>
      <c r="B66" s="185" t="s">
        <v>123</v>
      </c>
      <c r="C66" s="185" t="s">
        <v>124</v>
      </c>
      <c r="D66" s="185" t="s">
        <v>40</v>
      </c>
      <c r="E66" s="186">
        <v>2</v>
      </c>
      <c r="F66" s="187"/>
      <c r="G66" s="187"/>
    </row>
    <row r="67" spans="1:7" ht="53.25" customHeight="1">
      <c r="A67" s="192">
        <v>37</v>
      </c>
      <c r="B67" s="193" t="s">
        <v>125</v>
      </c>
      <c r="C67" s="193" t="s">
        <v>126</v>
      </c>
      <c r="D67" s="193" t="s">
        <v>40</v>
      </c>
      <c r="E67" s="194">
        <v>2</v>
      </c>
      <c r="F67" s="195"/>
      <c r="G67" s="195"/>
    </row>
    <row r="68" spans="1:7" ht="24" customHeight="1">
      <c r="A68" s="192">
        <v>38</v>
      </c>
      <c r="B68" s="193" t="s">
        <v>127</v>
      </c>
      <c r="C68" s="193" t="s">
        <v>128</v>
      </c>
      <c r="D68" s="193" t="s">
        <v>40</v>
      </c>
      <c r="E68" s="194">
        <v>2</v>
      </c>
      <c r="F68" s="195"/>
      <c r="G68" s="195"/>
    </row>
    <row r="69" spans="1:7" ht="13.5" customHeight="1">
      <c r="A69" s="192">
        <v>39</v>
      </c>
      <c r="B69" s="193" t="s">
        <v>129</v>
      </c>
      <c r="C69" s="193" t="s">
        <v>130</v>
      </c>
      <c r="D69" s="193" t="s">
        <v>40</v>
      </c>
      <c r="E69" s="194">
        <v>2</v>
      </c>
      <c r="F69" s="195"/>
      <c r="G69" s="195"/>
    </row>
    <row r="70" spans="1:7" ht="22.5" customHeight="1">
      <c r="A70" s="200"/>
      <c r="B70" s="201"/>
      <c r="C70" s="201" t="s">
        <v>131</v>
      </c>
      <c r="D70" s="201"/>
      <c r="E70" s="202"/>
      <c r="F70" s="203"/>
      <c r="G70" s="203"/>
    </row>
    <row r="71" spans="1:7" ht="13.5" customHeight="1">
      <c r="A71" s="192">
        <v>40</v>
      </c>
      <c r="B71" s="193" t="s">
        <v>132</v>
      </c>
      <c r="C71" s="193" t="s">
        <v>133</v>
      </c>
      <c r="D71" s="193" t="s">
        <v>40</v>
      </c>
      <c r="E71" s="194">
        <v>2</v>
      </c>
      <c r="F71" s="195"/>
      <c r="G71" s="195"/>
    </row>
    <row r="72" spans="1:7" ht="13.5" customHeight="1">
      <c r="A72" s="192">
        <v>41</v>
      </c>
      <c r="B72" s="193" t="s">
        <v>134</v>
      </c>
      <c r="C72" s="193" t="s">
        <v>135</v>
      </c>
      <c r="D72" s="193" t="s">
        <v>40</v>
      </c>
      <c r="E72" s="194">
        <v>1</v>
      </c>
      <c r="F72" s="195"/>
      <c r="G72" s="195"/>
    </row>
    <row r="73" spans="1:7" ht="24" customHeight="1">
      <c r="A73" s="192">
        <v>42</v>
      </c>
      <c r="B73" s="193" t="s">
        <v>136</v>
      </c>
      <c r="C73" s="193" t="s">
        <v>137</v>
      </c>
      <c r="D73" s="193" t="s">
        <v>40</v>
      </c>
      <c r="E73" s="194">
        <v>1</v>
      </c>
      <c r="F73" s="195"/>
      <c r="G73" s="195"/>
    </row>
    <row r="74" spans="1:7" ht="13.5" customHeight="1">
      <c r="A74" s="192">
        <v>43</v>
      </c>
      <c r="B74" s="193" t="s">
        <v>138</v>
      </c>
      <c r="C74" s="193" t="s">
        <v>139</v>
      </c>
      <c r="D74" s="193" t="s">
        <v>40</v>
      </c>
      <c r="E74" s="194">
        <v>1</v>
      </c>
      <c r="F74" s="195"/>
      <c r="G74" s="195"/>
    </row>
    <row r="75" spans="1:7" ht="13.5" customHeight="1">
      <c r="A75" s="192">
        <v>44</v>
      </c>
      <c r="B75" s="193" t="s">
        <v>140</v>
      </c>
      <c r="C75" s="193" t="s">
        <v>141</v>
      </c>
      <c r="D75" s="193" t="s">
        <v>40</v>
      </c>
      <c r="E75" s="194">
        <v>1</v>
      </c>
      <c r="F75" s="195"/>
      <c r="G75" s="195"/>
    </row>
    <row r="76" spans="1:7" ht="24" customHeight="1">
      <c r="A76" s="192">
        <v>45</v>
      </c>
      <c r="B76" s="193" t="s">
        <v>142</v>
      </c>
      <c r="C76" s="193" t="s">
        <v>143</v>
      </c>
      <c r="D76" s="193" t="s">
        <v>40</v>
      </c>
      <c r="E76" s="194">
        <v>1</v>
      </c>
      <c r="F76" s="195"/>
      <c r="G76" s="195"/>
    </row>
    <row r="77" spans="1:7" ht="24" customHeight="1">
      <c r="A77" s="192">
        <v>46</v>
      </c>
      <c r="B77" s="193" t="s">
        <v>144</v>
      </c>
      <c r="C77" s="193" t="s">
        <v>145</v>
      </c>
      <c r="D77" s="193" t="s">
        <v>40</v>
      </c>
      <c r="E77" s="194">
        <v>3</v>
      </c>
      <c r="F77" s="195"/>
      <c r="G77" s="195"/>
    </row>
    <row r="78" spans="1:7" ht="13.5" customHeight="1">
      <c r="A78" s="184">
        <v>47</v>
      </c>
      <c r="B78" s="185" t="s">
        <v>146</v>
      </c>
      <c r="C78" s="185" t="s">
        <v>147</v>
      </c>
      <c r="D78" s="185" t="s">
        <v>148</v>
      </c>
      <c r="E78" s="186">
        <v>1</v>
      </c>
      <c r="F78" s="187"/>
      <c r="G78" s="187"/>
    </row>
    <row r="79" spans="1:7" ht="24" customHeight="1">
      <c r="A79" s="192">
        <v>48</v>
      </c>
      <c r="B79" s="193" t="s">
        <v>149</v>
      </c>
      <c r="C79" s="193" t="s">
        <v>150</v>
      </c>
      <c r="D79" s="193" t="s">
        <v>40</v>
      </c>
      <c r="E79" s="194">
        <v>1</v>
      </c>
      <c r="F79" s="195"/>
      <c r="G79" s="195"/>
    </row>
    <row r="80" spans="1:7" ht="42.75" customHeight="1">
      <c r="A80" s="200"/>
      <c r="B80" s="201"/>
      <c r="C80" s="201" t="s">
        <v>151</v>
      </c>
      <c r="D80" s="201"/>
      <c r="E80" s="202"/>
      <c r="F80" s="203"/>
      <c r="G80" s="203"/>
    </row>
    <row r="81" spans="1:7" ht="24" customHeight="1">
      <c r="A81" s="192">
        <v>49</v>
      </c>
      <c r="B81" s="193" t="s">
        <v>152</v>
      </c>
      <c r="C81" s="193" t="s">
        <v>153</v>
      </c>
      <c r="D81" s="193" t="s">
        <v>40</v>
      </c>
      <c r="E81" s="194">
        <v>3</v>
      </c>
      <c r="F81" s="195"/>
      <c r="G81" s="195"/>
    </row>
    <row r="82" spans="1:7" ht="11.25" customHeight="1">
      <c r="A82" s="200"/>
      <c r="B82" s="201"/>
      <c r="C82" s="201" t="s">
        <v>154</v>
      </c>
      <c r="D82" s="201"/>
      <c r="E82" s="202"/>
      <c r="F82" s="203"/>
      <c r="G82" s="203"/>
    </row>
    <row r="83" spans="1:7" ht="13.5" customHeight="1">
      <c r="A83" s="192">
        <v>50</v>
      </c>
      <c r="B83" s="193" t="s">
        <v>155</v>
      </c>
      <c r="C83" s="193" t="s">
        <v>156</v>
      </c>
      <c r="D83" s="193" t="s">
        <v>40</v>
      </c>
      <c r="E83" s="194">
        <v>3</v>
      </c>
      <c r="F83" s="195"/>
      <c r="G83" s="195"/>
    </row>
    <row r="84" spans="1:7" ht="13.5" customHeight="1">
      <c r="A84" s="200"/>
      <c r="B84" s="201"/>
      <c r="C84" s="201" t="s">
        <v>157</v>
      </c>
      <c r="D84" s="201"/>
      <c r="E84" s="202"/>
      <c r="F84" s="203"/>
      <c r="G84" s="203"/>
    </row>
    <row r="85" spans="1:7" ht="13.5" customHeight="1">
      <c r="A85" s="192">
        <v>51</v>
      </c>
      <c r="B85" s="193" t="s">
        <v>158</v>
      </c>
      <c r="C85" s="193" t="s">
        <v>159</v>
      </c>
      <c r="D85" s="193" t="s">
        <v>40</v>
      </c>
      <c r="E85" s="194">
        <v>5</v>
      </c>
      <c r="F85" s="195"/>
      <c r="G85" s="195"/>
    </row>
    <row r="86" spans="1:7" ht="13.5" customHeight="1">
      <c r="A86" s="200"/>
      <c r="B86" s="201"/>
      <c r="C86" s="201" t="s">
        <v>157</v>
      </c>
      <c r="D86" s="201"/>
      <c r="E86" s="202"/>
      <c r="F86" s="203"/>
      <c r="G86" s="203"/>
    </row>
    <row r="87" spans="1:7" ht="13.5" customHeight="1">
      <c r="A87" s="192">
        <v>52</v>
      </c>
      <c r="B87" s="193" t="s">
        <v>160</v>
      </c>
      <c r="C87" s="193" t="s">
        <v>161</v>
      </c>
      <c r="D87" s="193" t="s">
        <v>40</v>
      </c>
      <c r="E87" s="194">
        <v>1</v>
      </c>
      <c r="F87" s="195"/>
      <c r="G87" s="195"/>
    </row>
    <row r="88" spans="1:7" ht="13.5" customHeight="1">
      <c r="A88" s="200"/>
      <c r="B88" s="201"/>
      <c r="C88" s="201" t="s">
        <v>162</v>
      </c>
      <c r="D88" s="201"/>
      <c r="E88" s="202"/>
      <c r="F88" s="203"/>
      <c r="G88" s="203"/>
    </row>
    <row r="89" spans="1:7" ht="24" customHeight="1">
      <c r="A89" s="192">
        <v>53</v>
      </c>
      <c r="B89" s="193" t="s">
        <v>163</v>
      </c>
      <c r="C89" s="193" t="s">
        <v>164</v>
      </c>
      <c r="D89" s="193" t="s">
        <v>40</v>
      </c>
      <c r="E89" s="194">
        <v>1</v>
      </c>
      <c r="F89" s="195"/>
      <c r="G89" s="195"/>
    </row>
    <row r="90" spans="1:7" ht="36" customHeight="1">
      <c r="A90" s="200"/>
      <c r="B90" s="201"/>
      <c r="C90" s="201" t="s">
        <v>165</v>
      </c>
      <c r="D90" s="201"/>
      <c r="E90" s="202"/>
      <c r="F90" s="203"/>
      <c r="G90" s="203"/>
    </row>
    <row r="91" spans="1:7" ht="13.5" customHeight="1">
      <c r="A91" s="184">
        <v>54</v>
      </c>
      <c r="B91" s="185" t="s">
        <v>166</v>
      </c>
      <c r="C91" s="185" t="s">
        <v>167</v>
      </c>
      <c r="D91" s="185" t="s">
        <v>40</v>
      </c>
      <c r="E91" s="186">
        <v>2</v>
      </c>
      <c r="F91" s="187"/>
      <c r="G91" s="187"/>
    </row>
    <row r="92" spans="1:7" ht="13.5" customHeight="1">
      <c r="A92" s="192">
        <v>55</v>
      </c>
      <c r="B92" s="193" t="s">
        <v>168</v>
      </c>
      <c r="C92" s="193" t="s">
        <v>169</v>
      </c>
      <c r="D92" s="193" t="s">
        <v>170</v>
      </c>
      <c r="E92" s="194">
        <v>2</v>
      </c>
      <c r="F92" s="195"/>
      <c r="G92" s="195"/>
    </row>
    <row r="93" spans="1:7" ht="24" customHeight="1">
      <c r="A93" s="192">
        <v>56</v>
      </c>
      <c r="B93" s="193" t="s">
        <v>171</v>
      </c>
      <c r="C93" s="193" t="s">
        <v>172</v>
      </c>
      <c r="D93" s="193" t="s">
        <v>170</v>
      </c>
      <c r="E93" s="194">
        <v>2</v>
      </c>
      <c r="F93" s="195"/>
      <c r="G93" s="195"/>
    </row>
    <row r="94" spans="1:7" ht="24" customHeight="1">
      <c r="A94" s="192">
        <v>57</v>
      </c>
      <c r="B94" s="193" t="s">
        <v>173</v>
      </c>
      <c r="C94" s="193" t="s">
        <v>174</v>
      </c>
      <c r="D94" s="193" t="s">
        <v>40</v>
      </c>
      <c r="E94" s="194">
        <v>1</v>
      </c>
      <c r="F94" s="195"/>
      <c r="G94" s="195"/>
    </row>
    <row r="95" spans="1:7" ht="24" customHeight="1">
      <c r="A95" s="192">
        <v>58</v>
      </c>
      <c r="B95" s="193" t="s">
        <v>175</v>
      </c>
      <c r="C95" s="193" t="s">
        <v>176</v>
      </c>
      <c r="D95" s="193" t="s">
        <v>40</v>
      </c>
      <c r="E95" s="194">
        <v>2</v>
      </c>
      <c r="F95" s="195"/>
      <c r="G95" s="195"/>
    </row>
    <row r="96" spans="1:7" ht="24" customHeight="1">
      <c r="A96" s="192">
        <v>59</v>
      </c>
      <c r="B96" s="193" t="s">
        <v>177</v>
      </c>
      <c r="C96" s="193" t="s">
        <v>178</v>
      </c>
      <c r="D96" s="193" t="s">
        <v>40</v>
      </c>
      <c r="E96" s="194">
        <v>2</v>
      </c>
      <c r="F96" s="195"/>
      <c r="G96" s="195"/>
    </row>
    <row r="97" spans="1:7" ht="34.5" customHeight="1">
      <c r="A97" s="192">
        <v>60</v>
      </c>
      <c r="B97" s="193" t="s">
        <v>179</v>
      </c>
      <c r="C97" s="193" t="s">
        <v>180</v>
      </c>
      <c r="D97" s="193" t="s">
        <v>40</v>
      </c>
      <c r="E97" s="194">
        <v>2</v>
      </c>
      <c r="F97" s="195"/>
      <c r="G97" s="195"/>
    </row>
    <row r="98" spans="1:7" ht="21" customHeight="1">
      <c r="A98" s="200"/>
      <c r="B98" s="201"/>
      <c r="C98" s="201" t="s">
        <v>181</v>
      </c>
      <c r="D98" s="201"/>
      <c r="E98" s="202"/>
      <c r="F98" s="203"/>
      <c r="G98" s="203"/>
    </row>
    <row r="99" spans="1:7" ht="34.5" customHeight="1">
      <c r="A99" s="192">
        <v>61</v>
      </c>
      <c r="B99" s="193" t="s">
        <v>182</v>
      </c>
      <c r="C99" s="193" t="s">
        <v>183</v>
      </c>
      <c r="D99" s="193" t="s">
        <v>40</v>
      </c>
      <c r="E99" s="194">
        <v>2</v>
      </c>
      <c r="F99" s="195"/>
      <c r="G99" s="195"/>
    </row>
    <row r="100" spans="1:7" ht="24" customHeight="1">
      <c r="A100" s="184">
        <v>62</v>
      </c>
      <c r="B100" s="185" t="s">
        <v>184</v>
      </c>
      <c r="C100" s="185" t="s">
        <v>185</v>
      </c>
      <c r="D100" s="185" t="s">
        <v>43</v>
      </c>
      <c r="E100" s="186">
        <v>2.64</v>
      </c>
      <c r="F100" s="187"/>
      <c r="G100" s="187"/>
    </row>
    <row r="101" spans="1:7" ht="24" customHeight="1">
      <c r="A101" s="184">
        <v>63</v>
      </c>
      <c r="B101" s="185" t="s">
        <v>186</v>
      </c>
      <c r="C101" s="185" t="s">
        <v>187</v>
      </c>
      <c r="D101" s="185" t="s">
        <v>85</v>
      </c>
      <c r="E101" s="186"/>
      <c r="F101" s="187"/>
      <c r="G101" s="187"/>
    </row>
    <row r="102" spans="1:7" ht="28.5" customHeight="1">
      <c r="A102" s="180"/>
      <c r="B102" s="181" t="s">
        <v>188</v>
      </c>
      <c r="C102" s="181" t="s">
        <v>189</v>
      </c>
      <c r="D102" s="181"/>
      <c r="E102" s="182"/>
      <c r="F102" s="183"/>
      <c r="G102" s="183"/>
    </row>
    <row r="103" spans="1:7" ht="24" customHeight="1">
      <c r="A103" s="184">
        <v>64</v>
      </c>
      <c r="B103" s="185" t="s">
        <v>190</v>
      </c>
      <c r="C103" s="185" t="s">
        <v>191</v>
      </c>
      <c r="D103" s="185" t="s">
        <v>60</v>
      </c>
      <c r="E103" s="186">
        <v>4</v>
      </c>
      <c r="F103" s="187"/>
      <c r="G103" s="187"/>
    </row>
    <row r="104" spans="1:7" ht="24" customHeight="1">
      <c r="A104" s="184">
        <v>65</v>
      </c>
      <c r="B104" s="185" t="s">
        <v>192</v>
      </c>
      <c r="C104" s="185" t="s">
        <v>193</v>
      </c>
      <c r="D104" s="185" t="s">
        <v>40</v>
      </c>
      <c r="E104" s="186">
        <v>1</v>
      </c>
      <c r="F104" s="187"/>
      <c r="G104" s="187"/>
    </row>
    <row r="105" spans="1:7" ht="24" customHeight="1">
      <c r="A105" s="184">
        <v>66</v>
      </c>
      <c r="B105" s="185" t="s">
        <v>194</v>
      </c>
      <c r="C105" s="185" t="s">
        <v>195</v>
      </c>
      <c r="D105" s="185" t="s">
        <v>40</v>
      </c>
      <c r="E105" s="186">
        <v>1</v>
      </c>
      <c r="F105" s="187"/>
      <c r="G105" s="187"/>
    </row>
    <row r="106" spans="1:7" ht="13.5" customHeight="1">
      <c r="A106" s="184">
        <v>67</v>
      </c>
      <c r="B106" s="185" t="s">
        <v>196</v>
      </c>
      <c r="C106" s="185" t="s">
        <v>197</v>
      </c>
      <c r="D106" s="185" t="s">
        <v>40</v>
      </c>
      <c r="E106" s="186">
        <v>1</v>
      </c>
      <c r="F106" s="187"/>
      <c r="G106" s="187"/>
    </row>
    <row r="107" spans="1:7" ht="24" customHeight="1">
      <c r="A107" s="192">
        <v>68</v>
      </c>
      <c r="B107" s="193" t="s">
        <v>198</v>
      </c>
      <c r="C107" s="193" t="s">
        <v>199</v>
      </c>
      <c r="D107" s="193" t="s">
        <v>40</v>
      </c>
      <c r="E107" s="194">
        <v>1</v>
      </c>
      <c r="F107" s="195"/>
      <c r="G107" s="195"/>
    </row>
    <row r="108" spans="1:7" ht="18" customHeight="1">
      <c r="A108" s="200"/>
      <c r="B108" s="201"/>
      <c r="C108" s="201" t="s">
        <v>200</v>
      </c>
      <c r="D108" s="201"/>
      <c r="E108" s="202"/>
      <c r="F108" s="203"/>
      <c r="G108" s="203"/>
    </row>
    <row r="109" spans="1:7" ht="13.5" customHeight="1">
      <c r="A109" s="184">
        <v>69</v>
      </c>
      <c r="B109" s="185" t="s">
        <v>201</v>
      </c>
      <c r="C109" s="185" t="s">
        <v>202</v>
      </c>
      <c r="D109" s="185" t="s">
        <v>148</v>
      </c>
      <c r="E109" s="186">
        <v>1</v>
      </c>
      <c r="F109" s="187"/>
      <c r="G109" s="187"/>
    </row>
    <row r="110" spans="1:7" ht="34.5" customHeight="1">
      <c r="A110" s="192">
        <v>70</v>
      </c>
      <c r="B110" s="193" t="s">
        <v>203</v>
      </c>
      <c r="C110" s="193" t="s">
        <v>204</v>
      </c>
      <c r="D110" s="193" t="s">
        <v>40</v>
      </c>
      <c r="E110" s="194">
        <v>1</v>
      </c>
      <c r="F110" s="195"/>
      <c r="G110" s="195"/>
    </row>
    <row r="111" spans="1:7" ht="13.5" customHeight="1">
      <c r="A111" s="192">
        <v>71</v>
      </c>
      <c r="B111" s="193" t="s">
        <v>205</v>
      </c>
      <c r="C111" s="193" t="s">
        <v>206</v>
      </c>
      <c r="D111" s="193" t="s">
        <v>40</v>
      </c>
      <c r="E111" s="194">
        <v>2</v>
      </c>
      <c r="F111" s="195"/>
      <c r="G111" s="195"/>
    </row>
    <row r="112" spans="1:7" ht="24" customHeight="1">
      <c r="A112" s="192">
        <v>72</v>
      </c>
      <c r="B112" s="193" t="s">
        <v>207</v>
      </c>
      <c r="C112" s="193" t="s">
        <v>208</v>
      </c>
      <c r="D112" s="193" t="s">
        <v>40</v>
      </c>
      <c r="E112" s="194">
        <v>2</v>
      </c>
      <c r="F112" s="195"/>
      <c r="G112" s="195"/>
    </row>
    <row r="113" spans="1:7" ht="53.25" customHeight="1">
      <c r="A113" s="192">
        <v>73</v>
      </c>
      <c r="B113" s="193" t="s">
        <v>209</v>
      </c>
      <c r="C113" s="193" t="s">
        <v>210</v>
      </c>
      <c r="D113" s="193" t="s">
        <v>40</v>
      </c>
      <c r="E113" s="194">
        <v>1</v>
      </c>
      <c r="F113" s="195"/>
      <c r="G113" s="195"/>
    </row>
    <row r="114" spans="1:7" ht="24" customHeight="1">
      <c r="A114" s="184">
        <v>74</v>
      </c>
      <c r="B114" s="185" t="s">
        <v>211</v>
      </c>
      <c r="C114" s="185" t="s">
        <v>212</v>
      </c>
      <c r="D114" s="185" t="s">
        <v>40</v>
      </c>
      <c r="E114" s="186">
        <v>2</v>
      </c>
      <c r="F114" s="187"/>
      <c r="G114" s="187"/>
    </row>
    <row r="115" spans="1:7" ht="24" customHeight="1">
      <c r="A115" s="184">
        <v>75</v>
      </c>
      <c r="B115" s="185" t="s">
        <v>213</v>
      </c>
      <c r="C115" s="185" t="s">
        <v>214</v>
      </c>
      <c r="D115" s="185" t="s">
        <v>43</v>
      </c>
      <c r="E115" s="186">
        <v>0.422</v>
      </c>
      <c r="F115" s="187"/>
      <c r="G115" s="187"/>
    </row>
    <row r="116" spans="1:7" ht="13.5" customHeight="1">
      <c r="A116" s="184">
        <v>76</v>
      </c>
      <c r="B116" s="185" t="s">
        <v>215</v>
      </c>
      <c r="C116" s="185" t="s">
        <v>216</v>
      </c>
      <c r="D116" s="185" t="s">
        <v>85</v>
      </c>
      <c r="E116" s="186"/>
      <c r="F116" s="187"/>
      <c r="G116" s="187"/>
    </row>
    <row r="117" spans="1:7" ht="28.5" customHeight="1">
      <c r="A117" s="180"/>
      <c r="B117" s="181" t="s">
        <v>217</v>
      </c>
      <c r="C117" s="181" t="s">
        <v>218</v>
      </c>
      <c r="D117" s="181"/>
      <c r="E117" s="182"/>
      <c r="F117" s="183"/>
      <c r="G117" s="183"/>
    </row>
    <row r="118" spans="1:7" ht="24" customHeight="1">
      <c r="A118" s="184">
        <v>77</v>
      </c>
      <c r="B118" s="185" t="s">
        <v>219</v>
      </c>
      <c r="C118" s="185" t="s">
        <v>220</v>
      </c>
      <c r="D118" s="185" t="s">
        <v>60</v>
      </c>
      <c r="E118" s="186">
        <v>6</v>
      </c>
      <c r="F118" s="187"/>
      <c r="G118" s="187"/>
    </row>
    <row r="119" spans="1:7" ht="24" customHeight="1">
      <c r="A119" s="184">
        <v>78</v>
      </c>
      <c r="B119" s="185" t="s">
        <v>221</v>
      </c>
      <c r="C119" s="185" t="s">
        <v>222</v>
      </c>
      <c r="D119" s="185" t="s">
        <v>60</v>
      </c>
      <c r="E119" s="186">
        <v>6</v>
      </c>
      <c r="F119" s="187"/>
      <c r="G119" s="187"/>
    </row>
    <row r="120" spans="1:7" ht="24" customHeight="1">
      <c r="A120" s="184">
        <v>79</v>
      </c>
      <c r="B120" s="185" t="s">
        <v>223</v>
      </c>
      <c r="C120" s="185" t="s">
        <v>224</v>
      </c>
      <c r="D120" s="185" t="s">
        <v>60</v>
      </c>
      <c r="E120" s="186">
        <v>12</v>
      </c>
      <c r="F120" s="187"/>
      <c r="G120" s="187"/>
    </row>
    <row r="121" spans="1:7" ht="24" customHeight="1">
      <c r="A121" s="184">
        <v>80</v>
      </c>
      <c r="B121" s="185" t="s">
        <v>225</v>
      </c>
      <c r="C121" s="185" t="s">
        <v>226</v>
      </c>
      <c r="D121" s="185" t="s">
        <v>60</v>
      </c>
      <c r="E121" s="186">
        <v>14</v>
      </c>
      <c r="F121" s="187"/>
      <c r="G121" s="187"/>
    </row>
    <row r="122" spans="1:7" ht="24" customHeight="1">
      <c r="A122" s="184">
        <v>81</v>
      </c>
      <c r="B122" s="185" t="s">
        <v>227</v>
      </c>
      <c r="C122" s="185" t="s">
        <v>228</v>
      </c>
      <c r="D122" s="185" t="s">
        <v>60</v>
      </c>
      <c r="E122" s="186">
        <v>9</v>
      </c>
      <c r="F122" s="187"/>
      <c r="G122" s="187"/>
    </row>
    <row r="123" spans="1:7" ht="24" customHeight="1">
      <c r="A123" s="184">
        <v>82</v>
      </c>
      <c r="B123" s="185" t="s">
        <v>229</v>
      </c>
      <c r="C123" s="185" t="s">
        <v>230</v>
      </c>
      <c r="D123" s="185" t="s">
        <v>60</v>
      </c>
      <c r="E123" s="186">
        <v>3</v>
      </c>
      <c r="F123" s="187"/>
      <c r="G123" s="187"/>
    </row>
    <row r="124" spans="1:7" ht="24" customHeight="1">
      <c r="A124" s="184">
        <v>83</v>
      </c>
      <c r="B124" s="185" t="s">
        <v>231</v>
      </c>
      <c r="C124" s="185" t="s">
        <v>232</v>
      </c>
      <c r="D124" s="185" t="s">
        <v>60</v>
      </c>
      <c r="E124" s="186">
        <v>12</v>
      </c>
      <c r="F124" s="187"/>
      <c r="G124" s="187"/>
    </row>
    <row r="125" spans="1:7" ht="13.5" customHeight="1">
      <c r="A125" s="184">
        <v>84</v>
      </c>
      <c r="B125" s="185" t="s">
        <v>233</v>
      </c>
      <c r="C125" s="185" t="s">
        <v>234</v>
      </c>
      <c r="D125" s="185" t="s">
        <v>60</v>
      </c>
      <c r="E125" s="186">
        <v>4</v>
      </c>
      <c r="F125" s="187"/>
      <c r="G125" s="187"/>
    </row>
    <row r="126" spans="1:7" ht="13.5" customHeight="1">
      <c r="A126" s="184">
        <v>85</v>
      </c>
      <c r="B126" s="185" t="s">
        <v>235</v>
      </c>
      <c r="C126" s="185" t="s">
        <v>236</v>
      </c>
      <c r="D126" s="185" t="s">
        <v>60</v>
      </c>
      <c r="E126" s="186">
        <v>38</v>
      </c>
      <c r="F126" s="187"/>
      <c r="G126" s="187"/>
    </row>
    <row r="127" spans="1:7" ht="24" customHeight="1">
      <c r="A127" s="184">
        <v>86</v>
      </c>
      <c r="B127" s="185" t="s">
        <v>237</v>
      </c>
      <c r="C127" s="185" t="s">
        <v>238</v>
      </c>
      <c r="D127" s="185" t="s">
        <v>43</v>
      </c>
      <c r="E127" s="186">
        <v>0.382</v>
      </c>
      <c r="F127" s="187"/>
      <c r="G127" s="187"/>
    </row>
    <row r="128" spans="1:7" ht="24" customHeight="1">
      <c r="A128" s="184">
        <v>87</v>
      </c>
      <c r="B128" s="185" t="s">
        <v>239</v>
      </c>
      <c r="C128" s="185" t="s">
        <v>240</v>
      </c>
      <c r="D128" s="185" t="s">
        <v>85</v>
      </c>
      <c r="E128" s="186"/>
      <c r="F128" s="187"/>
      <c r="G128" s="187"/>
    </row>
    <row r="129" spans="1:7" ht="28.5" customHeight="1">
      <c r="A129" s="180"/>
      <c r="B129" s="181" t="s">
        <v>241</v>
      </c>
      <c r="C129" s="181" t="s">
        <v>242</v>
      </c>
      <c r="D129" s="181"/>
      <c r="E129" s="182"/>
      <c r="F129" s="183"/>
      <c r="G129" s="183"/>
    </row>
    <row r="130" spans="1:7" ht="24" customHeight="1">
      <c r="A130" s="184">
        <v>88</v>
      </c>
      <c r="B130" s="185" t="s">
        <v>243</v>
      </c>
      <c r="C130" s="185" t="s">
        <v>244</v>
      </c>
      <c r="D130" s="185" t="s">
        <v>40</v>
      </c>
      <c r="E130" s="186">
        <v>20</v>
      </c>
      <c r="F130" s="187"/>
      <c r="G130" s="187"/>
    </row>
    <row r="131" spans="1:7" ht="24" customHeight="1">
      <c r="A131" s="184">
        <v>89</v>
      </c>
      <c r="B131" s="185" t="s">
        <v>245</v>
      </c>
      <c r="C131" s="185" t="s">
        <v>246</v>
      </c>
      <c r="D131" s="185" t="s">
        <v>40</v>
      </c>
      <c r="E131" s="186">
        <v>1</v>
      </c>
      <c r="F131" s="187"/>
      <c r="G131" s="187"/>
    </row>
    <row r="132" spans="1:7" ht="13.5" customHeight="1">
      <c r="A132" s="184">
        <v>90</v>
      </c>
      <c r="B132" s="185" t="s">
        <v>247</v>
      </c>
      <c r="C132" s="185" t="s">
        <v>248</v>
      </c>
      <c r="D132" s="185" t="s">
        <v>148</v>
      </c>
      <c r="E132" s="186">
        <v>1</v>
      </c>
      <c r="F132" s="187"/>
      <c r="G132" s="187"/>
    </row>
    <row r="133" spans="1:7" ht="24" customHeight="1">
      <c r="A133" s="192">
        <v>91</v>
      </c>
      <c r="B133" s="193" t="s">
        <v>249</v>
      </c>
      <c r="C133" s="193" t="s">
        <v>250</v>
      </c>
      <c r="D133" s="193" t="s">
        <v>40</v>
      </c>
      <c r="E133" s="194">
        <v>1</v>
      </c>
      <c r="F133" s="195"/>
      <c r="G133" s="195"/>
    </row>
    <row r="134" spans="1:7" ht="33.75" customHeight="1">
      <c r="A134" s="200"/>
      <c r="B134" s="201"/>
      <c r="C134" s="201" t="s">
        <v>251</v>
      </c>
      <c r="D134" s="201"/>
      <c r="E134" s="202"/>
      <c r="F134" s="203"/>
      <c r="G134" s="203"/>
    </row>
    <row r="135" spans="1:7" ht="13.5" customHeight="1">
      <c r="A135" s="184">
        <v>92</v>
      </c>
      <c r="B135" s="185" t="s">
        <v>252</v>
      </c>
      <c r="C135" s="185" t="s">
        <v>253</v>
      </c>
      <c r="D135" s="185" t="s">
        <v>40</v>
      </c>
      <c r="E135" s="186">
        <v>1</v>
      </c>
      <c r="F135" s="187"/>
      <c r="G135" s="187"/>
    </row>
    <row r="136" spans="1:7" ht="24" customHeight="1">
      <c r="A136" s="192">
        <v>93</v>
      </c>
      <c r="B136" s="193" t="s">
        <v>254</v>
      </c>
      <c r="C136" s="193" t="s">
        <v>255</v>
      </c>
      <c r="D136" s="193" t="s">
        <v>40</v>
      </c>
      <c r="E136" s="194">
        <v>1</v>
      </c>
      <c r="F136" s="195"/>
      <c r="G136" s="195"/>
    </row>
    <row r="137" spans="1:7" ht="33.75" customHeight="1">
      <c r="A137" s="200"/>
      <c r="B137" s="201"/>
      <c r="C137" s="201" t="s">
        <v>256</v>
      </c>
      <c r="D137" s="201"/>
      <c r="E137" s="202"/>
      <c r="F137" s="203"/>
      <c r="G137" s="203"/>
    </row>
    <row r="138" spans="1:7" ht="24" customHeight="1">
      <c r="A138" s="184">
        <v>94</v>
      </c>
      <c r="B138" s="185" t="s">
        <v>257</v>
      </c>
      <c r="C138" s="185" t="s">
        <v>258</v>
      </c>
      <c r="D138" s="185" t="s">
        <v>40</v>
      </c>
      <c r="E138" s="186">
        <v>5</v>
      </c>
      <c r="F138" s="187"/>
      <c r="G138" s="187"/>
    </row>
    <row r="139" spans="1:7" ht="13.5" customHeight="1">
      <c r="A139" s="192">
        <v>95</v>
      </c>
      <c r="B139" s="193" t="s">
        <v>259</v>
      </c>
      <c r="C139" s="193" t="s">
        <v>260</v>
      </c>
      <c r="D139" s="193" t="s">
        <v>40</v>
      </c>
      <c r="E139" s="194">
        <v>5</v>
      </c>
      <c r="F139" s="195"/>
      <c r="G139" s="195"/>
    </row>
    <row r="140" spans="1:7" ht="13.5" customHeight="1">
      <c r="A140" s="184">
        <v>96</v>
      </c>
      <c r="B140" s="185" t="s">
        <v>261</v>
      </c>
      <c r="C140" s="185" t="s">
        <v>262</v>
      </c>
      <c r="D140" s="185" t="s">
        <v>40</v>
      </c>
      <c r="E140" s="186">
        <v>2</v>
      </c>
      <c r="F140" s="187"/>
      <c r="G140" s="187"/>
    </row>
    <row r="141" spans="1:7" ht="13.5" customHeight="1">
      <c r="A141" s="192">
        <v>97</v>
      </c>
      <c r="B141" s="193" t="s">
        <v>263</v>
      </c>
      <c r="C141" s="193" t="s">
        <v>264</v>
      </c>
      <c r="D141" s="193" t="s">
        <v>40</v>
      </c>
      <c r="E141" s="194">
        <v>2</v>
      </c>
      <c r="F141" s="195"/>
      <c r="G141" s="195"/>
    </row>
    <row r="142" spans="1:7" ht="13.5" customHeight="1">
      <c r="A142" s="184">
        <v>98</v>
      </c>
      <c r="B142" s="185" t="s">
        <v>265</v>
      </c>
      <c r="C142" s="185" t="s">
        <v>266</v>
      </c>
      <c r="D142" s="185" t="s">
        <v>40</v>
      </c>
      <c r="E142" s="186">
        <v>4</v>
      </c>
      <c r="F142" s="187"/>
      <c r="G142" s="187"/>
    </row>
    <row r="143" spans="1:7" ht="13.5" customHeight="1">
      <c r="A143" s="192">
        <v>99</v>
      </c>
      <c r="B143" s="193" t="s">
        <v>267</v>
      </c>
      <c r="C143" s="193" t="s">
        <v>268</v>
      </c>
      <c r="D143" s="193" t="s">
        <v>40</v>
      </c>
      <c r="E143" s="194">
        <v>4</v>
      </c>
      <c r="F143" s="195"/>
      <c r="G143" s="195"/>
    </row>
    <row r="144" spans="1:7" ht="13.5" customHeight="1">
      <c r="A144" s="184">
        <v>100</v>
      </c>
      <c r="B144" s="185" t="s">
        <v>269</v>
      </c>
      <c r="C144" s="185" t="s">
        <v>270</v>
      </c>
      <c r="D144" s="185" t="s">
        <v>40</v>
      </c>
      <c r="E144" s="186">
        <v>3</v>
      </c>
      <c r="F144" s="187"/>
      <c r="G144" s="187"/>
    </row>
    <row r="145" spans="1:7" ht="13.5" customHeight="1">
      <c r="A145" s="192">
        <v>101</v>
      </c>
      <c r="B145" s="193" t="s">
        <v>271</v>
      </c>
      <c r="C145" s="193" t="s">
        <v>272</v>
      </c>
      <c r="D145" s="193" t="s">
        <v>40</v>
      </c>
      <c r="E145" s="194">
        <v>3</v>
      </c>
      <c r="F145" s="195"/>
      <c r="G145" s="195"/>
    </row>
    <row r="146" spans="1:7" ht="13.5" customHeight="1">
      <c r="A146" s="184">
        <v>102</v>
      </c>
      <c r="B146" s="185" t="s">
        <v>273</v>
      </c>
      <c r="C146" s="185" t="s">
        <v>274</v>
      </c>
      <c r="D146" s="185" t="s">
        <v>40</v>
      </c>
      <c r="E146" s="186">
        <v>2</v>
      </c>
      <c r="F146" s="187"/>
      <c r="G146" s="187"/>
    </row>
    <row r="147" spans="1:7" ht="24" customHeight="1">
      <c r="A147" s="192">
        <v>103</v>
      </c>
      <c r="B147" s="193" t="s">
        <v>275</v>
      </c>
      <c r="C147" s="193" t="s">
        <v>276</v>
      </c>
      <c r="D147" s="193" t="s">
        <v>40</v>
      </c>
      <c r="E147" s="194">
        <v>2</v>
      </c>
      <c r="F147" s="195"/>
      <c r="G147" s="195"/>
    </row>
    <row r="148" spans="1:7" ht="13.5" customHeight="1">
      <c r="A148" s="184">
        <v>104</v>
      </c>
      <c r="B148" s="185" t="s">
        <v>277</v>
      </c>
      <c r="C148" s="185" t="s">
        <v>278</v>
      </c>
      <c r="D148" s="185" t="s">
        <v>40</v>
      </c>
      <c r="E148" s="186">
        <v>1</v>
      </c>
      <c r="F148" s="187"/>
      <c r="G148" s="187"/>
    </row>
    <row r="149" spans="1:7" ht="24" customHeight="1">
      <c r="A149" s="192">
        <v>105</v>
      </c>
      <c r="B149" s="193" t="s">
        <v>279</v>
      </c>
      <c r="C149" s="193" t="s">
        <v>280</v>
      </c>
      <c r="D149" s="193" t="s">
        <v>40</v>
      </c>
      <c r="E149" s="194">
        <v>1</v>
      </c>
      <c r="F149" s="195"/>
      <c r="G149" s="195"/>
    </row>
    <row r="150" spans="1:7" ht="24" customHeight="1">
      <c r="A150" s="184">
        <v>106</v>
      </c>
      <c r="B150" s="185" t="s">
        <v>281</v>
      </c>
      <c r="C150" s="185" t="s">
        <v>282</v>
      </c>
      <c r="D150" s="185" t="s">
        <v>40</v>
      </c>
      <c r="E150" s="186">
        <v>12</v>
      </c>
      <c r="F150" s="187"/>
      <c r="G150" s="187"/>
    </row>
    <row r="151" spans="1:7" ht="13.5" customHeight="1">
      <c r="A151" s="184">
        <v>107</v>
      </c>
      <c r="B151" s="185" t="s">
        <v>283</v>
      </c>
      <c r="C151" s="185" t="s">
        <v>284</v>
      </c>
      <c r="D151" s="185" t="s">
        <v>40</v>
      </c>
      <c r="E151" s="186">
        <v>1</v>
      </c>
      <c r="F151" s="187"/>
      <c r="G151" s="187"/>
    </row>
    <row r="152" spans="1:7" ht="13.5" customHeight="1">
      <c r="A152" s="192">
        <v>108</v>
      </c>
      <c r="B152" s="193" t="s">
        <v>285</v>
      </c>
      <c r="C152" s="193" t="s">
        <v>286</v>
      </c>
      <c r="D152" s="193" t="s">
        <v>40</v>
      </c>
      <c r="E152" s="194">
        <v>1</v>
      </c>
      <c r="F152" s="195"/>
      <c r="G152" s="195"/>
    </row>
    <row r="153" spans="1:7" ht="13.5" customHeight="1">
      <c r="A153" s="184">
        <v>109</v>
      </c>
      <c r="B153" s="185" t="s">
        <v>287</v>
      </c>
      <c r="C153" s="185" t="s">
        <v>288</v>
      </c>
      <c r="D153" s="185" t="s">
        <v>40</v>
      </c>
      <c r="E153" s="186">
        <v>1</v>
      </c>
      <c r="F153" s="187"/>
      <c r="G153" s="187"/>
    </row>
    <row r="154" spans="1:7" ht="68.25" customHeight="1">
      <c r="A154" s="192">
        <v>110</v>
      </c>
      <c r="B154" s="193" t="s">
        <v>289</v>
      </c>
      <c r="C154" s="193" t="s">
        <v>290</v>
      </c>
      <c r="D154" s="193" t="s">
        <v>40</v>
      </c>
      <c r="E154" s="194">
        <v>1</v>
      </c>
      <c r="F154" s="195"/>
      <c r="G154" s="195"/>
    </row>
    <row r="155" spans="1:7" ht="13.5" customHeight="1">
      <c r="A155" s="184">
        <v>111</v>
      </c>
      <c r="B155" s="185" t="s">
        <v>291</v>
      </c>
      <c r="C155" s="185" t="s">
        <v>292</v>
      </c>
      <c r="D155" s="185" t="s">
        <v>40</v>
      </c>
      <c r="E155" s="186">
        <v>1</v>
      </c>
      <c r="F155" s="187"/>
      <c r="G155" s="187"/>
    </row>
    <row r="156" spans="1:7" ht="24" customHeight="1">
      <c r="A156" s="192">
        <v>112</v>
      </c>
      <c r="B156" s="193" t="s">
        <v>293</v>
      </c>
      <c r="C156" s="193" t="s">
        <v>294</v>
      </c>
      <c r="D156" s="193" t="s">
        <v>40</v>
      </c>
      <c r="E156" s="194">
        <v>1</v>
      </c>
      <c r="F156" s="195"/>
      <c r="G156" s="195"/>
    </row>
    <row r="157" spans="1:7" ht="24" customHeight="1">
      <c r="A157" s="184">
        <v>113</v>
      </c>
      <c r="B157" s="185" t="s">
        <v>295</v>
      </c>
      <c r="C157" s="185" t="s">
        <v>296</v>
      </c>
      <c r="D157" s="185" t="s">
        <v>43</v>
      </c>
      <c r="E157" s="186">
        <v>0.834</v>
      </c>
      <c r="F157" s="187"/>
      <c r="G157" s="187"/>
    </row>
    <row r="158" spans="1:7" ht="13.5" customHeight="1">
      <c r="A158" s="184">
        <v>114</v>
      </c>
      <c r="B158" s="185" t="s">
        <v>297</v>
      </c>
      <c r="C158" s="185" t="s">
        <v>298</v>
      </c>
      <c r="D158" s="185" t="s">
        <v>85</v>
      </c>
      <c r="E158" s="186"/>
      <c r="F158" s="187"/>
      <c r="G158" s="187"/>
    </row>
    <row r="159" spans="1:7" ht="28.5" customHeight="1">
      <c r="A159" s="180"/>
      <c r="B159" s="181" t="s">
        <v>299</v>
      </c>
      <c r="C159" s="181" t="s">
        <v>300</v>
      </c>
      <c r="D159" s="181"/>
      <c r="E159" s="182"/>
      <c r="F159" s="183"/>
      <c r="G159" s="183"/>
    </row>
    <row r="160" spans="1:7" ht="13.5" customHeight="1">
      <c r="A160" s="184">
        <v>115</v>
      </c>
      <c r="B160" s="185" t="s">
        <v>301</v>
      </c>
      <c r="C160" s="185" t="s">
        <v>302</v>
      </c>
      <c r="D160" s="185" t="s">
        <v>40</v>
      </c>
      <c r="E160" s="186">
        <v>1</v>
      </c>
      <c r="F160" s="187"/>
      <c r="G160" s="187"/>
    </row>
    <row r="161" spans="1:7" ht="24" customHeight="1">
      <c r="A161" s="192">
        <v>116</v>
      </c>
      <c r="B161" s="193" t="s">
        <v>303</v>
      </c>
      <c r="C161" s="193" t="s">
        <v>304</v>
      </c>
      <c r="D161" s="193" t="s">
        <v>40</v>
      </c>
      <c r="E161" s="194">
        <v>1</v>
      </c>
      <c r="F161" s="195"/>
      <c r="G161" s="195"/>
    </row>
    <row r="162" spans="1:7" ht="13.5" customHeight="1">
      <c r="A162" s="184">
        <v>117</v>
      </c>
      <c r="B162" s="185" t="s">
        <v>305</v>
      </c>
      <c r="C162" s="185" t="s">
        <v>306</v>
      </c>
      <c r="D162" s="185" t="s">
        <v>40</v>
      </c>
      <c r="E162" s="186">
        <v>1</v>
      </c>
      <c r="F162" s="187"/>
      <c r="G162" s="187"/>
    </row>
    <row r="163" spans="1:7" ht="13.5" customHeight="1">
      <c r="A163" s="192">
        <v>118</v>
      </c>
      <c r="B163" s="193" t="s">
        <v>307</v>
      </c>
      <c r="C163" s="193" t="s">
        <v>308</v>
      </c>
      <c r="D163" s="193" t="s">
        <v>40</v>
      </c>
      <c r="E163" s="194">
        <v>1</v>
      </c>
      <c r="F163" s="195"/>
      <c r="G163" s="195"/>
    </row>
    <row r="164" spans="1:7" ht="24" customHeight="1">
      <c r="A164" s="184">
        <v>119</v>
      </c>
      <c r="B164" s="185" t="s">
        <v>309</v>
      </c>
      <c r="C164" s="185" t="s">
        <v>310</v>
      </c>
      <c r="D164" s="185" t="s">
        <v>85</v>
      </c>
      <c r="E164" s="186"/>
      <c r="F164" s="187"/>
      <c r="G164" s="187"/>
    </row>
    <row r="165" spans="1:7" ht="28.5" customHeight="1">
      <c r="A165" s="180"/>
      <c r="B165" s="181" t="s">
        <v>311</v>
      </c>
      <c r="C165" s="181" t="s">
        <v>312</v>
      </c>
      <c r="D165" s="181"/>
      <c r="E165" s="182"/>
      <c r="F165" s="183"/>
      <c r="G165" s="183"/>
    </row>
    <row r="166" spans="1:7" ht="24" customHeight="1">
      <c r="A166" s="184">
        <v>120</v>
      </c>
      <c r="B166" s="185" t="s">
        <v>313</v>
      </c>
      <c r="C166" s="185" t="s">
        <v>314</v>
      </c>
      <c r="D166" s="185" t="s">
        <v>60</v>
      </c>
      <c r="E166" s="186">
        <v>38</v>
      </c>
      <c r="F166" s="187"/>
      <c r="G166" s="187"/>
    </row>
    <row r="167" spans="1:7" ht="28.5" customHeight="1">
      <c r="A167" s="180"/>
      <c r="B167" s="181" t="s">
        <v>315</v>
      </c>
      <c r="C167" s="181" t="s">
        <v>316</v>
      </c>
      <c r="D167" s="181"/>
      <c r="E167" s="182"/>
      <c r="F167" s="183"/>
      <c r="G167" s="183"/>
    </row>
    <row r="168" spans="1:7" ht="39" customHeight="1">
      <c r="A168" s="184">
        <v>121</v>
      </c>
      <c r="B168" s="185" t="s">
        <v>317</v>
      </c>
      <c r="C168" s="185" t="s">
        <v>318</v>
      </c>
      <c r="D168" s="185" t="s">
        <v>26</v>
      </c>
      <c r="E168" s="186">
        <v>100</v>
      </c>
      <c r="F168" s="187"/>
      <c r="G168" s="187"/>
    </row>
    <row r="169" spans="1:7" ht="30.75" customHeight="1">
      <c r="A169" s="176"/>
      <c r="B169" s="177" t="s">
        <v>319</v>
      </c>
      <c r="C169" s="177" t="s">
        <v>320</v>
      </c>
      <c r="D169" s="177"/>
      <c r="E169" s="178"/>
      <c r="F169" s="179"/>
      <c r="G169" s="179"/>
    </row>
    <row r="170" spans="1:7" ht="13.5" customHeight="1">
      <c r="A170" s="184">
        <v>122</v>
      </c>
      <c r="B170" s="185" t="s">
        <v>321</v>
      </c>
      <c r="C170" s="185" t="s">
        <v>322</v>
      </c>
      <c r="D170" s="185" t="s">
        <v>323</v>
      </c>
      <c r="E170" s="186">
        <v>1</v>
      </c>
      <c r="F170" s="187"/>
      <c r="G170" s="187"/>
    </row>
    <row r="171" spans="1:7" ht="24" customHeight="1">
      <c r="A171" s="184">
        <v>123</v>
      </c>
      <c r="B171" s="185" t="s">
        <v>324</v>
      </c>
      <c r="C171" s="185" t="s">
        <v>325</v>
      </c>
      <c r="D171" s="185" t="s">
        <v>323</v>
      </c>
      <c r="E171" s="186">
        <v>1</v>
      </c>
      <c r="F171" s="187"/>
      <c r="G171" s="187"/>
    </row>
    <row r="172" spans="1:7" ht="13.5" customHeight="1">
      <c r="A172" s="184">
        <v>124</v>
      </c>
      <c r="B172" s="185" t="s">
        <v>326</v>
      </c>
      <c r="C172" s="185" t="s">
        <v>327</v>
      </c>
      <c r="D172" s="185" t="s">
        <v>328</v>
      </c>
      <c r="E172" s="186">
        <v>48</v>
      </c>
      <c r="F172" s="187"/>
      <c r="G172" s="187"/>
    </row>
    <row r="173" spans="1:7" ht="30.75" customHeight="1">
      <c r="A173" s="204"/>
      <c r="B173" s="205"/>
      <c r="C173" s="205" t="s">
        <v>329</v>
      </c>
      <c r="D173" s="205"/>
      <c r="E173" s="206"/>
      <c r="F173" s="207"/>
      <c r="G173" s="207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5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7"/>
  <sheetViews>
    <sheetView zoomScalePageLayoutView="0" workbookViewId="0" topLeftCell="A1">
      <selection activeCell="C2" sqref="C2"/>
    </sheetView>
  </sheetViews>
  <sheetFormatPr defaultColWidth="10.66015625" defaultRowHeight="10.5"/>
  <cols>
    <col min="1" max="1" width="7.83203125" style="141" customWidth="1"/>
    <col min="2" max="2" width="4.33203125" style="142" customWidth="1"/>
    <col min="3" max="3" width="15.16015625" style="143" customWidth="1"/>
    <col min="4" max="4" width="41.66015625" style="144" customWidth="1"/>
    <col min="5" max="5" width="12.5" style="145" customWidth="1"/>
    <col min="6" max="6" width="6.16015625" style="146" customWidth="1"/>
    <col min="7" max="7" width="10.16015625" style="147" customWidth="1"/>
    <col min="8" max="9" width="11.33203125" style="147" hidden="1" customWidth="1"/>
    <col min="10" max="10" width="11.33203125" style="147" customWidth="1"/>
    <col min="11" max="11" width="8.66015625" style="148" hidden="1" customWidth="1"/>
    <col min="12" max="12" width="9.66015625" style="148" hidden="1" customWidth="1"/>
    <col min="13" max="13" width="10.66015625" style="145" hidden="1" customWidth="1"/>
    <col min="14" max="14" width="8.16015625" style="145" hidden="1" customWidth="1"/>
    <col min="15" max="15" width="4.16015625" style="146" customWidth="1"/>
    <col min="16" max="16" width="14.83203125" style="146" hidden="1" customWidth="1"/>
    <col min="17" max="19" width="15.5" style="145" hidden="1" customWidth="1"/>
    <col min="20" max="20" width="12.33203125" style="149" hidden="1" customWidth="1"/>
    <col min="21" max="21" width="12" style="149" hidden="1" customWidth="1"/>
    <col min="22" max="22" width="6.66015625" style="149" hidden="1" customWidth="1"/>
    <col min="23" max="23" width="10.66015625" style="150" hidden="1" customWidth="1"/>
    <col min="24" max="25" width="6.66015625" style="146" hidden="1" customWidth="1"/>
    <col min="26" max="26" width="8.83203125" style="146" hidden="1" customWidth="1"/>
    <col min="27" max="27" width="29" style="146" hidden="1" customWidth="1"/>
    <col min="28" max="28" width="5" style="146" hidden="1" customWidth="1"/>
    <col min="29" max="29" width="9.66015625" style="146" hidden="1" customWidth="1"/>
    <col min="30" max="30" width="10.16015625" style="146" hidden="1" customWidth="1"/>
    <col min="31" max="34" width="10.66015625" style="146" hidden="1" customWidth="1"/>
    <col min="35" max="35" width="10.66015625" style="105" customWidth="1"/>
    <col min="36" max="37" width="0" style="105" hidden="1" customWidth="1"/>
    <col min="38" max="16384" width="10.66015625" style="105" customWidth="1"/>
  </cols>
  <sheetData>
    <row r="1" spans="1:34" ht="24">
      <c r="A1" s="104" t="s">
        <v>330</v>
      </c>
      <c r="B1" s="105"/>
      <c r="C1" s="105"/>
      <c r="D1" s="105"/>
      <c r="E1" s="104" t="s">
        <v>1049</v>
      </c>
      <c r="F1" s="105"/>
      <c r="G1" s="106"/>
      <c r="H1" s="105"/>
      <c r="I1" s="105"/>
      <c r="J1" s="106"/>
      <c r="K1" s="107"/>
      <c r="L1" s="105"/>
      <c r="M1" s="105"/>
      <c r="N1" s="105"/>
      <c r="O1" s="105"/>
      <c r="P1" s="105"/>
      <c r="Q1" s="108"/>
      <c r="R1" s="108"/>
      <c r="S1" s="108"/>
      <c r="T1" s="105"/>
      <c r="U1" s="105"/>
      <c r="V1" s="105"/>
      <c r="W1" s="105"/>
      <c r="X1" s="105"/>
      <c r="Y1" s="105"/>
      <c r="Z1" s="109" t="s">
        <v>331</v>
      </c>
      <c r="AA1" s="109" t="s">
        <v>332</v>
      </c>
      <c r="AB1" s="109" t="s">
        <v>333</v>
      </c>
      <c r="AC1" s="109" t="s">
        <v>334</v>
      </c>
      <c r="AD1" s="109" t="s">
        <v>335</v>
      </c>
      <c r="AE1" s="110" t="s">
        <v>336</v>
      </c>
      <c r="AF1" s="111" t="s">
        <v>337</v>
      </c>
      <c r="AG1" s="105"/>
      <c r="AH1" s="105"/>
    </row>
    <row r="2" spans="1:34" ht="12.75">
      <c r="A2" s="104" t="s">
        <v>338</v>
      </c>
      <c r="B2" s="105"/>
      <c r="C2" s="105"/>
      <c r="D2" s="105"/>
      <c r="E2" s="104" t="s">
        <v>339</v>
      </c>
      <c r="F2" s="105"/>
      <c r="G2" s="106"/>
      <c r="H2" s="112"/>
      <c r="I2" s="105"/>
      <c r="J2" s="106"/>
      <c r="K2" s="107"/>
      <c r="L2" s="105"/>
      <c r="M2" s="105"/>
      <c r="N2" s="105"/>
      <c r="O2" s="105"/>
      <c r="P2" s="105"/>
      <c r="Q2" s="108"/>
      <c r="R2" s="108"/>
      <c r="S2" s="108"/>
      <c r="T2" s="105"/>
      <c r="U2" s="105"/>
      <c r="V2" s="105"/>
      <c r="W2" s="105"/>
      <c r="X2" s="105"/>
      <c r="Y2" s="105"/>
      <c r="Z2" s="109" t="s">
        <v>340</v>
      </c>
      <c r="AA2" s="113" t="s">
        <v>341</v>
      </c>
      <c r="AB2" s="113" t="s">
        <v>342</v>
      </c>
      <c r="AC2" s="113"/>
      <c r="AD2" s="114"/>
      <c r="AE2" s="110">
        <v>1</v>
      </c>
      <c r="AF2" s="115">
        <v>123.5</v>
      </c>
      <c r="AG2" s="105"/>
      <c r="AH2" s="105"/>
    </row>
    <row r="3" spans="1:34" ht="12.75">
      <c r="A3" s="104" t="s">
        <v>343</v>
      </c>
      <c r="B3" s="105"/>
      <c r="C3" s="105"/>
      <c r="D3" s="105"/>
      <c r="E3" s="104" t="s">
        <v>1048</v>
      </c>
      <c r="F3" s="105"/>
      <c r="G3" s="106"/>
      <c r="H3" s="105"/>
      <c r="I3" s="105"/>
      <c r="J3" s="106"/>
      <c r="K3" s="107"/>
      <c r="L3" s="105"/>
      <c r="M3" s="105"/>
      <c r="N3" s="105"/>
      <c r="O3" s="105"/>
      <c r="P3" s="105"/>
      <c r="Q3" s="108"/>
      <c r="R3" s="108"/>
      <c r="S3" s="108"/>
      <c r="T3" s="105"/>
      <c r="U3" s="105"/>
      <c r="V3" s="105"/>
      <c r="W3" s="105"/>
      <c r="X3" s="105"/>
      <c r="Y3" s="105"/>
      <c r="Z3" s="109" t="s">
        <v>344</v>
      </c>
      <c r="AA3" s="113" t="s">
        <v>345</v>
      </c>
      <c r="AB3" s="113" t="s">
        <v>342</v>
      </c>
      <c r="AC3" s="113" t="s">
        <v>346</v>
      </c>
      <c r="AD3" s="114" t="s">
        <v>347</v>
      </c>
      <c r="AE3" s="110">
        <v>2</v>
      </c>
      <c r="AF3" s="116">
        <v>123.46</v>
      </c>
      <c r="AG3" s="105"/>
      <c r="AH3" s="105"/>
    </row>
    <row r="4" spans="1:34" ht="12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8"/>
      <c r="R4" s="108"/>
      <c r="S4" s="108"/>
      <c r="T4" s="105"/>
      <c r="U4" s="105"/>
      <c r="V4" s="105"/>
      <c r="W4" s="105"/>
      <c r="X4" s="105"/>
      <c r="Y4" s="105"/>
      <c r="Z4" s="109" t="s">
        <v>348</v>
      </c>
      <c r="AA4" s="113" t="s">
        <v>349</v>
      </c>
      <c r="AB4" s="113" t="s">
        <v>342</v>
      </c>
      <c r="AC4" s="113"/>
      <c r="AD4" s="114"/>
      <c r="AE4" s="110">
        <v>3</v>
      </c>
      <c r="AF4" s="117">
        <v>123.457</v>
      </c>
      <c r="AG4" s="105"/>
      <c r="AH4" s="105"/>
    </row>
    <row r="5" spans="1:34" ht="12.75">
      <c r="A5" s="104" t="s">
        <v>350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8"/>
      <c r="R5" s="108"/>
      <c r="S5" s="108"/>
      <c r="T5" s="105"/>
      <c r="U5" s="105"/>
      <c r="V5" s="105"/>
      <c r="W5" s="105"/>
      <c r="X5" s="105"/>
      <c r="Y5" s="105"/>
      <c r="Z5" s="109" t="s">
        <v>351</v>
      </c>
      <c r="AA5" s="113" t="s">
        <v>345</v>
      </c>
      <c r="AB5" s="113" t="s">
        <v>342</v>
      </c>
      <c r="AC5" s="113" t="s">
        <v>346</v>
      </c>
      <c r="AD5" s="114" t="s">
        <v>347</v>
      </c>
      <c r="AE5" s="110">
        <v>4</v>
      </c>
      <c r="AF5" s="118">
        <v>123.4567</v>
      </c>
      <c r="AG5" s="105"/>
      <c r="AH5" s="105"/>
    </row>
    <row r="6" spans="1:34" ht="12.75">
      <c r="A6" s="104" t="s">
        <v>352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8"/>
      <c r="R6" s="108"/>
      <c r="S6" s="108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10" t="s">
        <v>353</v>
      </c>
      <c r="AF6" s="116">
        <v>123.46</v>
      </c>
      <c r="AG6" s="105"/>
      <c r="AH6" s="105"/>
    </row>
    <row r="7" spans="1:34" ht="12.75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8"/>
      <c r="R7" s="108"/>
      <c r="S7" s="108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</row>
    <row r="8" spans="1:34" ht="15">
      <c r="A8" s="105"/>
      <c r="B8" s="119"/>
      <c r="C8" s="112"/>
      <c r="D8" s="120" t="str">
        <f>CONCATENATE(AA2," ",AB2," ",AC2," ",AD2)</f>
        <v>Prehľad rozpočtových nákladov v EUR  </v>
      </c>
      <c r="E8" s="108"/>
      <c r="F8" s="105"/>
      <c r="G8" s="106"/>
      <c r="H8" s="106"/>
      <c r="I8" s="106"/>
      <c r="J8" s="106"/>
      <c r="K8" s="107"/>
      <c r="L8" s="107"/>
      <c r="M8" s="108"/>
      <c r="N8" s="108"/>
      <c r="O8" s="105"/>
      <c r="P8" s="105"/>
      <c r="Q8" s="108"/>
      <c r="R8" s="108"/>
      <c r="S8" s="108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</row>
    <row r="9" spans="1:37" ht="12.75">
      <c r="A9" s="121" t="s">
        <v>354</v>
      </c>
      <c r="B9" s="121" t="s">
        <v>355</v>
      </c>
      <c r="C9" s="121" t="s">
        <v>8</v>
      </c>
      <c r="D9" s="121" t="s">
        <v>356</v>
      </c>
      <c r="E9" s="121" t="s">
        <v>357</v>
      </c>
      <c r="F9" s="121" t="s">
        <v>358</v>
      </c>
      <c r="G9" s="121" t="s">
        <v>359</v>
      </c>
      <c r="H9" s="121" t="s">
        <v>360</v>
      </c>
      <c r="I9" s="121" t="s">
        <v>361</v>
      </c>
      <c r="J9" s="121" t="s">
        <v>362</v>
      </c>
      <c r="K9" s="122" t="s">
        <v>363</v>
      </c>
      <c r="L9" s="123"/>
      <c r="M9" s="124" t="s">
        <v>364</v>
      </c>
      <c r="N9" s="123"/>
      <c r="O9" s="121" t="s">
        <v>365</v>
      </c>
      <c r="P9" s="125" t="s">
        <v>366</v>
      </c>
      <c r="Q9" s="121" t="s">
        <v>357</v>
      </c>
      <c r="R9" s="121" t="s">
        <v>357</v>
      </c>
      <c r="S9" s="125" t="s">
        <v>357</v>
      </c>
      <c r="T9" s="126" t="s">
        <v>367</v>
      </c>
      <c r="U9" s="127" t="s">
        <v>368</v>
      </c>
      <c r="V9" s="128" t="s">
        <v>369</v>
      </c>
      <c r="W9" s="121" t="s">
        <v>370</v>
      </c>
      <c r="X9" s="121" t="s">
        <v>371</v>
      </c>
      <c r="Y9" s="121" t="s">
        <v>372</v>
      </c>
      <c r="Z9" s="129" t="s">
        <v>373</v>
      </c>
      <c r="AA9" s="129" t="s">
        <v>374</v>
      </c>
      <c r="AB9" s="121" t="s">
        <v>369</v>
      </c>
      <c r="AC9" s="121" t="s">
        <v>375</v>
      </c>
      <c r="AD9" s="121" t="s">
        <v>376</v>
      </c>
      <c r="AE9" s="130" t="s">
        <v>377</v>
      </c>
      <c r="AF9" s="130" t="s">
        <v>378</v>
      </c>
      <c r="AG9" s="130" t="s">
        <v>357</v>
      </c>
      <c r="AH9" s="130" t="s">
        <v>379</v>
      </c>
      <c r="AJ9" s="105" t="s">
        <v>380</v>
      </c>
      <c r="AK9" s="105" t="s">
        <v>381</v>
      </c>
    </row>
    <row r="10" spans="1:37" ht="12.75">
      <c r="A10" s="131" t="s">
        <v>382</v>
      </c>
      <c r="B10" s="131" t="s">
        <v>383</v>
      </c>
      <c r="C10" s="132"/>
      <c r="D10" s="131" t="s">
        <v>384</v>
      </c>
      <c r="E10" s="131" t="s">
        <v>385</v>
      </c>
      <c r="F10" s="131" t="s">
        <v>386</v>
      </c>
      <c r="G10" s="131" t="s">
        <v>387</v>
      </c>
      <c r="H10" s="131" t="s">
        <v>388</v>
      </c>
      <c r="I10" s="131" t="s">
        <v>389</v>
      </c>
      <c r="J10" s="131"/>
      <c r="K10" s="131" t="s">
        <v>359</v>
      </c>
      <c r="L10" s="131" t="s">
        <v>362</v>
      </c>
      <c r="M10" s="133" t="s">
        <v>359</v>
      </c>
      <c r="N10" s="131" t="s">
        <v>362</v>
      </c>
      <c r="O10" s="131" t="s">
        <v>85</v>
      </c>
      <c r="P10" s="133"/>
      <c r="Q10" s="131" t="s">
        <v>390</v>
      </c>
      <c r="R10" s="131" t="s">
        <v>391</v>
      </c>
      <c r="S10" s="133" t="s">
        <v>392</v>
      </c>
      <c r="T10" s="134" t="s">
        <v>393</v>
      </c>
      <c r="U10" s="135" t="s">
        <v>394</v>
      </c>
      <c r="V10" s="136" t="s">
        <v>395</v>
      </c>
      <c r="W10" s="137"/>
      <c r="X10" s="138"/>
      <c r="Y10" s="138"/>
      <c r="Z10" s="139" t="s">
        <v>396</v>
      </c>
      <c r="AA10" s="139" t="s">
        <v>382</v>
      </c>
      <c r="AB10" s="131" t="s">
        <v>397</v>
      </c>
      <c r="AC10" s="138"/>
      <c r="AD10" s="138"/>
      <c r="AE10" s="140"/>
      <c r="AF10" s="140"/>
      <c r="AG10" s="140"/>
      <c r="AH10" s="140"/>
      <c r="AJ10" s="105" t="s">
        <v>398</v>
      </c>
      <c r="AK10" s="105" t="s">
        <v>399</v>
      </c>
    </row>
    <row r="12" ht="12.75">
      <c r="B12" s="151" t="s">
        <v>400</v>
      </c>
    </row>
    <row r="13" ht="12.75">
      <c r="B13" s="143" t="s">
        <v>401</v>
      </c>
    </row>
    <row r="14" spans="1:37" ht="25.5">
      <c r="A14" s="141">
        <v>1</v>
      </c>
      <c r="B14" s="142" t="s">
        <v>402</v>
      </c>
      <c r="C14" s="143" t="s">
        <v>403</v>
      </c>
      <c r="D14" s="144" t="s">
        <v>404</v>
      </c>
      <c r="E14" s="145">
        <v>0.313</v>
      </c>
      <c r="F14" s="146" t="s">
        <v>26</v>
      </c>
      <c r="H14" s="147">
        <f>ROUND(E14*G14,2)</f>
        <v>0</v>
      </c>
      <c r="J14" s="147">
        <f>ROUND(E14*G14,2)</f>
        <v>0</v>
      </c>
      <c r="K14" s="148">
        <v>0.26796</v>
      </c>
      <c r="L14" s="148">
        <f>E14*K14</f>
        <v>0.08387148</v>
      </c>
      <c r="N14" s="145">
        <f>E14*M14</f>
        <v>0</v>
      </c>
      <c r="P14" s="146" t="s">
        <v>405</v>
      </c>
      <c r="V14" s="149" t="s">
        <v>406</v>
      </c>
      <c r="X14" s="143" t="s">
        <v>407</v>
      </c>
      <c r="Y14" s="143" t="s">
        <v>403</v>
      </c>
      <c r="Z14" s="146" t="s">
        <v>408</v>
      </c>
      <c r="AJ14" s="105" t="s">
        <v>409</v>
      </c>
      <c r="AK14" s="105" t="s">
        <v>410</v>
      </c>
    </row>
    <row r="15" spans="4:24" ht="12.75">
      <c r="D15" s="152" t="s">
        <v>411</v>
      </c>
      <c r="E15" s="153"/>
      <c r="F15" s="154"/>
      <c r="G15" s="155"/>
      <c r="H15" s="155"/>
      <c r="I15" s="155"/>
      <c r="J15" s="155"/>
      <c r="K15" s="156"/>
      <c r="L15" s="156"/>
      <c r="M15" s="153"/>
      <c r="N15" s="153"/>
      <c r="O15" s="154"/>
      <c r="P15" s="154"/>
      <c r="Q15" s="153"/>
      <c r="R15" s="153"/>
      <c r="S15" s="153"/>
      <c r="T15" s="157"/>
      <c r="U15" s="157"/>
      <c r="V15" s="157" t="s">
        <v>412</v>
      </c>
      <c r="W15" s="158"/>
      <c r="X15" s="154"/>
    </row>
    <row r="16" spans="4:24" ht="12.75">
      <c r="D16" s="152" t="s">
        <v>413</v>
      </c>
      <c r="E16" s="153"/>
      <c r="F16" s="154"/>
      <c r="G16" s="155"/>
      <c r="H16" s="155"/>
      <c r="I16" s="155"/>
      <c r="J16" s="155"/>
      <c r="K16" s="156"/>
      <c r="L16" s="156"/>
      <c r="M16" s="153"/>
      <c r="N16" s="153"/>
      <c r="O16" s="154"/>
      <c r="P16" s="154"/>
      <c r="Q16" s="153"/>
      <c r="R16" s="153"/>
      <c r="S16" s="153"/>
      <c r="T16" s="157"/>
      <c r="U16" s="157"/>
      <c r="V16" s="157" t="s">
        <v>412</v>
      </c>
      <c r="W16" s="158"/>
      <c r="X16" s="154"/>
    </row>
    <row r="17" spans="4:23" ht="25.5">
      <c r="D17" s="159" t="s">
        <v>414</v>
      </c>
      <c r="E17" s="160">
        <f>J17</f>
        <v>0</v>
      </c>
      <c r="H17" s="160">
        <f>SUM(H12:H16)</f>
        <v>0</v>
      </c>
      <c r="I17" s="160">
        <f>SUM(I12:I16)</f>
        <v>0</v>
      </c>
      <c r="J17" s="160">
        <f>SUM(J12:J16)</f>
        <v>0</v>
      </c>
      <c r="L17" s="161">
        <f>SUM(L12:L16)</f>
        <v>0.08387148</v>
      </c>
      <c r="N17" s="162">
        <f>SUM(N12:N16)</f>
        <v>0</v>
      </c>
      <c r="W17" s="150">
        <f>SUM(W12:W16)</f>
        <v>0</v>
      </c>
    </row>
    <row r="19" ht="12.75">
      <c r="B19" s="143" t="s">
        <v>415</v>
      </c>
    </row>
    <row r="20" spans="1:37" ht="12.75">
      <c r="A20" s="141">
        <v>2</v>
      </c>
      <c r="B20" s="142" t="s">
        <v>402</v>
      </c>
      <c r="C20" s="143" t="s">
        <v>416</v>
      </c>
      <c r="D20" s="144" t="s">
        <v>417</v>
      </c>
      <c r="E20" s="145">
        <v>51</v>
      </c>
      <c r="F20" s="146" t="s">
        <v>26</v>
      </c>
      <c r="H20" s="147">
        <f>ROUND(E20*G20,2)</f>
        <v>0</v>
      </c>
      <c r="J20" s="147">
        <f>ROUND(E20*G20,2)</f>
        <v>0</v>
      </c>
      <c r="L20" s="148">
        <f>E20*K20</f>
        <v>0</v>
      </c>
      <c r="N20" s="145">
        <f>E20*M20</f>
        <v>0</v>
      </c>
      <c r="P20" s="146" t="s">
        <v>405</v>
      </c>
      <c r="V20" s="149" t="s">
        <v>406</v>
      </c>
      <c r="X20" s="143" t="s">
        <v>418</v>
      </c>
      <c r="Y20" s="143" t="s">
        <v>416</v>
      </c>
      <c r="Z20" s="146" t="s">
        <v>419</v>
      </c>
      <c r="AJ20" s="105" t="s">
        <v>409</v>
      </c>
      <c r="AK20" s="105" t="s">
        <v>410</v>
      </c>
    </row>
    <row r="21" spans="1:37" ht="12.75">
      <c r="A21" s="141">
        <v>3</v>
      </c>
      <c r="B21" s="142" t="s">
        <v>402</v>
      </c>
      <c r="C21" s="143" t="s">
        <v>420</v>
      </c>
      <c r="D21" s="144" t="s">
        <v>421</v>
      </c>
      <c r="E21" s="145">
        <v>24</v>
      </c>
      <c r="F21" s="146" t="s">
        <v>422</v>
      </c>
      <c r="H21" s="147">
        <f>ROUND(E21*G21,2)</f>
        <v>0</v>
      </c>
      <c r="J21" s="147">
        <f>ROUND(E21*G21,2)</f>
        <v>0</v>
      </c>
      <c r="K21" s="148">
        <v>0.00452</v>
      </c>
      <c r="L21" s="148">
        <f>E21*K21</f>
        <v>0.10848</v>
      </c>
      <c r="N21" s="145">
        <f>E21*M21</f>
        <v>0</v>
      </c>
      <c r="P21" s="146" t="s">
        <v>405</v>
      </c>
      <c r="V21" s="149" t="s">
        <v>406</v>
      </c>
      <c r="X21" s="143" t="s">
        <v>423</v>
      </c>
      <c r="Y21" s="143" t="s">
        <v>420</v>
      </c>
      <c r="Z21" s="146" t="s">
        <v>419</v>
      </c>
      <c r="AJ21" s="105" t="s">
        <v>409</v>
      </c>
      <c r="AK21" s="105" t="s">
        <v>410</v>
      </c>
    </row>
    <row r="22" spans="1:37" ht="25.5">
      <c r="A22" s="141">
        <v>4</v>
      </c>
      <c r="B22" s="142" t="s">
        <v>402</v>
      </c>
      <c r="C22" s="143" t="s">
        <v>424</v>
      </c>
      <c r="D22" s="144" t="s">
        <v>425</v>
      </c>
      <c r="E22" s="145">
        <v>24</v>
      </c>
      <c r="F22" s="146" t="s">
        <v>422</v>
      </c>
      <c r="H22" s="147">
        <f>ROUND(E22*G22,2)</f>
        <v>0</v>
      </c>
      <c r="J22" s="147">
        <f>ROUND(E22*G22,2)</f>
        <v>0</v>
      </c>
      <c r="K22" s="148">
        <v>0.00452</v>
      </c>
      <c r="L22" s="148">
        <f>E22*K22</f>
        <v>0.10848</v>
      </c>
      <c r="N22" s="145">
        <f>E22*M22</f>
        <v>0</v>
      </c>
      <c r="P22" s="146" t="s">
        <v>405</v>
      </c>
      <c r="V22" s="149" t="s">
        <v>406</v>
      </c>
      <c r="X22" s="143" t="s">
        <v>426</v>
      </c>
      <c r="Y22" s="143" t="s">
        <v>424</v>
      </c>
      <c r="Z22" s="146" t="s">
        <v>419</v>
      </c>
      <c r="AJ22" s="105" t="s">
        <v>409</v>
      </c>
      <c r="AK22" s="105" t="s">
        <v>410</v>
      </c>
    </row>
    <row r="23" spans="1:37" ht="25.5">
      <c r="A23" s="141">
        <v>5</v>
      </c>
      <c r="B23" s="142" t="s">
        <v>427</v>
      </c>
      <c r="C23" s="143" t="s">
        <v>428</v>
      </c>
      <c r="D23" s="144" t="s">
        <v>429</v>
      </c>
      <c r="E23" s="145">
        <v>5</v>
      </c>
      <c r="F23" s="146" t="s">
        <v>422</v>
      </c>
      <c r="H23" s="147">
        <f>ROUND(E23*G23,2)</f>
        <v>0</v>
      </c>
      <c r="J23" s="147">
        <f>ROUND(E23*G23,2)</f>
        <v>0</v>
      </c>
      <c r="L23" s="148">
        <f>E23*K23</f>
        <v>0</v>
      </c>
      <c r="M23" s="145">
        <v>0.007</v>
      </c>
      <c r="N23" s="145">
        <f>E23*M23</f>
        <v>0.035</v>
      </c>
      <c r="P23" s="146" t="s">
        <v>405</v>
      </c>
      <c r="V23" s="149" t="s">
        <v>406</v>
      </c>
      <c r="X23" s="143" t="s">
        <v>430</v>
      </c>
      <c r="Y23" s="143" t="s">
        <v>428</v>
      </c>
      <c r="Z23" s="146" t="s">
        <v>431</v>
      </c>
      <c r="AJ23" s="105" t="s">
        <v>409</v>
      </c>
      <c r="AK23" s="105" t="s">
        <v>410</v>
      </c>
    </row>
    <row r="24" spans="1:37" ht="25.5">
      <c r="A24" s="141">
        <v>6</v>
      </c>
      <c r="B24" s="142" t="s">
        <v>427</v>
      </c>
      <c r="C24" s="143" t="s">
        <v>432</v>
      </c>
      <c r="D24" s="144" t="s">
        <v>433</v>
      </c>
      <c r="E24" s="145">
        <v>0.05</v>
      </c>
      <c r="F24" s="146" t="s">
        <v>36</v>
      </c>
      <c r="H24" s="147">
        <f>ROUND(E24*G24,2)</f>
        <v>0</v>
      </c>
      <c r="J24" s="147">
        <f>ROUND(E24*G24,2)</f>
        <v>0</v>
      </c>
      <c r="K24" s="148">
        <v>0.00187</v>
      </c>
      <c r="L24" s="148">
        <f>E24*K24</f>
        <v>9.35E-05</v>
      </c>
      <c r="M24" s="145">
        <v>2.2</v>
      </c>
      <c r="N24" s="145">
        <f>E24*M24</f>
        <v>0.11000000000000001</v>
      </c>
      <c r="P24" s="146" t="s">
        <v>405</v>
      </c>
      <c r="V24" s="149" t="s">
        <v>406</v>
      </c>
      <c r="X24" s="143" t="s">
        <v>434</v>
      </c>
      <c r="Y24" s="143" t="s">
        <v>432</v>
      </c>
      <c r="Z24" s="146" t="s">
        <v>431</v>
      </c>
      <c r="AJ24" s="105" t="s">
        <v>409</v>
      </c>
      <c r="AK24" s="105" t="s">
        <v>410</v>
      </c>
    </row>
    <row r="25" spans="4:24" ht="12.75">
      <c r="D25" s="152" t="s">
        <v>435</v>
      </c>
      <c r="E25" s="153"/>
      <c r="F25" s="154"/>
      <c r="G25" s="155"/>
      <c r="H25" s="155"/>
      <c r="I25" s="155"/>
      <c r="J25" s="155"/>
      <c r="K25" s="156"/>
      <c r="L25" s="156"/>
      <c r="M25" s="153"/>
      <c r="N25" s="153"/>
      <c r="O25" s="154"/>
      <c r="P25" s="154"/>
      <c r="Q25" s="153"/>
      <c r="R25" s="153"/>
      <c r="S25" s="153"/>
      <c r="T25" s="157"/>
      <c r="U25" s="157"/>
      <c r="V25" s="157" t="s">
        <v>412</v>
      </c>
      <c r="W25" s="158"/>
      <c r="X25" s="154"/>
    </row>
    <row r="26" spans="1:37" ht="25.5">
      <c r="A26" s="141">
        <v>7</v>
      </c>
      <c r="B26" s="142" t="s">
        <v>427</v>
      </c>
      <c r="C26" s="143" t="s">
        <v>436</v>
      </c>
      <c r="D26" s="144" t="s">
        <v>437</v>
      </c>
      <c r="E26" s="145">
        <v>19</v>
      </c>
      <c r="F26" s="146" t="s">
        <v>422</v>
      </c>
      <c r="H26" s="147">
        <f aca="true" t="shared" si="0" ref="H26:H33">ROUND(E26*G26,2)</f>
        <v>0</v>
      </c>
      <c r="J26" s="147">
        <f aca="true" t="shared" si="1" ref="J26:J33">ROUND(E26*G26,2)</f>
        <v>0</v>
      </c>
      <c r="L26" s="148">
        <f aca="true" t="shared" si="2" ref="L26:L33">E26*K26</f>
        <v>0</v>
      </c>
      <c r="M26" s="145">
        <v>0.009</v>
      </c>
      <c r="N26" s="145">
        <f aca="true" t="shared" si="3" ref="N26:N33">E26*M26</f>
        <v>0.17099999999999999</v>
      </c>
      <c r="P26" s="146" t="s">
        <v>405</v>
      </c>
      <c r="V26" s="149" t="s">
        <v>406</v>
      </c>
      <c r="X26" s="143" t="s">
        <v>438</v>
      </c>
      <c r="Y26" s="143" t="s">
        <v>436</v>
      </c>
      <c r="Z26" s="146" t="s">
        <v>431</v>
      </c>
      <c r="AJ26" s="105" t="s">
        <v>409</v>
      </c>
      <c r="AK26" s="105" t="s">
        <v>410</v>
      </c>
    </row>
    <row r="27" spans="1:37" ht="25.5">
      <c r="A27" s="141">
        <v>8</v>
      </c>
      <c r="B27" s="142" t="s">
        <v>427</v>
      </c>
      <c r="C27" s="143" t="s">
        <v>439</v>
      </c>
      <c r="D27" s="144" t="s">
        <v>440</v>
      </c>
      <c r="E27" s="145">
        <v>0.316</v>
      </c>
      <c r="F27" s="146" t="s">
        <v>43</v>
      </c>
      <c r="H27" s="147">
        <f t="shared" si="0"/>
        <v>0</v>
      </c>
      <c r="J27" s="147">
        <f t="shared" si="1"/>
        <v>0</v>
      </c>
      <c r="L27" s="148">
        <f t="shared" si="2"/>
        <v>0</v>
      </c>
      <c r="N27" s="145">
        <f t="shared" si="3"/>
        <v>0</v>
      </c>
      <c r="P27" s="146" t="s">
        <v>405</v>
      </c>
      <c r="V27" s="149" t="s">
        <v>406</v>
      </c>
      <c r="X27" s="143" t="s">
        <v>441</v>
      </c>
      <c r="Y27" s="143" t="s">
        <v>439</v>
      </c>
      <c r="Z27" s="146" t="s">
        <v>431</v>
      </c>
      <c r="AJ27" s="105" t="s">
        <v>409</v>
      </c>
      <c r="AK27" s="105" t="s">
        <v>410</v>
      </c>
    </row>
    <row r="28" spans="1:37" ht="25.5">
      <c r="A28" s="141">
        <v>9</v>
      </c>
      <c r="B28" s="142" t="s">
        <v>427</v>
      </c>
      <c r="C28" s="143" t="s">
        <v>442</v>
      </c>
      <c r="D28" s="144" t="s">
        <v>443</v>
      </c>
      <c r="E28" s="145">
        <v>0.316</v>
      </c>
      <c r="F28" s="146" t="s">
        <v>43</v>
      </c>
      <c r="H28" s="147">
        <f t="shared" si="0"/>
        <v>0</v>
      </c>
      <c r="J28" s="147">
        <f t="shared" si="1"/>
        <v>0</v>
      </c>
      <c r="L28" s="148">
        <f t="shared" si="2"/>
        <v>0</v>
      </c>
      <c r="N28" s="145">
        <f t="shared" si="3"/>
        <v>0</v>
      </c>
      <c r="P28" s="146" t="s">
        <v>405</v>
      </c>
      <c r="V28" s="149" t="s">
        <v>406</v>
      </c>
      <c r="X28" s="143" t="s">
        <v>444</v>
      </c>
      <c r="Y28" s="143" t="s">
        <v>442</v>
      </c>
      <c r="Z28" s="146" t="s">
        <v>431</v>
      </c>
      <c r="AJ28" s="105" t="s">
        <v>409</v>
      </c>
      <c r="AK28" s="105" t="s">
        <v>410</v>
      </c>
    </row>
    <row r="29" spans="1:37" ht="25.5">
      <c r="A29" s="141">
        <v>10</v>
      </c>
      <c r="B29" s="142" t="s">
        <v>427</v>
      </c>
      <c r="C29" s="143" t="s">
        <v>445</v>
      </c>
      <c r="D29" s="144" t="s">
        <v>446</v>
      </c>
      <c r="E29" s="145">
        <v>4.74</v>
      </c>
      <c r="F29" s="146" t="s">
        <v>43</v>
      </c>
      <c r="H29" s="147">
        <f t="shared" si="0"/>
        <v>0</v>
      </c>
      <c r="J29" s="147">
        <f t="shared" si="1"/>
        <v>0</v>
      </c>
      <c r="L29" s="148">
        <f t="shared" si="2"/>
        <v>0</v>
      </c>
      <c r="N29" s="145">
        <f t="shared" si="3"/>
        <v>0</v>
      </c>
      <c r="P29" s="146" t="s">
        <v>405</v>
      </c>
      <c r="V29" s="149" t="s">
        <v>406</v>
      </c>
      <c r="X29" s="143" t="s">
        <v>447</v>
      </c>
      <c r="Y29" s="143" t="s">
        <v>445</v>
      </c>
      <c r="Z29" s="146" t="s">
        <v>431</v>
      </c>
      <c r="AJ29" s="105" t="s">
        <v>409</v>
      </c>
      <c r="AK29" s="105" t="s">
        <v>410</v>
      </c>
    </row>
    <row r="30" spans="1:37" ht="25.5">
      <c r="A30" s="141">
        <v>11</v>
      </c>
      <c r="B30" s="142" t="s">
        <v>427</v>
      </c>
      <c r="C30" s="143" t="s">
        <v>448</v>
      </c>
      <c r="D30" s="144" t="s">
        <v>449</v>
      </c>
      <c r="E30" s="145">
        <v>0.316</v>
      </c>
      <c r="F30" s="146" t="s">
        <v>43</v>
      </c>
      <c r="H30" s="147">
        <f t="shared" si="0"/>
        <v>0</v>
      </c>
      <c r="J30" s="147">
        <f t="shared" si="1"/>
        <v>0</v>
      </c>
      <c r="L30" s="148">
        <f t="shared" si="2"/>
        <v>0</v>
      </c>
      <c r="N30" s="145">
        <f t="shared" si="3"/>
        <v>0</v>
      </c>
      <c r="P30" s="146" t="s">
        <v>405</v>
      </c>
      <c r="V30" s="149" t="s">
        <v>406</v>
      </c>
      <c r="X30" s="143" t="s">
        <v>450</v>
      </c>
      <c r="Y30" s="143" t="s">
        <v>448</v>
      </c>
      <c r="Z30" s="146" t="s">
        <v>431</v>
      </c>
      <c r="AJ30" s="105" t="s">
        <v>409</v>
      </c>
      <c r="AK30" s="105" t="s">
        <v>410</v>
      </c>
    </row>
    <row r="31" spans="1:37" ht="25.5">
      <c r="A31" s="141">
        <v>12</v>
      </c>
      <c r="B31" s="142" t="s">
        <v>427</v>
      </c>
      <c r="C31" s="143" t="s">
        <v>451</v>
      </c>
      <c r="D31" s="144" t="s">
        <v>452</v>
      </c>
      <c r="E31" s="145">
        <v>3.16</v>
      </c>
      <c r="F31" s="146" t="s">
        <v>43</v>
      </c>
      <c r="H31" s="147">
        <f t="shared" si="0"/>
        <v>0</v>
      </c>
      <c r="J31" s="147">
        <f t="shared" si="1"/>
        <v>0</v>
      </c>
      <c r="L31" s="148">
        <f t="shared" si="2"/>
        <v>0</v>
      </c>
      <c r="N31" s="145">
        <f t="shared" si="3"/>
        <v>0</v>
      </c>
      <c r="P31" s="146" t="s">
        <v>405</v>
      </c>
      <c r="V31" s="149" t="s">
        <v>406</v>
      </c>
      <c r="X31" s="143" t="s">
        <v>453</v>
      </c>
      <c r="Y31" s="143" t="s">
        <v>451</v>
      </c>
      <c r="Z31" s="146" t="s">
        <v>431</v>
      </c>
      <c r="AJ31" s="105" t="s">
        <v>409</v>
      </c>
      <c r="AK31" s="105" t="s">
        <v>410</v>
      </c>
    </row>
    <row r="32" spans="1:37" ht="25.5">
      <c r="A32" s="141">
        <v>13</v>
      </c>
      <c r="B32" s="142" t="s">
        <v>427</v>
      </c>
      <c r="C32" s="143" t="s">
        <v>454</v>
      </c>
      <c r="D32" s="144" t="s">
        <v>455</v>
      </c>
      <c r="E32" s="145">
        <v>0.316</v>
      </c>
      <c r="F32" s="146" t="s">
        <v>43</v>
      </c>
      <c r="H32" s="147">
        <f t="shared" si="0"/>
        <v>0</v>
      </c>
      <c r="J32" s="147">
        <f t="shared" si="1"/>
        <v>0</v>
      </c>
      <c r="L32" s="148">
        <f t="shared" si="2"/>
        <v>0</v>
      </c>
      <c r="N32" s="145">
        <f t="shared" si="3"/>
        <v>0</v>
      </c>
      <c r="P32" s="146" t="s">
        <v>405</v>
      </c>
      <c r="V32" s="149" t="s">
        <v>406</v>
      </c>
      <c r="X32" s="143" t="s">
        <v>456</v>
      </c>
      <c r="Y32" s="143" t="s">
        <v>454</v>
      </c>
      <c r="Z32" s="146" t="s">
        <v>431</v>
      </c>
      <c r="AJ32" s="105" t="s">
        <v>409</v>
      </c>
      <c r="AK32" s="105" t="s">
        <v>410</v>
      </c>
    </row>
    <row r="33" spans="1:37" ht="25.5">
      <c r="A33" s="141">
        <v>14</v>
      </c>
      <c r="B33" s="142" t="s">
        <v>402</v>
      </c>
      <c r="C33" s="143" t="s">
        <v>457</v>
      </c>
      <c r="D33" s="144" t="s">
        <v>458</v>
      </c>
      <c r="E33" s="145">
        <v>0.301</v>
      </c>
      <c r="F33" s="146" t="s">
        <v>43</v>
      </c>
      <c r="H33" s="147">
        <f t="shared" si="0"/>
        <v>0</v>
      </c>
      <c r="J33" s="147">
        <f t="shared" si="1"/>
        <v>0</v>
      </c>
      <c r="L33" s="148">
        <f t="shared" si="2"/>
        <v>0</v>
      </c>
      <c r="N33" s="145">
        <f t="shared" si="3"/>
        <v>0</v>
      </c>
      <c r="P33" s="146" t="s">
        <v>405</v>
      </c>
      <c r="V33" s="149" t="s">
        <v>406</v>
      </c>
      <c r="X33" s="143" t="s">
        <v>459</v>
      </c>
      <c r="Y33" s="143" t="s">
        <v>457</v>
      </c>
      <c r="Z33" s="146" t="s">
        <v>460</v>
      </c>
      <c r="AJ33" s="105" t="s">
        <v>409</v>
      </c>
      <c r="AK33" s="105" t="s">
        <v>410</v>
      </c>
    </row>
    <row r="34" spans="4:23" ht="12.75">
      <c r="D34" s="159" t="s">
        <v>461</v>
      </c>
      <c r="E34" s="160">
        <f>J34</f>
        <v>0</v>
      </c>
      <c r="H34" s="160">
        <f>SUM(H19:H33)</f>
        <v>0</v>
      </c>
      <c r="I34" s="160">
        <f>SUM(I19:I33)</f>
        <v>0</v>
      </c>
      <c r="J34" s="160">
        <f>SUM(J19:J33)</f>
        <v>0</v>
      </c>
      <c r="L34" s="161">
        <f>SUM(L19:L33)</f>
        <v>0.21705349999999998</v>
      </c>
      <c r="N34" s="162">
        <f>SUM(N19:N33)</f>
        <v>0.316</v>
      </c>
      <c r="W34" s="150">
        <f>SUM(W19:W33)</f>
        <v>0</v>
      </c>
    </row>
    <row r="36" spans="4:23" ht="12.75">
      <c r="D36" s="159" t="s">
        <v>462</v>
      </c>
      <c r="E36" s="162">
        <f>J36</f>
        <v>0</v>
      </c>
      <c r="H36" s="160">
        <f>+H17+H34</f>
        <v>0</v>
      </c>
      <c r="I36" s="160">
        <f>+I17+I34</f>
        <v>0</v>
      </c>
      <c r="J36" s="160">
        <f>+J17+J34</f>
        <v>0</v>
      </c>
      <c r="L36" s="161">
        <f>+L17+L34</f>
        <v>0.30092498</v>
      </c>
      <c r="N36" s="162">
        <f>+N17+N34</f>
        <v>0.316</v>
      </c>
      <c r="W36" s="150">
        <f>+W17+W34</f>
        <v>0</v>
      </c>
    </row>
    <row r="38" ht="12.75">
      <c r="B38" s="151" t="s">
        <v>463</v>
      </c>
    </row>
    <row r="39" ht="12.75">
      <c r="B39" s="143" t="s">
        <v>464</v>
      </c>
    </row>
    <row r="40" spans="1:37" ht="25.5">
      <c r="A40" s="141">
        <v>15</v>
      </c>
      <c r="B40" s="142" t="s">
        <v>86</v>
      </c>
      <c r="C40" s="143" t="s">
        <v>465</v>
      </c>
      <c r="D40" s="144" t="s">
        <v>466</v>
      </c>
      <c r="E40" s="145">
        <v>5</v>
      </c>
      <c r="F40" s="146" t="s">
        <v>60</v>
      </c>
      <c r="H40" s="147">
        <f aca="true" t="shared" si="4" ref="H40:H80">ROUND(E40*G40,2)</f>
        <v>0</v>
      </c>
      <c r="J40" s="147">
        <f aca="true" t="shared" si="5" ref="J40:J80">ROUND(E40*G40,2)</f>
        <v>0</v>
      </c>
      <c r="K40" s="148">
        <v>0.00148</v>
      </c>
      <c r="L40" s="148">
        <f aca="true" t="shared" si="6" ref="L40:L80">E40*K40</f>
        <v>0.0074</v>
      </c>
      <c r="N40" s="145">
        <f aca="true" t="shared" si="7" ref="N40:N80">E40*M40</f>
        <v>0</v>
      </c>
      <c r="P40" s="146" t="s">
        <v>405</v>
      </c>
      <c r="V40" s="149" t="s">
        <v>467</v>
      </c>
      <c r="X40" s="143" t="s">
        <v>468</v>
      </c>
      <c r="Y40" s="143" t="s">
        <v>465</v>
      </c>
      <c r="Z40" s="146" t="s">
        <v>469</v>
      </c>
      <c r="AJ40" s="105" t="s">
        <v>470</v>
      </c>
      <c r="AK40" s="105" t="s">
        <v>410</v>
      </c>
    </row>
    <row r="41" spans="1:37" ht="25.5">
      <c r="A41" s="141">
        <v>16</v>
      </c>
      <c r="B41" s="142" t="s">
        <v>86</v>
      </c>
      <c r="C41" s="143" t="s">
        <v>471</v>
      </c>
      <c r="D41" s="144" t="s">
        <v>472</v>
      </c>
      <c r="E41" s="145">
        <v>8</v>
      </c>
      <c r="F41" s="146" t="s">
        <v>60</v>
      </c>
      <c r="H41" s="147">
        <f t="shared" si="4"/>
        <v>0</v>
      </c>
      <c r="J41" s="147">
        <f t="shared" si="5"/>
        <v>0</v>
      </c>
      <c r="K41" s="148">
        <v>0.00015</v>
      </c>
      <c r="L41" s="148">
        <f t="shared" si="6"/>
        <v>0.0012</v>
      </c>
      <c r="M41" s="145">
        <v>0.002</v>
      </c>
      <c r="N41" s="145">
        <f t="shared" si="7"/>
        <v>0.016</v>
      </c>
      <c r="P41" s="146" t="s">
        <v>405</v>
      </c>
      <c r="V41" s="149" t="s">
        <v>467</v>
      </c>
      <c r="X41" s="143" t="s">
        <v>473</v>
      </c>
      <c r="Y41" s="143" t="s">
        <v>471</v>
      </c>
      <c r="Z41" s="146" t="s">
        <v>469</v>
      </c>
      <c r="AJ41" s="105" t="s">
        <v>470</v>
      </c>
      <c r="AK41" s="105" t="s">
        <v>410</v>
      </c>
    </row>
    <row r="42" spans="1:37" ht="25.5">
      <c r="A42" s="141">
        <v>17</v>
      </c>
      <c r="B42" s="142" t="s">
        <v>86</v>
      </c>
      <c r="C42" s="143" t="s">
        <v>474</v>
      </c>
      <c r="D42" s="144" t="s">
        <v>475</v>
      </c>
      <c r="E42" s="145">
        <v>20</v>
      </c>
      <c r="F42" s="146" t="s">
        <v>60</v>
      </c>
      <c r="H42" s="147">
        <f t="shared" si="4"/>
        <v>0</v>
      </c>
      <c r="J42" s="147">
        <f t="shared" si="5"/>
        <v>0</v>
      </c>
      <c r="K42" s="148">
        <v>0.00051</v>
      </c>
      <c r="L42" s="148">
        <f t="shared" si="6"/>
        <v>0.0102</v>
      </c>
      <c r="M42" s="145">
        <v>0.003</v>
      </c>
      <c r="N42" s="145">
        <f t="shared" si="7"/>
        <v>0.06</v>
      </c>
      <c r="P42" s="146" t="s">
        <v>405</v>
      </c>
      <c r="V42" s="149" t="s">
        <v>467</v>
      </c>
      <c r="X42" s="143" t="s">
        <v>476</v>
      </c>
      <c r="Y42" s="143" t="s">
        <v>474</v>
      </c>
      <c r="Z42" s="146" t="s">
        <v>469</v>
      </c>
      <c r="AJ42" s="105" t="s">
        <v>470</v>
      </c>
      <c r="AK42" s="105" t="s">
        <v>410</v>
      </c>
    </row>
    <row r="43" spans="1:37" ht="25.5">
      <c r="A43" s="141">
        <v>18</v>
      </c>
      <c r="B43" s="142" t="s">
        <v>86</v>
      </c>
      <c r="C43" s="143" t="s">
        <v>477</v>
      </c>
      <c r="D43" s="144" t="s">
        <v>478</v>
      </c>
      <c r="E43" s="145">
        <v>6</v>
      </c>
      <c r="F43" s="146" t="s">
        <v>60</v>
      </c>
      <c r="H43" s="147">
        <f t="shared" si="4"/>
        <v>0</v>
      </c>
      <c r="J43" s="147">
        <f t="shared" si="5"/>
        <v>0</v>
      </c>
      <c r="K43" s="148">
        <v>0.0033</v>
      </c>
      <c r="L43" s="148">
        <f t="shared" si="6"/>
        <v>0.019799999999999998</v>
      </c>
      <c r="N43" s="145">
        <f t="shared" si="7"/>
        <v>0</v>
      </c>
      <c r="P43" s="146" t="s">
        <v>405</v>
      </c>
      <c r="V43" s="149" t="s">
        <v>467</v>
      </c>
      <c r="X43" s="143" t="s">
        <v>479</v>
      </c>
      <c r="Y43" s="143" t="s">
        <v>477</v>
      </c>
      <c r="Z43" s="146" t="s">
        <v>469</v>
      </c>
      <c r="AJ43" s="105" t="s">
        <v>470</v>
      </c>
      <c r="AK43" s="105" t="s">
        <v>410</v>
      </c>
    </row>
    <row r="44" spans="1:37" ht="25.5">
      <c r="A44" s="141">
        <v>19</v>
      </c>
      <c r="B44" s="142" t="s">
        <v>86</v>
      </c>
      <c r="C44" s="143" t="s">
        <v>480</v>
      </c>
      <c r="D44" s="144" t="s">
        <v>481</v>
      </c>
      <c r="E44" s="145">
        <v>16</v>
      </c>
      <c r="F44" s="146" t="s">
        <v>60</v>
      </c>
      <c r="H44" s="147">
        <f t="shared" si="4"/>
        <v>0</v>
      </c>
      <c r="J44" s="147">
        <f t="shared" si="5"/>
        <v>0</v>
      </c>
      <c r="K44" s="148">
        <v>0.00485</v>
      </c>
      <c r="L44" s="148">
        <f t="shared" si="6"/>
        <v>0.0776</v>
      </c>
      <c r="N44" s="145">
        <f t="shared" si="7"/>
        <v>0</v>
      </c>
      <c r="P44" s="146" t="s">
        <v>405</v>
      </c>
      <c r="V44" s="149" t="s">
        <v>467</v>
      </c>
      <c r="X44" s="143" t="s">
        <v>482</v>
      </c>
      <c r="Y44" s="143" t="s">
        <v>480</v>
      </c>
      <c r="Z44" s="146" t="s">
        <v>469</v>
      </c>
      <c r="AJ44" s="105" t="s">
        <v>470</v>
      </c>
      <c r="AK44" s="105" t="s">
        <v>410</v>
      </c>
    </row>
    <row r="45" spans="1:37" ht="25.5">
      <c r="A45" s="141">
        <v>20</v>
      </c>
      <c r="B45" s="142" t="s">
        <v>86</v>
      </c>
      <c r="C45" s="143" t="s">
        <v>483</v>
      </c>
      <c r="D45" s="144" t="s">
        <v>484</v>
      </c>
      <c r="E45" s="145">
        <v>20</v>
      </c>
      <c r="F45" s="146" t="s">
        <v>60</v>
      </c>
      <c r="H45" s="147">
        <f t="shared" si="4"/>
        <v>0</v>
      </c>
      <c r="J45" s="147">
        <f t="shared" si="5"/>
        <v>0</v>
      </c>
      <c r="K45" s="148">
        <v>0.00565</v>
      </c>
      <c r="L45" s="148">
        <f t="shared" si="6"/>
        <v>0.11299999999999999</v>
      </c>
      <c r="N45" s="145">
        <f t="shared" si="7"/>
        <v>0</v>
      </c>
      <c r="P45" s="146" t="s">
        <v>405</v>
      </c>
      <c r="V45" s="149" t="s">
        <v>467</v>
      </c>
      <c r="X45" s="143" t="s">
        <v>485</v>
      </c>
      <c r="Y45" s="143" t="s">
        <v>483</v>
      </c>
      <c r="Z45" s="146" t="s">
        <v>469</v>
      </c>
      <c r="AJ45" s="105" t="s">
        <v>470</v>
      </c>
      <c r="AK45" s="105" t="s">
        <v>410</v>
      </c>
    </row>
    <row r="46" spans="1:37" ht="25.5">
      <c r="A46" s="141">
        <v>21</v>
      </c>
      <c r="B46" s="142" t="s">
        <v>86</v>
      </c>
      <c r="C46" s="143" t="s">
        <v>486</v>
      </c>
      <c r="D46" s="144" t="s">
        <v>487</v>
      </c>
      <c r="E46" s="145">
        <v>1</v>
      </c>
      <c r="F46" s="146" t="s">
        <v>60</v>
      </c>
      <c r="H46" s="147">
        <f t="shared" si="4"/>
        <v>0</v>
      </c>
      <c r="J46" s="147">
        <f t="shared" si="5"/>
        <v>0</v>
      </c>
      <c r="K46" s="148">
        <v>0.02097</v>
      </c>
      <c r="L46" s="148">
        <f t="shared" si="6"/>
        <v>0.02097</v>
      </c>
      <c r="N46" s="145">
        <f t="shared" si="7"/>
        <v>0</v>
      </c>
      <c r="P46" s="146" t="s">
        <v>405</v>
      </c>
      <c r="V46" s="149" t="s">
        <v>467</v>
      </c>
      <c r="X46" s="143" t="s">
        <v>488</v>
      </c>
      <c r="Y46" s="143" t="s">
        <v>486</v>
      </c>
      <c r="Z46" s="146" t="s">
        <v>469</v>
      </c>
      <c r="AJ46" s="105" t="s">
        <v>470</v>
      </c>
      <c r="AK46" s="105" t="s">
        <v>410</v>
      </c>
    </row>
    <row r="47" spans="1:37" ht="25.5">
      <c r="A47" s="141">
        <v>22</v>
      </c>
      <c r="B47" s="142" t="s">
        <v>86</v>
      </c>
      <c r="C47" s="143" t="s">
        <v>489</v>
      </c>
      <c r="D47" s="144" t="s">
        <v>490</v>
      </c>
      <c r="E47" s="145">
        <v>2</v>
      </c>
      <c r="F47" s="146" t="s">
        <v>422</v>
      </c>
      <c r="H47" s="147">
        <f t="shared" si="4"/>
        <v>0</v>
      </c>
      <c r="J47" s="147">
        <f t="shared" si="5"/>
        <v>0</v>
      </c>
      <c r="K47" s="148">
        <v>0.00253</v>
      </c>
      <c r="L47" s="148">
        <f t="shared" si="6"/>
        <v>0.00506</v>
      </c>
      <c r="N47" s="145">
        <f t="shared" si="7"/>
        <v>0</v>
      </c>
      <c r="P47" s="146" t="s">
        <v>405</v>
      </c>
      <c r="V47" s="149" t="s">
        <v>467</v>
      </c>
      <c r="X47" s="143" t="s">
        <v>491</v>
      </c>
      <c r="Y47" s="143" t="s">
        <v>489</v>
      </c>
      <c r="Z47" s="146" t="s">
        <v>469</v>
      </c>
      <c r="AJ47" s="105" t="s">
        <v>470</v>
      </c>
      <c r="AK47" s="105" t="s">
        <v>410</v>
      </c>
    </row>
    <row r="48" spans="1:37" ht="12.75">
      <c r="A48" s="141">
        <v>23</v>
      </c>
      <c r="B48" s="142" t="s">
        <v>86</v>
      </c>
      <c r="C48" s="143" t="s">
        <v>492</v>
      </c>
      <c r="D48" s="144" t="s">
        <v>493</v>
      </c>
      <c r="E48" s="145">
        <v>0.5</v>
      </c>
      <c r="F48" s="146" t="s">
        <v>60</v>
      </c>
      <c r="H48" s="147">
        <f t="shared" si="4"/>
        <v>0</v>
      </c>
      <c r="J48" s="147">
        <f t="shared" si="5"/>
        <v>0</v>
      </c>
      <c r="K48" s="148">
        <v>0.00257</v>
      </c>
      <c r="L48" s="148">
        <f t="shared" si="6"/>
        <v>0.001285</v>
      </c>
      <c r="N48" s="145">
        <f t="shared" si="7"/>
        <v>0</v>
      </c>
      <c r="P48" s="146" t="s">
        <v>405</v>
      </c>
      <c r="V48" s="149" t="s">
        <v>467</v>
      </c>
      <c r="X48" s="143" t="s">
        <v>494</v>
      </c>
      <c r="Y48" s="143" t="s">
        <v>492</v>
      </c>
      <c r="Z48" s="146" t="s">
        <v>469</v>
      </c>
      <c r="AJ48" s="105" t="s">
        <v>470</v>
      </c>
      <c r="AK48" s="105" t="s">
        <v>410</v>
      </c>
    </row>
    <row r="49" spans="1:37" ht="12.75">
      <c r="A49" s="141">
        <v>24</v>
      </c>
      <c r="B49" s="142" t="s">
        <v>86</v>
      </c>
      <c r="C49" s="143" t="s">
        <v>495</v>
      </c>
      <c r="D49" s="144" t="s">
        <v>496</v>
      </c>
      <c r="E49" s="145">
        <v>0.5</v>
      </c>
      <c r="F49" s="146" t="s">
        <v>60</v>
      </c>
      <c r="H49" s="147">
        <f t="shared" si="4"/>
        <v>0</v>
      </c>
      <c r="J49" s="147">
        <f t="shared" si="5"/>
        <v>0</v>
      </c>
      <c r="K49" s="148">
        <v>0.00831</v>
      </c>
      <c r="L49" s="148">
        <f t="shared" si="6"/>
        <v>0.004155</v>
      </c>
      <c r="N49" s="145">
        <f t="shared" si="7"/>
        <v>0</v>
      </c>
      <c r="P49" s="146" t="s">
        <v>405</v>
      </c>
      <c r="V49" s="149" t="s">
        <v>467</v>
      </c>
      <c r="X49" s="143" t="s">
        <v>497</v>
      </c>
      <c r="Y49" s="143" t="s">
        <v>495</v>
      </c>
      <c r="Z49" s="146" t="s">
        <v>469</v>
      </c>
      <c r="AJ49" s="105" t="s">
        <v>470</v>
      </c>
      <c r="AK49" s="105" t="s">
        <v>410</v>
      </c>
    </row>
    <row r="50" spans="1:37" ht="25.5">
      <c r="A50" s="141">
        <v>25</v>
      </c>
      <c r="B50" s="142" t="s">
        <v>86</v>
      </c>
      <c r="C50" s="143" t="s">
        <v>498</v>
      </c>
      <c r="D50" s="144" t="s">
        <v>499</v>
      </c>
      <c r="E50" s="145">
        <v>1.5</v>
      </c>
      <c r="F50" s="146" t="s">
        <v>60</v>
      </c>
      <c r="H50" s="147">
        <f t="shared" si="4"/>
        <v>0</v>
      </c>
      <c r="J50" s="147">
        <f t="shared" si="5"/>
        <v>0</v>
      </c>
      <c r="K50" s="148">
        <v>0.00046</v>
      </c>
      <c r="L50" s="148">
        <f t="shared" si="6"/>
        <v>0.0006900000000000001</v>
      </c>
      <c r="M50" s="145">
        <v>0.009</v>
      </c>
      <c r="N50" s="145">
        <f t="shared" si="7"/>
        <v>0.013499999999999998</v>
      </c>
      <c r="P50" s="146" t="s">
        <v>405</v>
      </c>
      <c r="V50" s="149" t="s">
        <v>467</v>
      </c>
      <c r="X50" s="143" t="s">
        <v>500</v>
      </c>
      <c r="Y50" s="143" t="s">
        <v>498</v>
      </c>
      <c r="Z50" s="146" t="s">
        <v>469</v>
      </c>
      <c r="AJ50" s="105" t="s">
        <v>470</v>
      </c>
      <c r="AK50" s="105" t="s">
        <v>410</v>
      </c>
    </row>
    <row r="51" spans="1:37" ht="25.5">
      <c r="A51" s="141">
        <v>26</v>
      </c>
      <c r="B51" s="142" t="s">
        <v>86</v>
      </c>
      <c r="C51" s="143" t="s">
        <v>501</v>
      </c>
      <c r="D51" s="144" t="s">
        <v>502</v>
      </c>
      <c r="E51" s="145">
        <v>2</v>
      </c>
      <c r="F51" s="146" t="s">
        <v>40</v>
      </c>
      <c r="H51" s="147">
        <f t="shared" si="4"/>
        <v>0</v>
      </c>
      <c r="J51" s="147">
        <f t="shared" si="5"/>
        <v>0</v>
      </c>
      <c r="K51" s="148">
        <v>0.00097</v>
      </c>
      <c r="L51" s="148">
        <f t="shared" si="6"/>
        <v>0.00194</v>
      </c>
      <c r="M51" s="145">
        <v>0.035</v>
      </c>
      <c r="N51" s="145">
        <f t="shared" si="7"/>
        <v>0.07</v>
      </c>
      <c r="P51" s="146" t="s">
        <v>405</v>
      </c>
      <c r="V51" s="149" t="s">
        <v>467</v>
      </c>
      <c r="X51" s="143" t="s">
        <v>503</v>
      </c>
      <c r="Y51" s="143" t="s">
        <v>501</v>
      </c>
      <c r="Z51" s="146" t="s">
        <v>469</v>
      </c>
      <c r="AJ51" s="105" t="s">
        <v>470</v>
      </c>
      <c r="AK51" s="105" t="s">
        <v>410</v>
      </c>
    </row>
    <row r="52" spans="1:37" ht="25.5">
      <c r="A52" s="141">
        <v>27</v>
      </c>
      <c r="B52" s="142" t="s">
        <v>86</v>
      </c>
      <c r="C52" s="143" t="s">
        <v>504</v>
      </c>
      <c r="D52" s="144" t="s">
        <v>505</v>
      </c>
      <c r="E52" s="145">
        <v>2</v>
      </c>
      <c r="F52" s="146" t="s">
        <v>40</v>
      </c>
      <c r="H52" s="147">
        <f t="shared" si="4"/>
        <v>0</v>
      </c>
      <c r="J52" s="147">
        <f t="shared" si="5"/>
        <v>0</v>
      </c>
      <c r="K52" s="148">
        <v>0.00097</v>
      </c>
      <c r="L52" s="148">
        <f t="shared" si="6"/>
        <v>0.00194</v>
      </c>
      <c r="M52" s="145">
        <v>0.035</v>
      </c>
      <c r="N52" s="145">
        <f t="shared" si="7"/>
        <v>0.07</v>
      </c>
      <c r="P52" s="146" t="s">
        <v>405</v>
      </c>
      <c r="V52" s="149" t="s">
        <v>467</v>
      </c>
      <c r="X52" s="143" t="s">
        <v>506</v>
      </c>
      <c r="Y52" s="143" t="s">
        <v>504</v>
      </c>
      <c r="Z52" s="146" t="s">
        <v>469</v>
      </c>
      <c r="AJ52" s="105" t="s">
        <v>470</v>
      </c>
      <c r="AK52" s="105" t="s">
        <v>410</v>
      </c>
    </row>
    <row r="53" spans="1:37" ht="25.5">
      <c r="A53" s="141">
        <v>28</v>
      </c>
      <c r="B53" s="142" t="s">
        <v>86</v>
      </c>
      <c r="C53" s="143" t="s">
        <v>507</v>
      </c>
      <c r="D53" s="144" t="s">
        <v>508</v>
      </c>
      <c r="E53" s="145">
        <v>1</v>
      </c>
      <c r="F53" s="146" t="s">
        <v>40</v>
      </c>
      <c r="H53" s="147">
        <f t="shared" si="4"/>
        <v>0</v>
      </c>
      <c r="J53" s="147">
        <f t="shared" si="5"/>
        <v>0</v>
      </c>
      <c r="K53" s="148">
        <v>0.00097</v>
      </c>
      <c r="L53" s="148">
        <f t="shared" si="6"/>
        <v>0.00097</v>
      </c>
      <c r="M53" s="145">
        <v>0.035</v>
      </c>
      <c r="N53" s="145">
        <f t="shared" si="7"/>
        <v>0.035</v>
      </c>
      <c r="P53" s="146" t="s">
        <v>405</v>
      </c>
      <c r="V53" s="149" t="s">
        <v>467</v>
      </c>
      <c r="X53" s="143" t="s">
        <v>509</v>
      </c>
      <c r="Y53" s="143" t="s">
        <v>507</v>
      </c>
      <c r="Z53" s="146" t="s">
        <v>469</v>
      </c>
      <c r="AJ53" s="105" t="s">
        <v>470</v>
      </c>
      <c r="AK53" s="105" t="s">
        <v>410</v>
      </c>
    </row>
    <row r="54" spans="1:37" ht="25.5">
      <c r="A54" s="141">
        <v>29</v>
      </c>
      <c r="B54" s="142" t="s">
        <v>86</v>
      </c>
      <c r="C54" s="143" t="s">
        <v>510</v>
      </c>
      <c r="D54" s="144" t="s">
        <v>511</v>
      </c>
      <c r="E54" s="145">
        <v>1</v>
      </c>
      <c r="F54" s="146" t="s">
        <v>512</v>
      </c>
      <c r="H54" s="147">
        <f t="shared" si="4"/>
        <v>0</v>
      </c>
      <c r="J54" s="147">
        <f t="shared" si="5"/>
        <v>0</v>
      </c>
      <c r="K54" s="148">
        <v>0.00319</v>
      </c>
      <c r="L54" s="148">
        <f t="shared" si="6"/>
        <v>0.00319</v>
      </c>
      <c r="N54" s="145">
        <f t="shared" si="7"/>
        <v>0</v>
      </c>
      <c r="P54" s="146" t="s">
        <v>405</v>
      </c>
      <c r="V54" s="149" t="s">
        <v>467</v>
      </c>
      <c r="X54" s="143" t="s">
        <v>513</v>
      </c>
      <c r="Y54" s="143" t="s">
        <v>510</v>
      </c>
      <c r="Z54" s="146" t="s">
        <v>469</v>
      </c>
      <c r="AJ54" s="105" t="s">
        <v>470</v>
      </c>
      <c r="AK54" s="105" t="s">
        <v>410</v>
      </c>
    </row>
    <row r="55" spans="1:37" ht="12.75">
      <c r="A55" s="141">
        <v>30</v>
      </c>
      <c r="B55" s="142" t="s">
        <v>86</v>
      </c>
      <c r="C55" s="143" t="s">
        <v>514</v>
      </c>
      <c r="D55" s="144" t="s">
        <v>515</v>
      </c>
      <c r="E55" s="145">
        <v>1</v>
      </c>
      <c r="F55" s="146" t="s">
        <v>512</v>
      </c>
      <c r="H55" s="147">
        <f t="shared" si="4"/>
        <v>0</v>
      </c>
      <c r="J55" s="147">
        <f t="shared" si="5"/>
        <v>0</v>
      </c>
      <c r="K55" s="148">
        <v>6E-05</v>
      </c>
      <c r="L55" s="148">
        <f t="shared" si="6"/>
        <v>6E-05</v>
      </c>
      <c r="N55" s="145">
        <f t="shared" si="7"/>
        <v>0</v>
      </c>
      <c r="P55" s="146" t="s">
        <v>405</v>
      </c>
      <c r="V55" s="149" t="s">
        <v>467</v>
      </c>
      <c r="X55" s="143" t="s">
        <v>516</v>
      </c>
      <c r="Y55" s="143" t="s">
        <v>514</v>
      </c>
      <c r="Z55" s="146" t="s">
        <v>469</v>
      </c>
      <c r="AJ55" s="105" t="s">
        <v>470</v>
      </c>
      <c r="AK55" s="105" t="s">
        <v>410</v>
      </c>
    </row>
    <row r="56" spans="1:37" ht="25.5">
      <c r="A56" s="141">
        <v>31</v>
      </c>
      <c r="B56" s="142" t="s">
        <v>86</v>
      </c>
      <c r="C56" s="143" t="s">
        <v>517</v>
      </c>
      <c r="D56" s="144" t="s">
        <v>518</v>
      </c>
      <c r="E56" s="145">
        <v>1</v>
      </c>
      <c r="F56" s="146" t="s">
        <v>519</v>
      </c>
      <c r="H56" s="147">
        <f t="shared" si="4"/>
        <v>0</v>
      </c>
      <c r="J56" s="147">
        <f t="shared" si="5"/>
        <v>0</v>
      </c>
      <c r="L56" s="148">
        <f t="shared" si="6"/>
        <v>0</v>
      </c>
      <c r="M56" s="145">
        <v>0.005</v>
      </c>
      <c r="N56" s="145">
        <f t="shared" si="7"/>
        <v>0.005</v>
      </c>
      <c r="P56" s="146" t="s">
        <v>405</v>
      </c>
      <c r="V56" s="149" t="s">
        <v>467</v>
      </c>
      <c r="X56" s="143" t="s">
        <v>520</v>
      </c>
      <c r="Y56" s="143" t="s">
        <v>517</v>
      </c>
      <c r="Z56" s="146" t="s">
        <v>469</v>
      </c>
      <c r="AJ56" s="105" t="s">
        <v>470</v>
      </c>
      <c r="AK56" s="105" t="s">
        <v>410</v>
      </c>
    </row>
    <row r="57" spans="1:37" ht="25.5">
      <c r="A57" s="141">
        <v>32</v>
      </c>
      <c r="B57" s="142" t="s">
        <v>86</v>
      </c>
      <c r="C57" s="143" t="s">
        <v>521</v>
      </c>
      <c r="D57" s="144" t="s">
        <v>522</v>
      </c>
      <c r="E57" s="145">
        <v>1</v>
      </c>
      <c r="F57" s="146" t="s">
        <v>422</v>
      </c>
      <c r="H57" s="147">
        <f t="shared" si="4"/>
        <v>0</v>
      </c>
      <c r="J57" s="147">
        <f t="shared" si="5"/>
        <v>0</v>
      </c>
      <c r="L57" s="148">
        <f t="shared" si="6"/>
        <v>0</v>
      </c>
      <c r="N57" s="145">
        <f t="shared" si="7"/>
        <v>0</v>
      </c>
      <c r="P57" s="146" t="s">
        <v>405</v>
      </c>
      <c r="V57" s="149" t="s">
        <v>467</v>
      </c>
      <c r="X57" s="143" t="s">
        <v>523</v>
      </c>
      <c r="Y57" s="143" t="s">
        <v>521</v>
      </c>
      <c r="Z57" s="146" t="s">
        <v>469</v>
      </c>
      <c r="AJ57" s="105" t="s">
        <v>470</v>
      </c>
      <c r="AK57" s="105" t="s">
        <v>410</v>
      </c>
    </row>
    <row r="58" spans="1:37" ht="25.5">
      <c r="A58" s="141">
        <v>33</v>
      </c>
      <c r="B58" s="142" t="s">
        <v>86</v>
      </c>
      <c r="C58" s="143" t="s">
        <v>524</v>
      </c>
      <c r="D58" s="144" t="s">
        <v>525</v>
      </c>
      <c r="E58" s="145">
        <v>2</v>
      </c>
      <c r="F58" s="146" t="s">
        <v>512</v>
      </c>
      <c r="H58" s="147">
        <f t="shared" si="4"/>
        <v>0</v>
      </c>
      <c r="J58" s="147">
        <f t="shared" si="5"/>
        <v>0</v>
      </c>
      <c r="K58" s="148">
        <v>0.00679</v>
      </c>
      <c r="L58" s="148">
        <f t="shared" si="6"/>
        <v>0.01358</v>
      </c>
      <c r="N58" s="145">
        <f t="shared" si="7"/>
        <v>0</v>
      </c>
      <c r="P58" s="146" t="s">
        <v>405</v>
      </c>
      <c r="V58" s="149" t="s">
        <v>467</v>
      </c>
      <c r="X58" s="143" t="s">
        <v>526</v>
      </c>
      <c r="Y58" s="143" t="s">
        <v>524</v>
      </c>
      <c r="Z58" s="146" t="s">
        <v>469</v>
      </c>
      <c r="AJ58" s="105" t="s">
        <v>470</v>
      </c>
      <c r="AK58" s="105" t="s">
        <v>410</v>
      </c>
    </row>
    <row r="59" spans="1:37" ht="25.5">
      <c r="A59" s="141">
        <v>34</v>
      </c>
      <c r="B59" s="142" t="s">
        <v>86</v>
      </c>
      <c r="C59" s="143" t="s">
        <v>527</v>
      </c>
      <c r="D59" s="144" t="s">
        <v>528</v>
      </c>
      <c r="E59" s="145">
        <v>4</v>
      </c>
      <c r="F59" s="146" t="s">
        <v>422</v>
      </c>
      <c r="H59" s="147">
        <f t="shared" si="4"/>
        <v>0</v>
      </c>
      <c r="J59" s="147">
        <f t="shared" si="5"/>
        <v>0</v>
      </c>
      <c r="L59" s="148">
        <f t="shared" si="6"/>
        <v>0</v>
      </c>
      <c r="N59" s="145">
        <f t="shared" si="7"/>
        <v>0</v>
      </c>
      <c r="P59" s="146" t="s">
        <v>405</v>
      </c>
      <c r="V59" s="149" t="s">
        <v>467</v>
      </c>
      <c r="X59" s="143" t="s">
        <v>529</v>
      </c>
      <c r="Y59" s="143" t="s">
        <v>527</v>
      </c>
      <c r="Z59" s="146" t="s">
        <v>469</v>
      </c>
      <c r="AJ59" s="105" t="s">
        <v>470</v>
      </c>
      <c r="AK59" s="105" t="s">
        <v>410</v>
      </c>
    </row>
    <row r="60" spans="1:37" ht="25.5">
      <c r="A60" s="141">
        <v>35</v>
      </c>
      <c r="B60" s="142" t="s">
        <v>86</v>
      </c>
      <c r="C60" s="143" t="s">
        <v>530</v>
      </c>
      <c r="D60" s="144" t="s">
        <v>531</v>
      </c>
      <c r="E60" s="145">
        <v>48</v>
      </c>
      <c r="F60" s="146" t="s">
        <v>60</v>
      </c>
      <c r="H60" s="147">
        <f t="shared" si="4"/>
        <v>0</v>
      </c>
      <c r="J60" s="147">
        <f t="shared" si="5"/>
        <v>0</v>
      </c>
      <c r="L60" s="148">
        <f t="shared" si="6"/>
        <v>0</v>
      </c>
      <c r="N60" s="145">
        <f t="shared" si="7"/>
        <v>0</v>
      </c>
      <c r="P60" s="146" t="s">
        <v>405</v>
      </c>
      <c r="V60" s="149" t="s">
        <v>467</v>
      </c>
      <c r="X60" s="143" t="s">
        <v>532</v>
      </c>
      <c r="Y60" s="143" t="s">
        <v>530</v>
      </c>
      <c r="Z60" s="146" t="s">
        <v>469</v>
      </c>
      <c r="AJ60" s="105" t="s">
        <v>470</v>
      </c>
      <c r="AK60" s="105" t="s">
        <v>410</v>
      </c>
    </row>
    <row r="61" spans="1:37" ht="25.5">
      <c r="A61" s="141">
        <v>36</v>
      </c>
      <c r="B61" s="142" t="s">
        <v>86</v>
      </c>
      <c r="C61" s="143" t="s">
        <v>533</v>
      </c>
      <c r="D61" s="144" t="s">
        <v>534</v>
      </c>
      <c r="E61" s="145">
        <v>48</v>
      </c>
      <c r="F61" s="146" t="s">
        <v>422</v>
      </c>
      <c r="H61" s="147">
        <f t="shared" si="4"/>
        <v>0</v>
      </c>
      <c r="J61" s="147">
        <f t="shared" si="5"/>
        <v>0</v>
      </c>
      <c r="L61" s="148">
        <f t="shared" si="6"/>
        <v>0</v>
      </c>
      <c r="N61" s="145">
        <f t="shared" si="7"/>
        <v>0</v>
      </c>
      <c r="P61" s="146" t="s">
        <v>405</v>
      </c>
      <c r="V61" s="149" t="s">
        <v>467</v>
      </c>
      <c r="X61" s="143" t="s">
        <v>535</v>
      </c>
      <c r="Y61" s="143" t="s">
        <v>533</v>
      </c>
      <c r="Z61" s="146" t="s">
        <v>469</v>
      </c>
      <c r="AJ61" s="105" t="s">
        <v>470</v>
      </c>
      <c r="AK61" s="105" t="s">
        <v>410</v>
      </c>
    </row>
    <row r="62" spans="1:37" ht="25.5">
      <c r="A62" s="141">
        <v>37</v>
      </c>
      <c r="B62" s="142" t="s">
        <v>86</v>
      </c>
      <c r="C62" s="143" t="s">
        <v>536</v>
      </c>
      <c r="D62" s="144" t="s">
        <v>537</v>
      </c>
      <c r="E62" s="145">
        <v>1</v>
      </c>
      <c r="F62" s="146" t="s">
        <v>422</v>
      </c>
      <c r="H62" s="147">
        <f t="shared" si="4"/>
        <v>0</v>
      </c>
      <c r="J62" s="147">
        <f t="shared" si="5"/>
        <v>0</v>
      </c>
      <c r="K62" s="148">
        <v>0.00028</v>
      </c>
      <c r="L62" s="148">
        <f t="shared" si="6"/>
        <v>0.00028</v>
      </c>
      <c r="N62" s="145">
        <f t="shared" si="7"/>
        <v>0</v>
      </c>
      <c r="P62" s="146" t="s">
        <v>405</v>
      </c>
      <c r="V62" s="149" t="s">
        <v>467</v>
      </c>
      <c r="X62" s="143" t="s">
        <v>538</v>
      </c>
      <c r="Y62" s="143" t="s">
        <v>536</v>
      </c>
      <c r="Z62" s="146" t="s">
        <v>469</v>
      </c>
      <c r="AJ62" s="105" t="s">
        <v>470</v>
      </c>
      <c r="AK62" s="105" t="s">
        <v>410</v>
      </c>
    </row>
    <row r="63" spans="1:37" ht="25.5">
      <c r="A63" s="141">
        <v>38</v>
      </c>
      <c r="B63" s="142" t="s">
        <v>86</v>
      </c>
      <c r="C63" s="143" t="s">
        <v>539</v>
      </c>
      <c r="D63" s="144" t="s">
        <v>540</v>
      </c>
      <c r="E63" s="145">
        <v>1</v>
      </c>
      <c r="F63" s="146" t="s">
        <v>422</v>
      </c>
      <c r="H63" s="147">
        <f t="shared" si="4"/>
        <v>0</v>
      </c>
      <c r="J63" s="147">
        <f t="shared" si="5"/>
        <v>0</v>
      </c>
      <c r="K63" s="148">
        <v>0.00028</v>
      </c>
      <c r="L63" s="148">
        <f t="shared" si="6"/>
        <v>0.00028</v>
      </c>
      <c r="N63" s="145">
        <f t="shared" si="7"/>
        <v>0</v>
      </c>
      <c r="P63" s="146" t="s">
        <v>405</v>
      </c>
      <c r="V63" s="149" t="s">
        <v>467</v>
      </c>
      <c r="X63" s="143" t="s">
        <v>541</v>
      </c>
      <c r="Y63" s="143" t="s">
        <v>539</v>
      </c>
      <c r="Z63" s="146" t="s">
        <v>469</v>
      </c>
      <c r="AJ63" s="105" t="s">
        <v>470</v>
      </c>
      <c r="AK63" s="105" t="s">
        <v>410</v>
      </c>
    </row>
    <row r="64" spans="1:37" ht="12.75">
      <c r="A64" s="141">
        <v>39</v>
      </c>
      <c r="B64" s="142" t="s">
        <v>86</v>
      </c>
      <c r="C64" s="143" t="s">
        <v>542</v>
      </c>
      <c r="D64" s="144" t="s">
        <v>543</v>
      </c>
      <c r="E64" s="145">
        <v>4</v>
      </c>
      <c r="F64" s="146" t="s">
        <v>422</v>
      </c>
      <c r="H64" s="147">
        <f t="shared" si="4"/>
        <v>0</v>
      </c>
      <c r="J64" s="147">
        <f t="shared" si="5"/>
        <v>0</v>
      </c>
      <c r="K64" s="148">
        <v>0.00053</v>
      </c>
      <c r="L64" s="148">
        <f t="shared" si="6"/>
        <v>0.00212</v>
      </c>
      <c r="N64" s="145">
        <f t="shared" si="7"/>
        <v>0</v>
      </c>
      <c r="P64" s="146" t="s">
        <v>405</v>
      </c>
      <c r="V64" s="149" t="s">
        <v>467</v>
      </c>
      <c r="X64" s="143" t="s">
        <v>544</v>
      </c>
      <c r="Y64" s="143" t="s">
        <v>542</v>
      </c>
      <c r="Z64" s="146" t="s">
        <v>469</v>
      </c>
      <c r="AJ64" s="105" t="s">
        <v>470</v>
      </c>
      <c r="AK64" s="105" t="s">
        <v>410</v>
      </c>
    </row>
    <row r="65" spans="1:37" ht="25.5">
      <c r="A65" s="141">
        <v>40</v>
      </c>
      <c r="B65" s="142" t="s">
        <v>86</v>
      </c>
      <c r="C65" s="143" t="s">
        <v>545</v>
      </c>
      <c r="D65" s="144" t="s">
        <v>528</v>
      </c>
      <c r="E65" s="145">
        <v>10</v>
      </c>
      <c r="F65" s="146" t="s">
        <v>422</v>
      </c>
      <c r="H65" s="147">
        <f t="shared" si="4"/>
        <v>0</v>
      </c>
      <c r="J65" s="147">
        <f t="shared" si="5"/>
        <v>0</v>
      </c>
      <c r="L65" s="148">
        <f t="shared" si="6"/>
        <v>0</v>
      </c>
      <c r="N65" s="145">
        <f t="shared" si="7"/>
        <v>0</v>
      </c>
      <c r="P65" s="146" t="s">
        <v>405</v>
      </c>
      <c r="V65" s="149" t="s">
        <v>467</v>
      </c>
      <c r="X65" s="143" t="s">
        <v>546</v>
      </c>
      <c r="Y65" s="143" t="s">
        <v>545</v>
      </c>
      <c r="Z65" s="146" t="s">
        <v>469</v>
      </c>
      <c r="AJ65" s="105" t="s">
        <v>470</v>
      </c>
      <c r="AK65" s="105" t="s">
        <v>410</v>
      </c>
    </row>
    <row r="66" spans="1:37" ht="12.75">
      <c r="A66" s="141">
        <v>41</v>
      </c>
      <c r="B66" s="142" t="s">
        <v>86</v>
      </c>
      <c r="C66" s="143" t="s">
        <v>547</v>
      </c>
      <c r="D66" s="144" t="s">
        <v>548</v>
      </c>
      <c r="E66" s="145">
        <v>2</v>
      </c>
      <c r="F66" s="146" t="s">
        <v>422</v>
      </c>
      <c r="H66" s="147">
        <f t="shared" si="4"/>
        <v>0</v>
      </c>
      <c r="J66" s="147">
        <f t="shared" si="5"/>
        <v>0</v>
      </c>
      <c r="L66" s="148">
        <f t="shared" si="6"/>
        <v>0</v>
      </c>
      <c r="N66" s="145">
        <f t="shared" si="7"/>
        <v>0</v>
      </c>
      <c r="P66" s="146" t="s">
        <v>405</v>
      </c>
      <c r="V66" s="149" t="s">
        <v>467</v>
      </c>
      <c r="X66" s="143" t="s">
        <v>549</v>
      </c>
      <c r="Y66" s="143" t="s">
        <v>547</v>
      </c>
      <c r="Z66" s="146" t="s">
        <v>469</v>
      </c>
      <c r="AJ66" s="105" t="s">
        <v>470</v>
      </c>
      <c r="AK66" s="105" t="s">
        <v>410</v>
      </c>
    </row>
    <row r="67" spans="1:37" ht="12.75">
      <c r="A67" s="141">
        <v>42</v>
      </c>
      <c r="B67" s="142" t="s">
        <v>86</v>
      </c>
      <c r="C67" s="143" t="s">
        <v>550</v>
      </c>
      <c r="D67" s="144" t="s">
        <v>551</v>
      </c>
      <c r="E67" s="145">
        <v>4</v>
      </c>
      <c r="F67" s="146" t="s">
        <v>422</v>
      </c>
      <c r="H67" s="147">
        <f t="shared" si="4"/>
        <v>0</v>
      </c>
      <c r="J67" s="147">
        <f t="shared" si="5"/>
        <v>0</v>
      </c>
      <c r="K67" s="148">
        <v>0.00333</v>
      </c>
      <c r="L67" s="148">
        <f t="shared" si="6"/>
        <v>0.01332</v>
      </c>
      <c r="N67" s="145">
        <f t="shared" si="7"/>
        <v>0</v>
      </c>
      <c r="P67" s="146" t="s">
        <v>405</v>
      </c>
      <c r="V67" s="149" t="s">
        <v>467</v>
      </c>
      <c r="X67" s="143" t="s">
        <v>552</v>
      </c>
      <c r="Y67" s="143" t="s">
        <v>550</v>
      </c>
      <c r="Z67" s="146" t="s">
        <v>469</v>
      </c>
      <c r="AJ67" s="105" t="s">
        <v>470</v>
      </c>
      <c r="AK67" s="105" t="s">
        <v>410</v>
      </c>
    </row>
    <row r="68" spans="1:37" ht="25.5">
      <c r="A68" s="141">
        <v>43</v>
      </c>
      <c r="B68" s="142" t="s">
        <v>86</v>
      </c>
      <c r="C68" s="143" t="s">
        <v>553</v>
      </c>
      <c r="D68" s="144" t="s">
        <v>554</v>
      </c>
      <c r="E68" s="145">
        <v>3</v>
      </c>
      <c r="F68" s="146" t="s">
        <v>422</v>
      </c>
      <c r="H68" s="147">
        <f t="shared" si="4"/>
        <v>0</v>
      </c>
      <c r="J68" s="147">
        <f t="shared" si="5"/>
        <v>0</v>
      </c>
      <c r="L68" s="148">
        <f t="shared" si="6"/>
        <v>0</v>
      </c>
      <c r="N68" s="145">
        <f t="shared" si="7"/>
        <v>0</v>
      </c>
      <c r="P68" s="146" t="s">
        <v>405</v>
      </c>
      <c r="V68" s="149" t="s">
        <v>467</v>
      </c>
      <c r="X68" s="143" t="s">
        <v>555</v>
      </c>
      <c r="Y68" s="143" t="s">
        <v>553</v>
      </c>
      <c r="Z68" s="146" t="s">
        <v>469</v>
      </c>
      <c r="AJ68" s="105" t="s">
        <v>470</v>
      </c>
      <c r="AK68" s="105" t="s">
        <v>410</v>
      </c>
    </row>
    <row r="69" spans="1:37" ht="25.5">
      <c r="A69" s="141">
        <v>44</v>
      </c>
      <c r="B69" s="142" t="s">
        <v>86</v>
      </c>
      <c r="C69" s="143" t="s">
        <v>556</v>
      </c>
      <c r="D69" s="144" t="s">
        <v>557</v>
      </c>
      <c r="E69" s="145">
        <v>1</v>
      </c>
      <c r="F69" s="146" t="s">
        <v>422</v>
      </c>
      <c r="H69" s="147">
        <f t="shared" si="4"/>
        <v>0</v>
      </c>
      <c r="J69" s="147">
        <f t="shared" si="5"/>
        <v>0</v>
      </c>
      <c r="L69" s="148">
        <f t="shared" si="6"/>
        <v>0</v>
      </c>
      <c r="N69" s="145">
        <f t="shared" si="7"/>
        <v>0</v>
      </c>
      <c r="P69" s="146" t="s">
        <v>405</v>
      </c>
      <c r="V69" s="149" t="s">
        <v>467</v>
      </c>
      <c r="X69" s="143" t="s">
        <v>558</v>
      </c>
      <c r="Y69" s="143" t="s">
        <v>556</v>
      </c>
      <c r="Z69" s="146" t="s">
        <v>469</v>
      </c>
      <c r="AJ69" s="105" t="s">
        <v>470</v>
      </c>
      <c r="AK69" s="105" t="s">
        <v>410</v>
      </c>
    </row>
    <row r="70" spans="1:37" ht="25.5">
      <c r="A70" s="141">
        <v>45</v>
      </c>
      <c r="B70" s="142" t="s">
        <v>86</v>
      </c>
      <c r="C70" s="143" t="s">
        <v>559</v>
      </c>
      <c r="D70" s="144" t="s">
        <v>560</v>
      </c>
      <c r="E70" s="145">
        <v>4</v>
      </c>
      <c r="F70" s="146" t="s">
        <v>422</v>
      </c>
      <c r="H70" s="147">
        <f t="shared" si="4"/>
        <v>0</v>
      </c>
      <c r="J70" s="147">
        <f t="shared" si="5"/>
        <v>0</v>
      </c>
      <c r="L70" s="148">
        <f t="shared" si="6"/>
        <v>0</v>
      </c>
      <c r="N70" s="145">
        <f t="shared" si="7"/>
        <v>0</v>
      </c>
      <c r="P70" s="146" t="s">
        <v>405</v>
      </c>
      <c r="V70" s="149" t="s">
        <v>467</v>
      </c>
      <c r="X70" s="143" t="s">
        <v>561</v>
      </c>
      <c r="Y70" s="143" t="s">
        <v>559</v>
      </c>
      <c r="Z70" s="146" t="s">
        <v>469</v>
      </c>
      <c r="AJ70" s="105" t="s">
        <v>470</v>
      </c>
      <c r="AK70" s="105" t="s">
        <v>410</v>
      </c>
    </row>
    <row r="71" spans="1:37" ht="12.75">
      <c r="A71" s="141">
        <v>46</v>
      </c>
      <c r="B71" s="142" t="s">
        <v>86</v>
      </c>
      <c r="C71" s="143" t="s">
        <v>562</v>
      </c>
      <c r="D71" s="144" t="s">
        <v>563</v>
      </c>
      <c r="E71" s="145">
        <v>1</v>
      </c>
      <c r="F71" s="146" t="s">
        <v>422</v>
      </c>
      <c r="H71" s="147">
        <f t="shared" si="4"/>
        <v>0</v>
      </c>
      <c r="J71" s="147">
        <f t="shared" si="5"/>
        <v>0</v>
      </c>
      <c r="L71" s="148">
        <f t="shared" si="6"/>
        <v>0</v>
      </c>
      <c r="N71" s="145">
        <f t="shared" si="7"/>
        <v>0</v>
      </c>
      <c r="P71" s="146" t="s">
        <v>405</v>
      </c>
      <c r="V71" s="149" t="s">
        <v>467</v>
      </c>
      <c r="X71" s="143" t="s">
        <v>562</v>
      </c>
      <c r="Y71" s="143" t="s">
        <v>562</v>
      </c>
      <c r="Z71" s="146" t="s">
        <v>469</v>
      </c>
      <c r="AJ71" s="105" t="s">
        <v>470</v>
      </c>
      <c r="AK71" s="105" t="s">
        <v>410</v>
      </c>
    </row>
    <row r="72" spans="1:37" ht="12.75">
      <c r="A72" s="141">
        <v>47</v>
      </c>
      <c r="B72" s="142" t="s">
        <v>86</v>
      </c>
      <c r="C72" s="143" t="s">
        <v>564</v>
      </c>
      <c r="D72" s="144" t="s">
        <v>565</v>
      </c>
      <c r="E72" s="145">
        <v>1</v>
      </c>
      <c r="F72" s="146" t="s">
        <v>422</v>
      </c>
      <c r="H72" s="147">
        <f t="shared" si="4"/>
        <v>0</v>
      </c>
      <c r="J72" s="147">
        <f t="shared" si="5"/>
        <v>0</v>
      </c>
      <c r="K72" s="148">
        <v>0.00022</v>
      </c>
      <c r="L72" s="148">
        <f t="shared" si="6"/>
        <v>0.00022</v>
      </c>
      <c r="M72" s="145">
        <v>0.004</v>
      </c>
      <c r="N72" s="145">
        <f t="shared" si="7"/>
        <v>0.004</v>
      </c>
      <c r="P72" s="146" t="s">
        <v>405</v>
      </c>
      <c r="V72" s="149" t="s">
        <v>467</v>
      </c>
      <c r="X72" s="143" t="s">
        <v>566</v>
      </c>
      <c r="Y72" s="143" t="s">
        <v>564</v>
      </c>
      <c r="Z72" s="146" t="s">
        <v>431</v>
      </c>
      <c r="AJ72" s="105" t="s">
        <v>470</v>
      </c>
      <c r="AK72" s="105" t="s">
        <v>410</v>
      </c>
    </row>
    <row r="73" spans="1:37" ht="25.5">
      <c r="A73" s="141">
        <v>48</v>
      </c>
      <c r="B73" s="142" t="s">
        <v>86</v>
      </c>
      <c r="C73" s="143" t="s">
        <v>567</v>
      </c>
      <c r="D73" s="144" t="s">
        <v>568</v>
      </c>
      <c r="E73" s="145">
        <v>1</v>
      </c>
      <c r="F73" s="146" t="s">
        <v>422</v>
      </c>
      <c r="H73" s="147">
        <f t="shared" si="4"/>
        <v>0</v>
      </c>
      <c r="J73" s="147">
        <f t="shared" si="5"/>
        <v>0</v>
      </c>
      <c r="L73" s="148">
        <f t="shared" si="6"/>
        <v>0</v>
      </c>
      <c r="N73" s="145">
        <f t="shared" si="7"/>
        <v>0</v>
      </c>
      <c r="P73" s="146" t="s">
        <v>405</v>
      </c>
      <c r="V73" s="149" t="s">
        <v>467</v>
      </c>
      <c r="X73" s="143" t="s">
        <v>569</v>
      </c>
      <c r="Y73" s="143" t="s">
        <v>567</v>
      </c>
      <c r="Z73" s="146" t="s">
        <v>431</v>
      </c>
      <c r="AJ73" s="105" t="s">
        <v>470</v>
      </c>
      <c r="AK73" s="105" t="s">
        <v>410</v>
      </c>
    </row>
    <row r="74" spans="1:37" ht="25.5">
      <c r="A74" s="141">
        <v>49</v>
      </c>
      <c r="B74" s="142" t="s">
        <v>86</v>
      </c>
      <c r="C74" s="143" t="s">
        <v>570</v>
      </c>
      <c r="D74" s="144" t="s">
        <v>571</v>
      </c>
      <c r="E74" s="145">
        <v>1</v>
      </c>
      <c r="F74" s="146" t="s">
        <v>422</v>
      </c>
      <c r="H74" s="147">
        <f t="shared" si="4"/>
        <v>0</v>
      </c>
      <c r="J74" s="147">
        <f t="shared" si="5"/>
        <v>0</v>
      </c>
      <c r="L74" s="148">
        <f t="shared" si="6"/>
        <v>0</v>
      </c>
      <c r="N74" s="145">
        <f t="shared" si="7"/>
        <v>0</v>
      </c>
      <c r="P74" s="146" t="s">
        <v>405</v>
      </c>
      <c r="V74" s="149" t="s">
        <v>467</v>
      </c>
      <c r="X74" s="143" t="s">
        <v>570</v>
      </c>
      <c r="Y74" s="143" t="s">
        <v>570</v>
      </c>
      <c r="Z74" s="146" t="s">
        <v>431</v>
      </c>
      <c r="AJ74" s="105" t="s">
        <v>470</v>
      </c>
      <c r="AK74" s="105" t="s">
        <v>410</v>
      </c>
    </row>
    <row r="75" spans="1:37" ht="12.75">
      <c r="A75" s="141">
        <v>50</v>
      </c>
      <c r="B75" s="142" t="s">
        <v>86</v>
      </c>
      <c r="C75" s="143" t="s">
        <v>572</v>
      </c>
      <c r="D75" s="144" t="s">
        <v>573</v>
      </c>
      <c r="E75" s="145">
        <v>2</v>
      </c>
      <c r="F75" s="146" t="s">
        <v>422</v>
      </c>
      <c r="H75" s="147">
        <f t="shared" si="4"/>
        <v>0</v>
      </c>
      <c r="J75" s="147">
        <f t="shared" si="5"/>
        <v>0</v>
      </c>
      <c r="L75" s="148">
        <f t="shared" si="6"/>
        <v>0</v>
      </c>
      <c r="N75" s="145">
        <f t="shared" si="7"/>
        <v>0</v>
      </c>
      <c r="P75" s="146" t="s">
        <v>405</v>
      </c>
      <c r="V75" s="149" t="s">
        <v>467</v>
      </c>
      <c r="X75" s="143" t="s">
        <v>574</v>
      </c>
      <c r="Y75" s="143" t="s">
        <v>572</v>
      </c>
      <c r="Z75" s="146" t="s">
        <v>431</v>
      </c>
      <c r="AJ75" s="105" t="s">
        <v>470</v>
      </c>
      <c r="AK75" s="105" t="s">
        <v>410</v>
      </c>
    </row>
    <row r="76" spans="1:37" ht="25.5">
      <c r="A76" s="141">
        <v>51</v>
      </c>
      <c r="B76" s="142" t="s">
        <v>86</v>
      </c>
      <c r="C76" s="143" t="s">
        <v>575</v>
      </c>
      <c r="D76" s="144" t="s">
        <v>576</v>
      </c>
      <c r="E76" s="145">
        <v>1</v>
      </c>
      <c r="F76" s="146" t="s">
        <v>422</v>
      </c>
      <c r="H76" s="147">
        <f t="shared" si="4"/>
        <v>0</v>
      </c>
      <c r="J76" s="147">
        <f t="shared" si="5"/>
        <v>0</v>
      </c>
      <c r="L76" s="148">
        <f t="shared" si="6"/>
        <v>0</v>
      </c>
      <c r="N76" s="145">
        <f t="shared" si="7"/>
        <v>0</v>
      </c>
      <c r="P76" s="146" t="s">
        <v>405</v>
      </c>
      <c r="V76" s="149" t="s">
        <v>467</v>
      </c>
      <c r="X76" s="143" t="s">
        <v>575</v>
      </c>
      <c r="Y76" s="143" t="s">
        <v>575</v>
      </c>
      <c r="Z76" s="146" t="s">
        <v>431</v>
      </c>
      <c r="AJ76" s="105" t="s">
        <v>470</v>
      </c>
      <c r="AK76" s="105" t="s">
        <v>410</v>
      </c>
    </row>
    <row r="77" spans="1:37" ht="12.75">
      <c r="A77" s="141">
        <v>52</v>
      </c>
      <c r="B77" s="142" t="s">
        <v>86</v>
      </c>
      <c r="C77" s="143" t="s">
        <v>577</v>
      </c>
      <c r="D77" s="144" t="s">
        <v>578</v>
      </c>
      <c r="E77" s="145">
        <v>4</v>
      </c>
      <c r="F77" s="146" t="s">
        <v>40</v>
      </c>
      <c r="H77" s="147">
        <f t="shared" si="4"/>
        <v>0</v>
      </c>
      <c r="J77" s="147">
        <f t="shared" si="5"/>
        <v>0</v>
      </c>
      <c r="L77" s="148">
        <f t="shared" si="6"/>
        <v>0</v>
      </c>
      <c r="N77" s="145">
        <f t="shared" si="7"/>
        <v>0</v>
      </c>
      <c r="P77" s="146" t="s">
        <v>405</v>
      </c>
      <c r="V77" s="149" t="s">
        <v>467</v>
      </c>
      <c r="X77" s="143" t="s">
        <v>577</v>
      </c>
      <c r="Y77" s="143" t="s">
        <v>577</v>
      </c>
      <c r="Z77" s="146" t="s">
        <v>431</v>
      </c>
      <c r="AJ77" s="105" t="s">
        <v>470</v>
      </c>
      <c r="AK77" s="105" t="s">
        <v>410</v>
      </c>
    </row>
    <row r="78" spans="1:37" ht="12.75">
      <c r="A78" s="141">
        <v>53</v>
      </c>
      <c r="B78" s="142" t="s">
        <v>86</v>
      </c>
      <c r="C78" s="143" t="s">
        <v>579</v>
      </c>
      <c r="D78" s="144" t="s">
        <v>580</v>
      </c>
      <c r="E78" s="145">
        <v>4</v>
      </c>
      <c r="F78" s="146" t="s">
        <v>43</v>
      </c>
      <c r="H78" s="147">
        <f t="shared" si="4"/>
        <v>0</v>
      </c>
      <c r="J78" s="147">
        <f t="shared" si="5"/>
        <v>0</v>
      </c>
      <c r="L78" s="148">
        <f t="shared" si="6"/>
        <v>0</v>
      </c>
      <c r="N78" s="145">
        <f t="shared" si="7"/>
        <v>0</v>
      </c>
      <c r="P78" s="146" t="s">
        <v>405</v>
      </c>
      <c r="V78" s="149" t="s">
        <v>467</v>
      </c>
      <c r="X78" s="143" t="s">
        <v>579</v>
      </c>
      <c r="Y78" s="143" t="s">
        <v>579</v>
      </c>
      <c r="Z78" s="146" t="s">
        <v>431</v>
      </c>
      <c r="AJ78" s="105" t="s">
        <v>470</v>
      </c>
      <c r="AK78" s="105" t="s">
        <v>410</v>
      </c>
    </row>
    <row r="79" spans="1:37" ht="12.75">
      <c r="A79" s="141">
        <v>54</v>
      </c>
      <c r="B79" s="142" t="s">
        <v>86</v>
      </c>
      <c r="C79" s="143" t="s">
        <v>581</v>
      </c>
      <c r="D79" s="144" t="s">
        <v>582</v>
      </c>
      <c r="E79" s="145">
        <v>15</v>
      </c>
      <c r="F79" s="146" t="s">
        <v>328</v>
      </c>
      <c r="H79" s="147">
        <f t="shared" si="4"/>
        <v>0</v>
      </c>
      <c r="J79" s="147">
        <f t="shared" si="5"/>
        <v>0</v>
      </c>
      <c r="L79" s="148">
        <f t="shared" si="6"/>
        <v>0</v>
      </c>
      <c r="N79" s="145">
        <f t="shared" si="7"/>
        <v>0</v>
      </c>
      <c r="P79" s="146" t="s">
        <v>405</v>
      </c>
      <c r="V79" s="149" t="s">
        <v>467</v>
      </c>
      <c r="X79" s="143" t="s">
        <v>583</v>
      </c>
      <c r="Y79" s="143" t="s">
        <v>581</v>
      </c>
      <c r="Z79" s="146" t="s">
        <v>469</v>
      </c>
      <c r="AJ79" s="105" t="s">
        <v>470</v>
      </c>
      <c r="AK79" s="105" t="s">
        <v>410</v>
      </c>
    </row>
    <row r="80" spans="1:37" ht="25.5">
      <c r="A80" s="141">
        <v>55</v>
      </c>
      <c r="B80" s="142" t="s">
        <v>86</v>
      </c>
      <c r="C80" s="143" t="s">
        <v>584</v>
      </c>
      <c r="D80" s="144" t="s">
        <v>585</v>
      </c>
      <c r="F80" s="146" t="s">
        <v>85</v>
      </c>
      <c r="H80" s="147">
        <f t="shared" si="4"/>
        <v>0</v>
      </c>
      <c r="J80" s="147">
        <f t="shared" si="5"/>
        <v>0</v>
      </c>
      <c r="L80" s="148">
        <f t="shared" si="6"/>
        <v>0</v>
      </c>
      <c r="N80" s="145">
        <f t="shared" si="7"/>
        <v>0</v>
      </c>
      <c r="P80" s="146" t="s">
        <v>405</v>
      </c>
      <c r="V80" s="149" t="s">
        <v>467</v>
      </c>
      <c r="X80" s="143" t="s">
        <v>586</v>
      </c>
      <c r="Y80" s="143" t="s">
        <v>584</v>
      </c>
      <c r="Z80" s="146" t="s">
        <v>469</v>
      </c>
      <c r="AJ80" s="105" t="s">
        <v>470</v>
      </c>
      <c r="AK80" s="105" t="s">
        <v>410</v>
      </c>
    </row>
    <row r="81" spans="4:23" ht="12.75">
      <c r="D81" s="159" t="s">
        <v>587</v>
      </c>
      <c r="E81" s="160">
        <f>J81</f>
        <v>0</v>
      </c>
      <c r="H81" s="160">
        <f>SUM(H38:H80)</f>
        <v>0</v>
      </c>
      <c r="I81" s="160">
        <f>SUM(I38:I80)</f>
        <v>0</v>
      </c>
      <c r="J81" s="160">
        <f>SUM(J38:J80)</f>
        <v>0</v>
      </c>
      <c r="L81" s="161">
        <f>SUM(L38:L80)</f>
        <v>0.2992600000000001</v>
      </c>
      <c r="N81" s="162">
        <f>SUM(N38:N80)</f>
        <v>0.2735</v>
      </c>
      <c r="W81" s="150">
        <f>SUM(W38:W80)</f>
        <v>0</v>
      </c>
    </row>
    <row r="83" ht="12.75">
      <c r="B83" s="143" t="s">
        <v>588</v>
      </c>
    </row>
    <row r="84" spans="1:37" ht="25.5">
      <c r="A84" s="141">
        <v>56</v>
      </c>
      <c r="B84" s="142" t="s">
        <v>86</v>
      </c>
      <c r="C84" s="143" t="s">
        <v>589</v>
      </c>
      <c r="D84" s="144" t="s">
        <v>590</v>
      </c>
      <c r="E84" s="145">
        <v>2</v>
      </c>
      <c r="F84" s="146" t="s">
        <v>512</v>
      </c>
      <c r="H84" s="147">
        <f>ROUND(E84*G84,2)</f>
        <v>0</v>
      </c>
      <c r="J84" s="147">
        <f>ROUND(E84*G84,2)</f>
        <v>0</v>
      </c>
      <c r="L84" s="148">
        <f>E84*K84</f>
        <v>0</v>
      </c>
      <c r="N84" s="145">
        <f>E84*M84</f>
        <v>0</v>
      </c>
      <c r="P84" s="146" t="s">
        <v>405</v>
      </c>
      <c r="V84" s="149" t="s">
        <v>467</v>
      </c>
      <c r="X84" s="143" t="s">
        <v>591</v>
      </c>
      <c r="Y84" s="143" t="s">
        <v>589</v>
      </c>
      <c r="Z84" s="146" t="s">
        <v>592</v>
      </c>
      <c r="AJ84" s="105" t="s">
        <v>470</v>
      </c>
      <c r="AK84" s="105" t="s">
        <v>410</v>
      </c>
    </row>
    <row r="85" spans="1:37" ht="25.5">
      <c r="A85" s="141">
        <v>57</v>
      </c>
      <c r="B85" s="142" t="s">
        <v>86</v>
      </c>
      <c r="C85" s="143" t="s">
        <v>593</v>
      </c>
      <c r="D85" s="144" t="s">
        <v>594</v>
      </c>
      <c r="E85" s="145">
        <v>1</v>
      </c>
      <c r="F85" s="146" t="s">
        <v>512</v>
      </c>
      <c r="H85" s="147">
        <f>ROUND(E85*G85,2)</f>
        <v>0</v>
      </c>
      <c r="J85" s="147">
        <f>ROUND(E85*G85,2)</f>
        <v>0</v>
      </c>
      <c r="L85" s="148">
        <f>E85*K85</f>
        <v>0</v>
      </c>
      <c r="N85" s="145">
        <f>E85*M85</f>
        <v>0</v>
      </c>
      <c r="P85" s="146" t="s">
        <v>405</v>
      </c>
      <c r="V85" s="149" t="s">
        <v>467</v>
      </c>
      <c r="X85" s="143" t="s">
        <v>595</v>
      </c>
      <c r="Y85" s="143" t="s">
        <v>593</v>
      </c>
      <c r="Z85" s="146" t="s">
        <v>592</v>
      </c>
      <c r="AJ85" s="105" t="s">
        <v>470</v>
      </c>
      <c r="AK85" s="105" t="s">
        <v>410</v>
      </c>
    </row>
    <row r="86" spans="1:37" ht="25.5">
      <c r="A86" s="141">
        <v>58</v>
      </c>
      <c r="B86" s="142" t="s">
        <v>86</v>
      </c>
      <c r="C86" s="143" t="s">
        <v>596</v>
      </c>
      <c r="D86" s="144" t="s">
        <v>594</v>
      </c>
      <c r="E86" s="145">
        <v>1</v>
      </c>
      <c r="F86" s="146" t="s">
        <v>512</v>
      </c>
      <c r="H86" s="147">
        <f>ROUND(E86*G86,2)</f>
        <v>0</v>
      </c>
      <c r="J86" s="147">
        <f>ROUND(E86*G86,2)</f>
        <v>0</v>
      </c>
      <c r="L86" s="148">
        <f>E86*K86</f>
        <v>0</v>
      </c>
      <c r="N86" s="145">
        <f>E86*M86</f>
        <v>0</v>
      </c>
      <c r="P86" s="146" t="s">
        <v>405</v>
      </c>
      <c r="V86" s="149" t="s">
        <v>467</v>
      </c>
      <c r="X86" s="143" t="s">
        <v>597</v>
      </c>
      <c r="Y86" s="143" t="s">
        <v>596</v>
      </c>
      <c r="Z86" s="146" t="s">
        <v>592</v>
      </c>
      <c r="AJ86" s="105" t="s">
        <v>470</v>
      </c>
      <c r="AK86" s="105" t="s">
        <v>410</v>
      </c>
    </row>
    <row r="87" spans="1:37" ht="25.5">
      <c r="A87" s="141">
        <v>59</v>
      </c>
      <c r="B87" s="142" t="s">
        <v>86</v>
      </c>
      <c r="C87" s="143" t="s">
        <v>598</v>
      </c>
      <c r="D87" s="144" t="s">
        <v>599</v>
      </c>
      <c r="F87" s="146" t="s">
        <v>85</v>
      </c>
      <c r="H87" s="147">
        <f>ROUND(E87*G87,2)</f>
        <v>0</v>
      </c>
      <c r="J87" s="147">
        <f>ROUND(E87*G87,2)</f>
        <v>0</v>
      </c>
      <c r="L87" s="148">
        <f>E87*K87</f>
        <v>0</v>
      </c>
      <c r="N87" s="145">
        <f>E87*M87</f>
        <v>0</v>
      </c>
      <c r="P87" s="146" t="s">
        <v>405</v>
      </c>
      <c r="V87" s="149" t="s">
        <v>467</v>
      </c>
      <c r="X87" s="143" t="s">
        <v>600</v>
      </c>
      <c r="Y87" s="143" t="s">
        <v>598</v>
      </c>
      <c r="Z87" s="146" t="s">
        <v>469</v>
      </c>
      <c r="AJ87" s="105" t="s">
        <v>470</v>
      </c>
      <c r="AK87" s="105" t="s">
        <v>410</v>
      </c>
    </row>
    <row r="88" spans="4:23" ht="12.75">
      <c r="D88" s="159" t="s">
        <v>601</v>
      </c>
      <c r="E88" s="160">
        <f>J88</f>
        <v>0</v>
      </c>
      <c r="H88" s="160">
        <f>SUM(H83:H87)</f>
        <v>0</v>
      </c>
      <c r="I88" s="160">
        <f>SUM(I83:I87)</f>
        <v>0</v>
      </c>
      <c r="J88" s="160">
        <f>SUM(J83:J87)</f>
        <v>0</v>
      </c>
      <c r="L88" s="161">
        <f>SUM(L83:L87)</f>
        <v>0</v>
      </c>
      <c r="N88" s="162">
        <f>SUM(N83:N87)</f>
        <v>0</v>
      </c>
      <c r="W88" s="150">
        <f>SUM(W83:W87)</f>
        <v>0</v>
      </c>
    </row>
    <row r="90" ht="12.75">
      <c r="B90" s="143" t="s">
        <v>602</v>
      </c>
    </row>
    <row r="91" spans="1:37" ht="12.75">
      <c r="A91" s="141">
        <v>60</v>
      </c>
      <c r="B91" s="142" t="s">
        <v>119</v>
      </c>
      <c r="C91" s="143" t="s">
        <v>603</v>
      </c>
      <c r="D91" s="144" t="s">
        <v>604</v>
      </c>
      <c r="E91" s="145">
        <v>4</v>
      </c>
      <c r="F91" s="146" t="s">
        <v>422</v>
      </c>
      <c r="H91" s="147">
        <f aca="true" t="shared" si="8" ref="H91:H96">ROUND(E91*G91,2)</f>
        <v>0</v>
      </c>
      <c r="J91" s="147">
        <f aca="true" t="shared" si="9" ref="J91:J96">ROUND(E91*G91,2)</f>
        <v>0</v>
      </c>
      <c r="K91" s="148">
        <v>0.00012</v>
      </c>
      <c r="L91" s="148">
        <f aca="true" t="shared" si="10" ref="L91:L96">E91*K91</f>
        <v>0.00048</v>
      </c>
      <c r="N91" s="145">
        <f aca="true" t="shared" si="11" ref="N91:N96">E91*M91</f>
        <v>0</v>
      </c>
      <c r="P91" s="146" t="s">
        <v>405</v>
      </c>
      <c r="V91" s="149" t="s">
        <v>467</v>
      </c>
      <c r="X91" s="143" t="s">
        <v>605</v>
      </c>
      <c r="Y91" s="143" t="s">
        <v>603</v>
      </c>
      <c r="Z91" s="146" t="s">
        <v>606</v>
      </c>
      <c r="AJ91" s="105" t="s">
        <v>470</v>
      </c>
      <c r="AK91" s="105" t="s">
        <v>410</v>
      </c>
    </row>
    <row r="92" spans="1:37" ht="12.75">
      <c r="A92" s="141">
        <v>61</v>
      </c>
      <c r="B92" s="142" t="s">
        <v>119</v>
      </c>
      <c r="C92" s="143" t="s">
        <v>607</v>
      </c>
      <c r="D92" s="144" t="s">
        <v>608</v>
      </c>
      <c r="E92" s="145">
        <v>1</v>
      </c>
      <c r="F92" s="146" t="s">
        <v>422</v>
      </c>
      <c r="H92" s="147">
        <f t="shared" si="8"/>
        <v>0</v>
      </c>
      <c r="J92" s="147">
        <f t="shared" si="9"/>
        <v>0</v>
      </c>
      <c r="K92" s="148">
        <v>0.00017</v>
      </c>
      <c r="L92" s="148">
        <f t="shared" si="10"/>
        <v>0.00017</v>
      </c>
      <c r="M92" s="145">
        <v>0.001</v>
      </c>
      <c r="N92" s="145">
        <f t="shared" si="11"/>
        <v>0.001</v>
      </c>
      <c r="P92" s="146" t="s">
        <v>405</v>
      </c>
      <c r="V92" s="149" t="s">
        <v>467</v>
      </c>
      <c r="X92" s="143" t="s">
        <v>609</v>
      </c>
      <c r="Y92" s="143" t="s">
        <v>607</v>
      </c>
      <c r="Z92" s="146" t="s">
        <v>606</v>
      </c>
      <c r="AJ92" s="105" t="s">
        <v>470</v>
      </c>
      <c r="AK92" s="105" t="s">
        <v>410</v>
      </c>
    </row>
    <row r="93" spans="1:37" ht="12.75">
      <c r="A93" s="141">
        <v>62</v>
      </c>
      <c r="B93" s="142" t="s">
        <v>119</v>
      </c>
      <c r="C93" s="143" t="s">
        <v>610</v>
      </c>
      <c r="D93" s="144" t="s">
        <v>611</v>
      </c>
      <c r="E93" s="145">
        <v>5</v>
      </c>
      <c r="F93" s="146" t="s">
        <v>422</v>
      </c>
      <c r="H93" s="147">
        <f t="shared" si="8"/>
        <v>0</v>
      </c>
      <c r="J93" s="147">
        <f t="shared" si="9"/>
        <v>0</v>
      </c>
      <c r="K93" s="148">
        <v>0.00028</v>
      </c>
      <c r="L93" s="148">
        <f t="shared" si="10"/>
        <v>0.0013999999999999998</v>
      </c>
      <c r="M93" s="145">
        <v>0.003</v>
      </c>
      <c r="N93" s="145">
        <f t="shared" si="11"/>
        <v>0.015</v>
      </c>
      <c r="P93" s="146" t="s">
        <v>405</v>
      </c>
      <c r="V93" s="149" t="s">
        <v>467</v>
      </c>
      <c r="X93" s="143" t="s">
        <v>612</v>
      </c>
      <c r="Y93" s="143" t="s">
        <v>610</v>
      </c>
      <c r="Z93" s="146" t="s">
        <v>606</v>
      </c>
      <c r="AJ93" s="105" t="s">
        <v>470</v>
      </c>
      <c r="AK93" s="105" t="s">
        <v>410</v>
      </c>
    </row>
    <row r="94" spans="1:37" ht="25.5">
      <c r="A94" s="141">
        <v>63</v>
      </c>
      <c r="B94" s="142" t="s">
        <v>119</v>
      </c>
      <c r="C94" s="143" t="s">
        <v>613</v>
      </c>
      <c r="D94" s="144" t="s">
        <v>614</v>
      </c>
      <c r="E94" s="145">
        <v>1</v>
      </c>
      <c r="F94" s="146" t="s">
        <v>422</v>
      </c>
      <c r="H94" s="147">
        <f t="shared" si="8"/>
        <v>0</v>
      </c>
      <c r="J94" s="147">
        <f t="shared" si="9"/>
        <v>0</v>
      </c>
      <c r="K94" s="148">
        <v>1E-05</v>
      </c>
      <c r="L94" s="148">
        <f t="shared" si="10"/>
        <v>1E-05</v>
      </c>
      <c r="M94" s="145">
        <v>0.001</v>
      </c>
      <c r="N94" s="145">
        <f t="shared" si="11"/>
        <v>0.001</v>
      </c>
      <c r="P94" s="146" t="s">
        <v>405</v>
      </c>
      <c r="V94" s="149" t="s">
        <v>467</v>
      </c>
      <c r="X94" s="143" t="s">
        <v>615</v>
      </c>
      <c r="Y94" s="143" t="s">
        <v>613</v>
      </c>
      <c r="Z94" s="146" t="s">
        <v>606</v>
      </c>
      <c r="AJ94" s="105" t="s">
        <v>470</v>
      </c>
      <c r="AK94" s="105" t="s">
        <v>410</v>
      </c>
    </row>
    <row r="95" spans="1:37" ht="12.75">
      <c r="A95" s="141">
        <v>64</v>
      </c>
      <c r="B95" s="142" t="s">
        <v>119</v>
      </c>
      <c r="C95" s="143" t="s">
        <v>616</v>
      </c>
      <c r="D95" s="144" t="s">
        <v>617</v>
      </c>
      <c r="E95" s="145">
        <v>5</v>
      </c>
      <c r="F95" s="146" t="s">
        <v>422</v>
      </c>
      <c r="H95" s="147">
        <f t="shared" si="8"/>
        <v>0</v>
      </c>
      <c r="J95" s="147">
        <f t="shared" si="9"/>
        <v>0</v>
      </c>
      <c r="L95" s="148">
        <f t="shared" si="10"/>
        <v>0</v>
      </c>
      <c r="M95" s="145">
        <v>0.005</v>
      </c>
      <c r="N95" s="145">
        <f t="shared" si="11"/>
        <v>0.025</v>
      </c>
      <c r="P95" s="146" t="s">
        <v>405</v>
      </c>
      <c r="V95" s="149" t="s">
        <v>467</v>
      </c>
      <c r="X95" s="143" t="s">
        <v>618</v>
      </c>
      <c r="Y95" s="143" t="s">
        <v>616</v>
      </c>
      <c r="Z95" s="146" t="s">
        <v>606</v>
      </c>
      <c r="AJ95" s="105" t="s">
        <v>470</v>
      </c>
      <c r="AK95" s="105" t="s">
        <v>410</v>
      </c>
    </row>
    <row r="96" spans="1:37" ht="25.5">
      <c r="A96" s="141">
        <v>65</v>
      </c>
      <c r="B96" s="142" t="s">
        <v>119</v>
      </c>
      <c r="C96" s="143" t="s">
        <v>619</v>
      </c>
      <c r="D96" s="144" t="s">
        <v>620</v>
      </c>
      <c r="F96" s="146" t="s">
        <v>85</v>
      </c>
      <c r="H96" s="147">
        <f t="shared" si="8"/>
        <v>0</v>
      </c>
      <c r="J96" s="147">
        <f t="shared" si="9"/>
        <v>0</v>
      </c>
      <c r="L96" s="148">
        <f t="shared" si="10"/>
        <v>0</v>
      </c>
      <c r="N96" s="145">
        <f t="shared" si="11"/>
        <v>0</v>
      </c>
      <c r="P96" s="146" t="s">
        <v>405</v>
      </c>
      <c r="V96" s="149" t="s">
        <v>467</v>
      </c>
      <c r="X96" s="143" t="s">
        <v>621</v>
      </c>
      <c r="Y96" s="143" t="s">
        <v>619</v>
      </c>
      <c r="Z96" s="146" t="s">
        <v>606</v>
      </c>
      <c r="AJ96" s="105" t="s">
        <v>470</v>
      </c>
      <c r="AK96" s="105" t="s">
        <v>410</v>
      </c>
    </row>
    <row r="97" spans="4:23" ht="12.75">
      <c r="D97" s="159" t="s">
        <v>622</v>
      </c>
      <c r="E97" s="160">
        <f>J97</f>
        <v>0</v>
      </c>
      <c r="H97" s="160">
        <f>SUM(H90:H96)</f>
        <v>0</v>
      </c>
      <c r="I97" s="160">
        <f>SUM(I90:I96)</f>
        <v>0</v>
      </c>
      <c r="J97" s="160">
        <f>SUM(J90:J96)</f>
        <v>0</v>
      </c>
      <c r="L97" s="161">
        <f>SUM(L90:L96)</f>
        <v>0.0020599999999999998</v>
      </c>
      <c r="N97" s="162">
        <f>SUM(N90:N96)</f>
        <v>0.042</v>
      </c>
      <c r="W97" s="150">
        <f>SUM(W90:W96)</f>
        <v>0</v>
      </c>
    </row>
    <row r="99" ht="12.75">
      <c r="B99" s="143" t="s">
        <v>623</v>
      </c>
    </row>
    <row r="100" spans="1:37" ht="25.5">
      <c r="A100" s="141">
        <v>66</v>
      </c>
      <c r="B100" s="142" t="s">
        <v>624</v>
      </c>
      <c r="C100" s="143" t="s">
        <v>625</v>
      </c>
      <c r="D100" s="144" t="s">
        <v>626</v>
      </c>
      <c r="E100" s="145">
        <v>31</v>
      </c>
      <c r="F100" s="146" t="s">
        <v>627</v>
      </c>
      <c r="H100" s="147">
        <f aca="true" t="shared" si="12" ref="H100:H105">ROUND(E100*G100,2)</f>
        <v>0</v>
      </c>
      <c r="J100" s="147">
        <f aca="true" t="shared" si="13" ref="J100:J105">ROUND(E100*G100,2)</f>
        <v>0</v>
      </c>
      <c r="K100" s="148">
        <v>6E-05</v>
      </c>
      <c r="L100" s="148">
        <f aca="true" t="shared" si="14" ref="L100:L105">E100*K100</f>
        <v>0.00186</v>
      </c>
      <c r="N100" s="145">
        <f aca="true" t="shared" si="15" ref="N100:N105">E100*M100</f>
        <v>0</v>
      </c>
      <c r="P100" s="146" t="s">
        <v>405</v>
      </c>
      <c r="V100" s="149" t="s">
        <v>467</v>
      </c>
      <c r="X100" s="143" t="s">
        <v>628</v>
      </c>
      <c r="Y100" s="143" t="s">
        <v>625</v>
      </c>
      <c r="Z100" s="146" t="s">
        <v>629</v>
      </c>
      <c r="AJ100" s="105" t="s">
        <v>470</v>
      </c>
      <c r="AK100" s="105" t="s">
        <v>410</v>
      </c>
    </row>
    <row r="101" spans="1:37" ht="12.75">
      <c r="A101" s="141">
        <v>67</v>
      </c>
      <c r="B101" s="142" t="s">
        <v>624</v>
      </c>
      <c r="C101" s="143" t="s">
        <v>630</v>
      </c>
      <c r="D101" s="144" t="s">
        <v>631</v>
      </c>
      <c r="E101" s="145">
        <v>10</v>
      </c>
      <c r="F101" s="146" t="s">
        <v>40</v>
      </c>
      <c r="H101" s="147">
        <f t="shared" si="12"/>
        <v>0</v>
      </c>
      <c r="J101" s="147">
        <f t="shared" si="13"/>
        <v>0</v>
      </c>
      <c r="K101" s="148">
        <v>6E-05</v>
      </c>
      <c r="L101" s="148">
        <f t="shared" si="14"/>
        <v>0.0006000000000000001</v>
      </c>
      <c r="N101" s="145">
        <f t="shared" si="15"/>
        <v>0</v>
      </c>
      <c r="P101" s="146" t="s">
        <v>405</v>
      </c>
      <c r="V101" s="149" t="s">
        <v>467</v>
      </c>
      <c r="X101" s="143" t="s">
        <v>630</v>
      </c>
      <c r="Y101" s="143" t="s">
        <v>630</v>
      </c>
      <c r="Z101" s="146" t="s">
        <v>629</v>
      </c>
      <c r="AJ101" s="105" t="s">
        <v>470</v>
      </c>
      <c r="AK101" s="105" t="s">
        <v>410</v>
      </c>
    </row>
    <row r="102" spans="1:37" ht="12.75">
      <c r="A102" s="141">
        <v>68</v>
      </c>
      <c r="B102" s="142" t="s">
        <v>624</v>
      </c>
      <c r="C102" s="143" t="s">
        <v>632</v>
      </c>
      <c r="D102" s="144" t="s">
        <v>633</v>
      </c>
      <c r="E102" s="145">
        <v>6</v>
      </c>
      <c r="F102" s="146" t="s">
        <v>40</v>
      </c>
      <c r="H102" s="147">
        <f t="shared" si="12"/>
        <v>0</v>
      </c>
      <c r="J102" s="147">
        <f t="shared" si="13"/>
        <v>0</v>
      </c>
      <c r="K102" s="148">
        <v>6E-05</v>
      </c>
      <c r="L102" s="148">
        <f t="shared" si="14"/>
        <v>0.00036</v>
      </c>
      <c r="N102" s="145">
        <f t="shared" si="15"/>
        <v>0</v>
      </c>
      <c r="P102" s="146" t="s">
        <v>405</v>
      </c>
      <c r="V102" s="149" t="s">
        <v>467</v>
      </c>
      <c r="X102" s="143" t="s">
        <v>632</v>
      </c>
      <c r="Y102" s="143" t="s">
        <v>632</v>
      </c>
      <c r="Z102" s="146" t="s">
        <v>629</v>
      </c>
      <c r="AJ102" s="105" t="s">
        <v>470</v>
      </c>
      <c r="AK102" s="105" t="s">
        <v>410</v>
      </c>
    </row>
    <row r="103" spans="1:37" ht="12.75">
      <c r="A103" s="141">
        <v>69</v>
      </c>
      <c r="B103" s="142" t="s">
        <v>624</v>
      </c>
      <c r="C103" s="143" t="s">
        <v>634</v>
      </c>
      <c r="D103" s="144" t="s">
        <v>635</v>
      </c>
      <c r="E103" s="145">
        <v>7</v>
      </c>
      <c r="F103" s="146" t="s">
        <v>40</v>
      </c>
      <c r="H103" s="147">
        <f t="shared" si="12"/>
        <v>0</v>
      </c>
      <c r="J103" s="147">
        <f t="shared" si="13"/>
        <v>0</v>
      </c>
      <c r="K103" s="148">
        <v>6E-05</v>
      </c>
      <c r="L103" s="148">
        <f t="shared" si="14"/>
        <v>0.00042</v>
      </c>
      <c r="N103" s="145">
        <f t="shared" si="15"/>
        <v>0</v>
      </c>
      <c r="P103" s="146" t="s">
        <v>405</v>
      </c>
      <c r="V103" s="149" t="s">
        <v>467</v>
      </c>
      <c r="X103" s="143" t="s">
        <v>634</v>
      </c>
      <c r="Y103" s="143" t="s">
        <v>634</v>
      </c>
      <c r="Z103" s="146" t="s">
        <v>629</v>
      </c>
      <c r="AJ103" s="105" t="s">
        <v>470</v>
      </c>
      <c r="AK103" s="105" t="s">
        <v>410</v>
      </c>
    </row>
    <row r="104" spans="1:37" ht="12.75">
      <c r="A104" s="141">
        <v>70</v>
      </c>
      <c r="B104" s="142" t="s">
        <v>624</v>
      </c>
      <c r="C104" s="143" t="s">
        <v>636</v>
      </c>
      <c r="D104" s="144" t="s">
        <v>637</v>
      </c>
      <c r="E104" s="145">
        <v>1</v>
      </c>
      <c r="F104" s="146" t="s">
        <v>40</v>
      </c>
      <c r="H104" s="147">
        <f t="shared" si="12"/>
        <v>0</v>
      </c>
      <c r="J104" s="147">
        <f t="shared" si="13"/>
        <v>0</v>
      </c>
      <c r="K104" s="148">
        <v>6E-05</v>
      </c>
      <c r="L104" s="148">
        <f t="shared" si="14"/>
        <v>6E-05</v>
      </c>
      <c r="N104" s="145">
        <f t="shared" si="15"/>
        <v>0</v>
      </c>
      <c r="P104" s="146" t="s">
        <v>405</v>
      </c>
      <c r="V104" s="149" t="s">
        <v>467</v>
      </c>
      <c r="X104" s="143" t="s">
        <v>636</v>
      </c>
      <c r="Y104" s="143" t="s">
        <v>636</v>
      </c>
      <c r="Z104" s="146" t="s">
        <v>629</v>
      </c>
      <c r="AJ104" s="105" t="s">
        <v>470</v>
      </c>
      <c r="AK104" s="105" t="s">
        <v>410</v>
      </c>
    </row>
    <row r="105" spans="1:37" ht="25.5">
      <c r="A105" s="141">
        <v>71</v>
      </c>
      <c r="B105" s="142" t="s">
        <v>624</v>
      </c>
      <c r="C105" s="143" t="s">
        <v>638</v>
      </c>
      <c r="D105" s="144" t="s">
        <v>639</v>
      </c>
      <c r="F105" s="146" t="s">
        <v>85</v>
      </c>
      <c r="H105" s="147">
        <f t="shared" si="12"/>
        <v>0</v>
      </c>
      <c r="J105" s="147">
        <f t="shared" si="13"/>
        <v>0</v>
      </c>
      <c r="L105" s="148">
        <f t="shared" si="14"/>
        <v>0</v>
      </c>
      <c r="N105" s="145">
        <f t="shared" si="15"/>
        <v>0</v>
      </c>
      <c r="P105" s="146" t="s">
        <v>405</v>
      </c>
      <c r="V105" s="149" t="s">
        <v>467</v>
      </c>
      <c r="X105" s="143" t="s">
        <v>640</v>
      </c>
      <c r="Y105" s="143" t="s">
        <v>638</v>
      </c>
      <c r="Z105" s="146" t="s">
        <v>629</v>
      </c>
      <c r="AJ105" s="105" t="s">
        <v>470</v>
      </c>
      <c r="AK105" s="105" t="s">
        <v>410</v>
      </c>
    </row>
    <row r="106" spans="4:23" ht="25.5">
      <c r="D106" s="159" t="s">
        <v>641</v>
      </c>
      <c r="E106" s="160">
        <f>J106</f>
        <v>0</v>
      </c>
      <c r="H106" s="160">
        <f>SUM(H99:H105)</f>
        <v>0</v>
      </c>
      <c r="I106" s="160">
        <f>SUM(I99:I105)</f>
        <v>0</v>
      </c>
      <c r="J106" s="160">
        <f>SUM(J99:J105)</f>
        <v>0</v>
      </c>
      <c r="L106" s="161">
        <f>SUM(L99:L105)</f>
        <v>0.003300000000000001</v>
      </c>
      <c r="N106" s="162">
        <f>SUM(N99:N105)</f>
        <v>0</v>
      </c>
      <c r="W106" s="150">
        <f>SUM(W99:W105)</f>
        <v>0</v>
      </c>
    </row>
    <row r="108" ht="12.75">
      <c r="B108" s="143" t="s">
        <v>642</v>
      </c>
    </row>
    <row r="109" spans="1:37" ht="25.5">
      <c r="A109" s="141">
        <v>72</v>
      </c>
      <c r="B109" s="142" t="s">
        <v>311</v>
      </c>
      <c r="C109" s="143" t="s">
        <v>643</v>
      </c>
      <c r="D109" s="144" t="s">
        <v>644</v>
      </c>
      <c r="E109" s="145">
        <v>2</v>
      </c>
      <c r="F109" s="146" t="s">
        <v>26</v>
      </c>
      <c r="H109" s="147">
        <f>ROUND(E109*G109,2)</f>
        <v>0</v>
      </c>
      <c r="J109" s="147">
        <f>ROUND(E109*G109,2)</f>
        <v>0</v>
      </c>
      <c r="K109" s="148">
        <v>0.00025</v>
      </c>
      <c r="L109" s="148">
        <f>E109*K109</f>
        <v>0.0005</v>
      </c>
      <c r="N109" s="145">
        <f>E109*M109</f>
        <v>0</v>
      </c>
      <c r="P109" s="146" t="s">
        <v>405</v>
      </c>
      <c r="V109" s="149" t="s">
        <v>467</v>
      </c>
      <c r="X109" s="143" t="s">
        <v>645</v>
      </c>
      <c r="Y109" s="143" t="s">
        <v>643</v>
      </c>
      <c r="Z109" s="146" t="s">
        <v>646</v>
      </c>
      <c r="AJ109" s="105" t="s">
        <v>470</v>
      </c>
      <c r="AK109" s="105" t="s">
        <v>410</v>
      </c>
    </row>
    <row r="110" spans="1:37" ht="25.5">
      <c r="A110" s="141">
        <v>73</v>
      </c>
      <c r="B110" s="142" t="s">
        <v>311</v>
      </c>
      <c r="C110" s="143" t="s">
        <v>647</v>
      </c>
      <c r="D110" s="144" t="s">
        <v>648</v>
      </c>
      <c r="E110" s="145">
        <v>19</v>
      </c>
      <c r="F110" s="146" t="s">
        <v>422</v>
      </c>
      <c r="H110" s="147">
        <f>ROUND(E110*G110,2)</f>
        <v>0</v>
      </c>
      <c r="J110" s="147">
        <f>ROUND(E110*G110,2)</f>
        <v>0</v>
      </c>
      <c r="K110" s="148">
        <v>0.00038</v>
      </c>
      <c r="L110" s="148">
        <f>E110*K110</f>
        <v>0.007220000000000001</v>
      </c>
      <c r="N110" s="145">
        <f>E110*M110</f>
        <v>0</v>
      </c>
      <c r="P110" s="146" t="s">
        <v>405</v>
      </c>
      <c r="V110" s="149" t="s">
        <v>467</v>
      </c>
      <c r="X110" s="143" t="s">
        <v>649</v>
      </c>
      <c r="Y110" s="143" t="s">
        <v>647</v>
      </c>
      <c r="Z110" s="146" t="s">
        <v>646</v>
      </c>
      <c r="AJ110" s="105" t="s">
        <v>470</v>
      </c>
      <c r="AK110" s="105" t="s">
        <v>410</v>
      </c>
    </row>
    <row r="111" spans="1:37" ht="25.5">
      <c r="A111" s="141">
        <v>74</v>
      </c>
      <c r="B111" s="142" t="s">
        <v>311</v>
      </c>
      <c r="C111" s="143" t="s">
        <v>650</v>
      </c>
      <c r="D111" s="144" t="s">
        <v>651</v>
      </c>
      <c r="E111" s="145">
        <v>48</v>
      </c>
      <c r="F111" s="146" t="s">
        <v>60</v>
      </c>
      <c r="H111" s="147">
        <f>ROUND(E111*G111,2)</f>
        <v>0</v>
      </c>
      <c r="J111" s="147">
        <f>ROUND(E111*G111,2)</f>
        <v>0</v>
      </c>
      <c r="K111" s="148">
        <v>9E-05</v>
      </c>
      <c r="L111" s="148">
        <f>E111*K111</f>
        <v>0.00432</v>
      </c>
      <c r="N111" s="145">
        <f>E111*M111</f>
        <v>0</v>
      </c>
      <c r="P111" s="146" t="s">
        <v>405</v>
      </c>
      <c r="V111" s="149" t="s">
        <v>467</v>
      </c>
      <c r="X111" s="143" t="s">
        <v>652</v>
      </c>
      <c r="Y111" s="143" t="s">
        <v>650</v>
      </c>
      <c r="Z111" s="146" t="s">
        <v>646</v>
      </c>
      <c r="AJ111" s="105" t="s">
        <v>470</v>
      </c>
      <c r="AK111" s="105" t="s">
        <v>410</v>
      </c>
    </row>
    <row r="112" spans="1:37" ht="25.5">
      <c r="A112" s="141">
        <v>75</v>
      </c>
      <c r="B112" s="142" t="s">
        <v>311</v>
      </c>
      <c r="C112" s="143" t="s">
        <v>653</v>
      </c>
      <c r="D112" s="144" t="s">
        <v>654</v>
      </c>
      <c r="E112" s="145">
        <v>1</v>
      </c>
      <c r="F112" s="146" t="s">
        <v>60</v>
      </c>
      <c r="H112" s="147">
        <f>ROUND(E112*G112,2)</f>
        <v>0</v>
      </c>
      <c r="J112" s="147">
        <f>ROUND(E112*G112,2)</f>
        <v>0</v>
      </c>
      <c r="K112" s="148">
        <v>0.00022</v>
      </c>
      <c r="L112" s="148">
        <f>E112*K112</f>
        <v>0.00022</v>
      </c>
      <c r="N112" s="145">
        <f>E112*M112</f>
        <v>0</v>
      </c>
      <c r="P112" s="146" t="s">
        <v>405</v>
      </c>
      <c r="V112" s="149" t="s">
        <v>467</v>
      </c>
      <c r="X112" s="143" t="s">
        <v>655</v>
      </c>
      <c r="Y112" s="143" t="s">
        <v>653</v>
      </c>
      <c r="Z112" s="146" t="s">
        <v>646</v>
      </c>
      <c r="AJ112" s="105" t="s">
        <v>470</v>
      </c>
      <c r="AK112" s="105" t="s">
        <v>410</v>
      </c>
    </row>
    <row r="113" spans="4:23" ht="12.75">
      <c r="D113" s="159" t="s">
        <v>656</v>
      </c>
      <c r="E113" s="160">
        <f>J113</f>
        <v>0</v>
      </c>
      <c r="H113" s="160">
        <f>SUM(H108:H112)</f>
        <v>0</v>
      </c>
      <c r="I113" s="160">
        <f>SUM(I108:I112)</f>
        <v>0</v>
      </c>
      <c r="J113" s="160">
        <f>SUM(J108:J112)</f>
        <v>0</v>
      </c>
      <c r="L113" s="161">
        <f>SUM(L108:L112)</f>
        <v>0.012260000000000002</v>
      </c>
      <c r="N113" s="162">
        <f>SUM(N108:N112)</f>
        <v>0</v>
      </c>
      <c r="W113" s="150">
        <f>SUM(W108:W112)</f>
        <v>0</v>
      </c>
    </row>
    <row r="115" spans="4:23" ht="12.75">
      <c r="D115" s="159" t="s">
        <v>657</v>
      </c>
      <c r="E115" s="160">
        <f>J115</f>
        <v>0</v>
      </c>
      <c r="H115" s="160">
        <f>+H81+H88+H97+H106+H113</f>
        <v>0</v>
      </c>
      <c r="I115" s="160">
        <f>+I81+I88+I97+I106+I113</f>
        <v>0</v>
      </c>
      <c r="J115" s="160">
        <f>+J81+J88+J97+J106+J113</f>
        <v>0</v>
      </c>
      <c r="L115" s="161">
        <f>+L81+L88+L97+L106+L113</f>
        <v>0.3168800000000001</v>
      </c>
      <c r="N115" s="162">
        <f>+N81+N88+N97+N106+N113</f>
        <v>0.3155</v>
      </c>
      <c r="W115" s="150">
        <f>+W81+W88+W97+W106+W113</f>
        <v>0</v>
      </c>
    </row>
    <row r="117" spans="4:23" ht="12.75">
      <c r="D117" s="163" t="s">
        <v>658</v>
      </c>
      <c r="E117" s="160">
        <f>J117</f>
        <v>0</v>
      </c>
      <c r="H117" s="160">
        <f>+H36+H115</f>
        <v>0</v>
      </c>
      <c r="I117" s="160">
        <f>+I36+I115</f>
        <v>0</v>
      </c>
      <c r="J117" s="160">
        <f>+J36+J115</f>
        <v>0</v>
      </c>
      <c r="L117" s="161">
        <f>+L36+L115</f>
        <v>0.6178049800000001</v>
      </c>
      <c r="N117" s="162">
        <f>+N36+N115</f>
        <v>0.6315</v>
      </c>
      <c r="W117" s="150">
        <f>+W36+W115</f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80"/>
  <sheetViews>
    <sheetView tabSelected="1" zoomScalePageLayoutView="0" workbookViewId="0" topLeftCell="A1">
      <selection activeCell="M113" sqref="M113:P113"/>
    </sheetView>
  </sheetViews>
  <sheetFormatPr defaultColWidth="9.33203125" defaultRowHeight="10.5"/>
  <cols>
    <col min="1" max="1" width="7.16015625" style="5" customWidth="1"/>
    <col min="2" max="2" width="1.5" style="5" customWidth="1"/>
    <col min="3" max="3" width="5.16015625" style="5" customWidth="1"/>
    <col min="4" max="4" width="3.66015625" style="5" customWidth="1"/>
    <col min="5" max="5" width="14.66015625" style="5" customWidth="1"/>
    <col min="6" max="7" width="9.5" style="5" customWidth="1"/>
    <col min="8" max="8" width="10.66015625" style="5" customWidth="1"/>
    <col min="9" max="9" width="6" style="5" customWidth="1"/>
    <col min="10" max="10" width="4.5" style="5" customWidth="1"/>
    <col min="11" max="11" width="9.83203125" style="5" customWidth="1"/>
    <col min="12" max="12" width="10.33203125" style="5" customWidth="1"/>
    <col min="13" max="14" width="5.16015625" style="5" customWidth="1"/>
    <col min="15" max="15" width="1.66796875" style="5" customWidth="1"/>
    <col min="16" max="16" width="10.66015625" style="5" customWidth="1"/>
    <col min="17" max="17" width="3.5" style="5" customWidth="1"/>
    <col min="18" max="18" width="1.5" style="5" customWidth="1"/>
    <col min="19" max="19" width="7" style="5" customWidth="1"/>
    <col min="20" max="20" width="25.5" style="5" hidden="1" customWidth="1"/>
    <col min="21" max="21" width="14" style="5" hidden="1" customWidth="1"/>
    <col min="22" max="22" width="10.5" style="5" hidden="1" customWidth="1"/>
    <col min="23" max="23" width="14" style="5" hidden="1" customWidth="1"/>
    <col min="24" max="24" width="10.5" style="5" hidden="1" customWidth="1"/>
    <col min="25" max="25" width="12.83203125" style="5" hidden="1" customWidth="1"/>
    <col min="26" max="26" width="9.5" style="5" hidden="1" customWidth="1"/>
    <col min="27" max="27" width="12.83203125" style="5" hidden="1" customWidth="1"/>
    <col min="28" max="28" width="14" style="5" hidden="1" customWidth="1"/>
    <col min="29" max="29" width="2.33203125" style="5" customWidth="1"/>
    <col min="30" max="30" width="12.83203125" style="5" hidden="1" customWidth="1"/>
    <col min="31" max="31" width="14" style="5" hidden="1" customWidth="1"/>
    <col min="32" max="40" width="9.33203125" style="5" hidden="1" customWidth="1"/>
    <col min="41" max="42" width="9.33203125" style="5" customWidth="1"/>
    <col min="43" max="43" width="8.83203125" style="5" customWidth="1"/>
    <col min="44" max="62" width="9.16015625" style="5" hidden="1" customWidth="1"/>
    <col min="63" max="63" width="10.33203125" style="5" hidden="1" customWidth="1"/>
    <col min="64" max="64" width="4.16015625" style="5" hidden="1" customWidth="1"/>
    <col min="65" max="65" width="11.83203125" style="5" hidden="1" customWidth="1"/>
    <col min="66" max="72" width="9.33203125" style="5" hidden="1" customWidth="1"/>
    <col min="73" max="16384" width="9.33203125" style="5" customWidth="1"/>
  </cols>
  <sheetData>
    <row r="1" spans="1:79" ht="21.75" customHeight="1">
      <c r="A1" s="1"/>
      <c r="B1" s="2"/>
      <c r="C1" s="2"/>
      <c r="D1" s="3" t="s">
        <v>659</v>
      </c>
      <c r="E1" s="2"/>
      <c r="F1" s="4" t="s">
        <v>660</v>
      </c>
      <c r="G1" s="4"/>
      <c r="H1" s="270" t="s">
        <v>661</v>
      </c>
      <c r="I1" s="270"/>
      <c r="J1" s="270"/>
      <c r="K1" s="270"/>
      <c r="L1" s="4" t="s">
        <v>662</v>
      </c>
      <c r="M1" s="2"/>
      <c r="N1" s="2"/>
      <c r="O1" s="3" t="s">
        <v>663</v>
      </c>
      <c r="P1" s="2"/>
      <c r="Q1" s="2"/>
      <c r="R1" s="2"/>
      <c r="S1" s="4" t="s">
        <v>664</v>
      </c>
      <c r="T1" s="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CA1" s="6" t="s">
        <v>665</v>
      </c>
    </row>
    <row r="2" spans="3:46" ht="36.75" customHeight="1">
      <c r="C2" s="271" t="s">
        <v>666</v>
      </c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S2" s="273" t="s">
        <v>667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7" t="s">
        <v>668</v>
      </c>
    </row>
    <row r="3" spans="2:46" ht="6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669</v>
      </c>
    </row>
    <row r="4" spans="2:46" ht="36.75" customHeight="1">
      <c r="B4" s="11"/>
      <c r="C4" s="250" t="s">
        <v>670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12"/>
      <c r="T4" s="13" t="s">
        <v>671</v>
      </c>
      <c r="AT4" s="7" t="s">
        <v>672</v>
      </c>
    </row>
    <row r="5" spans="2:18" ht="6.75" customHeight="1">
      <c r="B5" s="11"/>
      <c r="R5" s="12"/>
    </row>
    <row r="6" spans="2:18" ht="24.75" customHeight="1">
      <c r="B6" s="11"/>
      <c r="D6" s="14" t="s">
        <v>673</v>
      </c>
      <c r="F6" s="274" t="s">
        <v>674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R6" s="12"/>
    </row>
    <row r="7" spans="2:18" ht="24.75" customHeight="1">
      <c r="B7" s="11"/>
      <c r="D7" s="14" t="s">
        <v>675</v>
      </c>
      <c r="F7" s="251" t="s">
        <v>676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R7" s="12"/>
    </row>
    <row r="8" spans="2:18" ht="24.75" customHeight="1">
      <c r="B8" s="11"/>
      <c r="D8" s="14" t="s">
        <v>677</v>
      </c>
      <c r="F8" s="251" t="s">
        <v>678</v>
      </c>
      <c r="G8" s="253"/>
      <c r="H8" s="253"/>
      <c r="I8" s="253"/>
      <c r="J8" s="253"/>
      <c r="K8" s="253"/>
      <c r="L8" s="253"/>
      <c r="M8" s="253"/>
      <c r="N8" s="253"/>
      <c r="O8" s="253"/>
      <c r="P8" s="253"/>
      <c r="R8" s="12"/>
    </row>
    <row r="9" spans="2:18" s="15" customFormat="1" ht="32.25" customHeight="1">
      <c r="B9" s="16"/>
      <c r="D9" s="17" t="s">
        <v>679</v>
      </c>
      <c r="F9" s="268" t="s">
        <v>678</v>
      </c>
      <c r="G9" s="241"/>
      <c r="H9" s="241"/>
      <c r="I9" s="241"/>
      <c r="J9" s="241"/>
      <c r="K9" s="241"/>
      <c r="L9" s="241"/>
      <c r="M9" s="241"/>
      <c r="N9" s="241"/>
      <c r="O9" s="241"/>
      <c r="P9" s="241"/>
      <c r="R9" s="18"/>
    </row>
    <row r="10" spans="2:18" s="15" customFormat="1" ht="14.25" customHeight="1">
      <c r="B10" s="16"/>
      <c r="D10" s="14" t="s">
        <v>680</v>
      </c>
      <c r="F10" s="19" t="s">
        <v>681</v>
      </c>
      <c r="M10" s="14" t="s">
        <v>682</v>
      </c>
      <c r="O10" s="19" t="s">
        <v>681</v>
      </c>
      <c r="R10" s="18"/>
    </row>
    <row r="11" spans="2:18" s="15" customFormat="1" ht="14.25" customHeight="1">
      <c r="B11" s="16"/>
      <c r="D11" s="14" t="s">
        <v>683</v>
      </c>
      <c r="F11" s="19" t="s">
        <v>684</v>
      </c>
      <c r="M11" s="14" t="s">
        <v>685</v>
      </c>
      <c r="O11" s="269" t="s">
        <v>686</v>
      </c>
      <c r="P11" s="269"/>
      <c r="R11" s="18"/>
    </row>
    <row r="12" spans="2:18" s="15" customFormat="1" ht="10.5" customHeight="1">
      <c r="B12" s="16"/>
      <c r="R12" s="18"/>
    </row>
    <row r="13" spans="2:18" s="15" customFormat="1" ht="14.25" customHeight="1">
      <c r="B13" s="16"/>
      <c r="D13" s="14" t="s">
        <v>687</v>
      </c>
      <c r="M13" s="14" t="s">
        <v>688</v>
      </c>
      <c r="O13" s="243" t="s">
        <v>681</v>
      </c>
      <c r="P13" s="243"/>
      <c r="R13" s="18"/>
    </row>
    <row r="14" spans="2:18" s="15" customFormat="1" ht="18" customHeight="1">
      <c r="B14" s="16"/>
      <c r="E14" s="19"/>
      <c r="M14" s="14" t="s">
        <v>689</v>
      </c>
      <c r="O14" s="243" t="s">
        <v>681</v>
      </c>
      <c r="P14" s="243"/>
      <c r="R14" s="18"/>
    </row>
    <row r="15" spans="2:18" s="15" customFormat="1" ht="6.75" customHeight="1">
      <c r="B15" s="16"/>
      <c r="R15" s="18"/>
    </row>
    <row r="16" spans="2:18" s="15" customFormat="1" ht="14.25" customHeight="1">
      <c r="B16" s="16"/>
      <c r="D16" s="14" t="s">
        <v>690</v>
      </c>
      <c r="M16" s="14" t="s">
        <v>688</v>
      </c>
      <c r="O16" s="243"/>
      <c r="P16" s="243"/>
      <c r="R16" s="18"/>
    </row>
    <row r="17" spans="2:18" s="15" customFormat="1" ht="18" customHeight="1">
      <c r="B17" s="16"/>
      <c r="E17" s="19"/>
      <c r="M17" s="14" t="s">
        <v>689</v>
      </c>
      <c r="O17" s="243"/>
      <c r="P17" s="243"/>
      <c r="R17" s="18"/>
    </row>
    <row r="18" spans="2:18" s="15" customFormat="1" ht="6.75" customHeight="1">
      <c r="B18" s="16"/>
      <c r="R18" s="18"/>
    </row>
    <row r="19" spans="2:18" s="15" customFormat="1" ht="14.25" customHeight="1">
      <c r="B19" s="16"/>
      <c r="D19" s="14" t="s">
        <v>691</v>
      </c>
      <c r="M19" s="14" t="s">
        <v>688</v>
      </c>
      <c r="O19" s="243" t="s">
        <v>681</v>
      </c>
      <c r="P19" s="243"/>
      <c r="R19" s="18"/>
    </row>
    <row r="20" spans="2:18" s="15" customFormat="1" ht="18" customHeight="1">
      <c r="B20" s="16"/>
      <c r="E20" s="19"/>
      <c r="M20" s="14" t="s">
        <v>689</v>
      </c>
      <c r="O20" s="243" t="s">
        <v>681</v>
      </c>
      <c r="P20" s="243"/>
      <c r="R20" s="18"/>
    </row>
    <row r="21" spans="2:18" s="15" customFormat="1" ht="6.75" customHeight="1">
      <c r="B21" s="16"/>
      <c r="R21" s="18"/>
    </row>
    <row r="22" spans="2:18" s="15" customFormat="1" ht="14.25" customHeight="1">
      <c r="B22" s="16"/>
      <c r="D22" s="14" t="s">
        <v>692</v>
      </c>
      <c r="M22" s="14" t="s">
        <v>688</v>
      </c>
      <c r="O22" s="243" t="s">
        <v>681</v>
      </c>
      <c r="P22" s="243"/>
      <c r="R22" s="18"/>
    </row>
    <row r="23" spans="2:18" s="15" customFormat="1" ht="18" customHeight="1">
      <c r="B23" s="16"/>
      <c r="E23" s="19" t="s">
        <v>693</v>
      </c>
      <c r="M23" s="14" t="s">
        <v>689</v>
      </c>
      <c r="O23" s="243" t="s">
        <v>681</v>
      </c>
      <c r="P23" s="243"/>
      <c r="R23" s="18"/>
    </row>
    <row r="24" spans="2:18" s="15" customFormat="1" ht="6.75" customHeight="1">
      <c r="B24" s="16"/>
      <c r="R24" s="18"/>
    </row>
    <row r="25" spans="2:18" s="15" customFormat="1" ht="14.25" customHeight="1">
      <c r="B25" s="16"/>
      <c r="D25" s="14" t="s">
        <v>694</v>
      </c>
      <c r="R25" s="18"/>
    </row>
    <row r="26" spans="2:18" s="15" customFormat="1" ht="20.25" customHeight="1">
      <c r="B26" s="16"/>
      <c r="E26" s="267" t="s">
        <v>681</v>
      </c>
      <c r="F26" s="267"/>
      <c r="G26" s="267"/>
      <c r="H26" s="267"/>
      <c r="I26" s="267"/>
      <c r="J26" s="267"/>
      <c r="K26" s="267"/>
      <c r="L26" s="267"/>
      <c r="R26" s="18"/>
    </row>
    <row r="27" spans="2:18" s="15" customFormat="1" ht="6.75" customHeight="1">
      <c r="B27" s="16"/>
      <c r="R27" s="18"/>
    </row>
    <row r="28" spans="2:18" s="15" customFormat="1" ht="6.75" customHeight="1">
      <c r="B28" s="16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R28" s="18"/>
    </row>
    <row r="29" spans="2:18" s="15" customFormat="1" ht="14.25" customHeight="1">
      <c r="B29" s="16"/>
      <c r="D29" s="21" t="s">
        <v>695</v>
      </c>
      <c r="M29" s="265">
        <f>N90</f>
        <v>0</v>
      </c>
      <c r="N29" s="265"/>
      <c r="O29" s="265"/>
      <c r="P29" s="265"/>
      <c r="R29" s="18"/>
    </row>
    <row r="30" spans="2:18" s="15" customFormat="1" ht="14.25" customHeight="1">
      <c r="B30" s="16"/>
      <c r="D30" s="22" t="s">
        <v>696</v>
      </c>
      <c r="M30" s="265">
        <f>N98</f>
        <v>0</v>
      </c>
      <c r="N30" s="265"/>
      <c r="O30" s="265"/>
      <c r="P30" s="265"/>
      <c r="R30" s="18"/>
    </row>
    <row r="31" spans="2:18" s="15" customFormat="1" ht="6.75" customHeight="1">
      <c r="B31" s="16"/>
      <c r="R31" s="18"/>
    </row>
    <row r="32" spans="2:18" s="15" customFormat="1" ht="24.75" customHeight="1">
      <c r="B32" s="16"/>
      <c r="D32" s="23" t="s">
        <v>697</v>
      </c>
      <c r="M32" s="266">
        <f>ROUND(M29+M30,2)</f>
        <v>0</v>
      </c>
      <c r="N32" s="241"/>
      <c r="O32" s="241"/>
      <c r="P32" s="241"/>
      <c r="R32" s="18"/>
    </row>
    <row r="33" spans="2:18" s="15" customFormat="1" ht="6.75" customHeight="1">
      <c r="B33" s="16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R33" s="18"/>
    </row>
    <row r="34" spans="2:18" s="15" customFormat="1" ht="14.25" customHeight="1">
      <c r="B34" s="16"/>
      <c r="D34" s="24" t="s">
        <v>365</v>
      </c>
      <c r="E34" s="24" t="s">
        <v>698</v>
      </c>
      <c r="F34" s="25">
        <v>0.2</v>
      </c>
      <c r="G34" s="26" t="s">
        <v>699</v>
      </c>
      <c r="H34" s="264">
        <f>ROUND((SUM(BE98:BE99)+SUM(BE119:BE279)),2)</f>
        <v>0</v>
      </c>
      <c r="I34" s="264"/>
      <c r="J34" s="264"/>
      <c r="M34" s="264">
        <f>ROUND(ROUND((SUM(BE98:BE99)+SUM(BE119:BE279)),2)*F34,2)</f>
        <v>0</v>
      </c>
      <c r="N34" s="241"/>
      <c r="O34" s="241"/>
      <c r="P34" s="241"/>
      <c r="R34" s="18"/>
    </row>
    <row r="35" spans="2:18" s="15" customFormat="1" ht="14.25" customHeight="1">
      <c r="B35" s="16"/>
      <c r="E35" s="24" t="s">
        <v>700</v>
      </c>
      <c r="F35" s="25">
        <v>0.2</v>
      </c>
      <c r="G35" s="26" t="s">
        <v>699</v>
      </c>
      <c r="H35" s="264">
        <f>SUM(M32)</f>
        <v>0</v>
      </c>
      <c r="I35" s="264"/>
      <c r="J35" s="264"/>
      <c r="M35" s="264">
        <f>PRODUCT(H35,0.2)</f>
        <v>0</v>
      </c>
      <c r="N35" s="241"/>
      <c r="O35" s="241"/>
      <c r="P35" s="241"/>
      <c r="R35" s="18"/>
    </row>
    <row r="36" spans="2:18" s="15" customFormat="1" ht="14.25" customHeight="1" hidden="1">
      <c r="B36" s="16"/>
      <c r="E36" s="24" t="s">
        <v>701</v>
      </c>
      <c r="F36" s="25">
        <v>0.2</v>
      </c>
      <c r="G36" s="26" t="s">
        <v>699</v>
      </c>
      <c r="H36" s="264">
        <f>ROUND((SUM(BG98:BG99)+SUM(BG119:BG279)),2)</f>
        <v>0</v>
      </c>
      <c r="I36" s="264"/>
      <c r="J36" s="264"/>
      <c r="M36" s="264">
        <v>0</v>
      </c>
      <c r="N36" s="241"/>
      <c r="O36" s="241"/>
      <c r="P36" s="241"/>
      <c r="R36" s="18"/>
    </row>
    <row r="37" spans="2:18" s="15" customFormat="1" ht="14.25" customHeight="1" hidden="1">
      <c r="B37" s="16"/>
      <c r="E37" s="24" t="s">
        <v>702</v>
      </c>
      <c r="F37" s="25">
        <v>0.2</v>
      </c>
      <c r="G37" s="26" t="s">
        <v>699</v>
      </c>
      <c r="H37" s="264">
        <f>ROUND((SUM(BH98:BH99)+SUM(BH119:BH279)),2)</f>
        <v>0</v>
      </c>
      <c r="I37" s="264"/>
      <c r="J37" s="264"/>
      <c r="M37" s="264">
        <v>0</v>
      </c>
      <c r="N37" s="241"/>
      <c r="O37" s="241"/>
      <c r="P37" s="241"/>
      <c r="R37" s="18"/>
    </row>
    <row r="38" spans="2:18" s="15" customFormat="1" ht="14.25" customHeight="1" hidden="1">
      <c r="B38" s="16"/>
      <c r="E38" s="24" t="s">
        <v>703</v>
      </c>
      <c r="F38" s="25">
        <v>0</v>
      </c>
      <c r="G38" s="26" t="s">
        <v>699</v>
      </c>
      <c r="H38" s="264">
        <f>ROUND((SUM(BI98:BI99)+SUM(BI119:BI279)),2)</f>
        <v>0</v>
      </c>
      <c r="I38" s="264"/>
      <c r="J38" s="264"/>
      <c r="M38" s="264">
        <v>0</v>
      </c>
      <c r="N38" s="241"/>
      <c r="O38" s="241"/>
      <c r="P38" s="241"/>
      <c r="R38" s="18"/>
    </row>
    <row r="39" spans="2:18" s="15" customFormat="1" ht="6.75" customHeight="1">
      <c r="B39" s="16"/>
      <c r="R39" s="18"/>
    </row>
    <row r="40" spans="2:18" s="15" customFormat="1" ht="24.75" customHeight="1">
      <c r="B40" s="16"/>
      <c r="C40" s="27"/>
      <c r="D40" s="28" t="s">
        <v>704</v>
      </c>
      <c r="E40" s="29"/>
      <c r="F40" s="29"/>
      <c r="G40" s="30" t="s">
        <v>705</v>
      </c>
      <c r="H40" s="31" t="s">
        <v>342</v>
      </c>
      <c r="I40" s="29"/>
      <c r="J40" s="29"/>
      <c r="K40" s="29"/>
      <c r="L40" s="261">
        <f>SUM(M32:M38)</f>
        <v>0</v>
      </c>
      <c r="M40" s="261"/>
      <c r="N40" s="261"/>
      <c r="O40" s="261"/>
      <c r="P40" s="262"/>
      <c r="Q40" s="27"/>
      <c r="R40" s="18"/>
    </row>
    <row r="41" spans="2:18" s="15" customFormat="1" ht="14.25" customHeight="1">
      <c r="B41" s="16"/>
      <c r="R41" s="18"/>
    </row>
    <row r="42" spans="2:18" s="15" customFormat="1" ht="14.25" customHeight="1">
      <c r="B42" s="16"/>
      <c r="R42" s="18"/>
    </row>
    <row r="43" spans="2:18" ht="10.5">
      <c r="B43" s="11"/>
      <c r="R43" s="12"/>
    </row>
    <row r="44" spans="2:18" ht="10.5">
      <c r="B44" s="11"/>
      <c r="R44" s="12"/>
    </row>
    <row r="45" spans="2:18" ht="10.5">
      <c r="B45" s="11"/>
      <c r="R45" s="12"/>
    </row>
    <row r="46" spans="2:18" ht="10.5">
      <c r="B46" s="11"/>
      <c r="R46" s="12"/>
    </row>
    <row r="47" spans="2:18" ht="10.5">
      <c r="B47" s="11"/>
      <c r="R47" s="12"/>
    </row>
    <row r="48" spans="2:18" ht="10.5">
      <c r="B48" s="11"/>
      <c r="R48" s="12"/>
    </row>
    <row r="49" spans="2:18" ht="10.5">
      <c r="B49" s="11"/>
      <c r="R49" s="12"/>
    </row>
    <row r="50" spans="2:18" s="15" customFormat="1" ht="15">
      <c r="B50" s="16"/>
      <c r="D50" s="32" t="s">
        <v>706</v>
      </c>
      <c r="E50" s="20"/>
      <c r="F50" s="20"/>
      <c r="G50" s="20"/>
      <c r="H50" s="33"/>
      <c r="J50" s="32" t="s">
        <v>707</v>
      </c>
      <c r="K50" s="20"/>
      <c r="L50" s="20"/>
      <c r="M50" s="20"/>
      <c r="N50" s="20"/>
      <c r="O50" s="20"/>
      <c r="P50" s="33"/>
      <c r="R50" s="18"/>
    </row>
    <row r="51" spans="2:18" ht="10.5">
      <c r="B51" s="11"/>
      <c r="D51" s="34"/>
      <c r="H51" s="35"/>
      <c r="J51" s="34"/>
      <c r="P51" s="35"/>
      <c r="R51" s="12"/>
    </row>
    <row r="52" spans="2:18" ht="10.5">
      <c r="B52" s="11"/>
      <c r="D52" s="34"/>
      <c r="H52" s="35"/>
      <c r="J52" s="34"/>
      <c r="P52" s="35"/>
      <c r="R52" s="12"/>
    </row>
    <row r="53" spans="2:18" ht="10.5">
      <c r="B53" s="11"/>
      <c r="D53" s="34"/>
      <c r="H53" s="35"/>
      <c r="J53" s="34"/>
      <c r="P53" s="35"/>
      <c r="R53" s="12"/>
    </row>
    <row r="54" spans="2:18" ht="10.5">
      <c r="B54" s="11"/>
      <c r="D54" s="34"/>
      <c r="H54" s="35"/>
      <c r="J54" s="34"/>
      <c r="P54" s="35"/>
      <c r="R54" s="12"/>
    </row>
    <row r="55" spans="2:18" ht="10.5">
      <c r="B55" s="11"/>
      <c r="D55" s="34"/>
      <c r="H55" s="35"/>
      <c r="J55" s="34"/>
      <c r="P55" s="35"/>
      <c r="R55" s="12"/>
    </row>
    <row r="56" spans="2:18" ht="10.5">
      <c r="B56" s="11"/>
      <c r="D56" s="34"/>
      <c r="H56" s="35"/>
      <c r="J56" s="34"/>
      <c r="P56" s="35"/>
      <c r="R56" s="12"/>
    </row>
    <row r="57" spans="2:18" ht="10.5">
      <c r="B57" s="11"/>
      <c r="D57" s="34"/>
      <c r="H57" s="35"/>
      <c r="J57" s="34"/>
      <c r="P57" s="35"/>
      <c r="R57" s="12"/>
    </row>
    <row r="58" spans="2:18" ht="10.5">
      <c r="B58" s="11"/>
      <c r="D58" s="34"/>
      <c r="H58" s="35"/>
      <c r="J58" s="34"/>
      <c r="P58" s="35"/>
      <c r="R58" s="12"/>
    </row>
    <row r="59" spans="2:18" s="15" customFormat="1" ht="15">
      <c r="B59" s="16"/>
      <c r="D59" s="36" t="s">
        <v>708</v>
      </c>
      <c r="E59" s="37"/>
      <c r="F59" s="37"/>
      <c r="G59" s="38" t="s">
        <v>709</v>
      </c>
      <c r="H59" s="39"/>
      <c r="J59" s="36" t="s">
        <v>708</v>
      </c>
      <c r="K59" s="37"/>
      <c r="L59" s="37"/>
      <c r="M59" s="37"/>
      <c r="N59" s="38" t="s">
        <v>709</v>
      </c>
      <c r="O59" s="37"/>
      <c r="P59" s="39"/>
      <c r="R59" s="18"/>
    </row>
    <row r="60" spans="2:18" ht="10.5">
      <c r="B60" s="11"/>
      <c r="R60" s="12"/>
    </row>
    <row r="61" spans="2:18" s="15" customFormat="1" ht="15">
      <c r="B61" s="16"/>
      <c r="D61" s="32" t="s">
        <v>710</v>
      </c>
      <c r="E61" s="20"/>
      <c r="F61" s="20"/>
      <c r="G61" s="20"/>
      <c r="H61" s="33"/>
      <c r="J61" s="32" t="s">
        <v>711</v>
      </c>
      <c r="K61" s="20"/>
      <c r="L61" s="20"/>
      <c r="M61" s="20"/>
      <c r="N61" s="20"/>
      <c r="O61" s="20"/>
      <c r="P61" s="33"/>
      <c r="R61" s="18"/>
    </row>
    <row r="62" spans="2:18" ht="10.5">
      <c r="B62" s="11"/>
      <c r="D62" s="34"/>
      <c r="H62" s="35"/>
      <c r="J62" s="34"/>
      <c r="P62" s="35"/>
      <c r="R62" s="12"/>
    </row>
    <row r="63" spans="2:18" ht="10.5">
      <c r="B63" s="11"/>
      <c r="D63" s="34"/>
      <c r="H63" s="35"/>
      <c r="J63" s="34"/>
      <c r="P63" s="35"/>
      <c r="R63" s="12"/>
    </row>
    <row r="64" spans="2:18" ht="10.5">
      <c r="B64" s="11"/>
      <c r="D64" s="34"/>
      <c r="H64" s="35"/>
      <c r="J64" s="34"/>
      <c r="P64" s="35"/>
      <c r="R64" s="12"/>
    </row>
    <row r="65" spans="2:18" ht="10.5">
      <c r="B65" s="11"/>
      <c r="D65" s="34"/>
      <c r="H65" s="35"/>
      <c r="J65" s="34"/>
      <c r="P65" s="35"/>
      <c r="R65" s="12"/>
    </row>
    <row r="66" spans="2:18" ht="10.5">
      <c r="B66" s="11"/>
      <c r="D66" s="34"/>
      <c r="H66" s="35"/>
      <c r="J66" s="34"/>
      <c r="P66" s="35"/>
      <c r="R66" s="12"/>
    </row>
    <row r="67" spans="2:18" ht="10.5">
      <c r="B67" s="11"/>
      <c r="D67" s="34"/>
      <c r="H67" s="35"/>
      <c r="J67" s="34"/>
      <c r="P67" s="35"/>
      <c r="R67" s="12"/>
    </row>
    <row r="68" spans="2:18" ht="10.5">
      <c r="B68" s="11"/>
      <c r="D68" s="34"/>
      <c r="H68" s="35"/>
      <c r="J68" s="34"/>
      <c r="P68" s="35"/>
      <c r="R68" s="12"/>
    </row>
    <row r="69" spans="2:18" ht="10.5">
      <c r="B69" s="11"/>
      <c r="D69" s="34"/>
      <c r="H69" s="35"/>
      <c r="J69" s="34"/>
      <c r="P69" s="35"/>
      <c r="R69" s="12"/>
    </row>
    <row r="70" spans="2:18" s="15" customFormat="1" ht="15">
      <c r="B70" s="16"/>
      <c r="D70" s="36" t="s">
        <v>708</v>
      </c>
      <c r="E70" s="37"/>
      <c r="F70" s="37"/>
      <c r="G70" s="38" t="s">
        <v>709</v>
      </c>
      <c r="H70" s="39"/>
      <c r="J70" s="36" t="s">
        <v>708</v>
      </c>
      <c r="K70" s="37"/>
      <c r="L70" s="37"/>
      <c r="M70" s="37"/>
      <c r="N70" s="38" t="s">
        <v>709</v>
      </c>
      <c r="O70" s="37"/>
      <c r="P70" s="39"/>
      <c r="R70" s="18"/>
    </row>
    <row r="71" spans="2:18" s="15" customFormat="1" ht="14.2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15" customFormat="1" ht="6.7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15" customFormat="1" ht="36.75" customHeight="1">
      <c r="B76" s="16"/>
      <c r="C76" s="250" t="s">
        <v>712</v>
      </c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18"/>
    </row>
    <row r="77" spans="2:18" s="15" customFormat="1" ht="6.75" customHeight="1">
      <c r="B77" s="16"/>
      <c r="R77" s="18"/>
    </row>
    <row r="78" spans="2:18" s="15" customFormat="1" ht="30" customHeight="1">
      <c r="B78" s="16"/>
      <c r="C78" s="14" t="s">
        <v>673</v>
      </c>
      <c r="F78" s="251" t="str">
        <f>F6</f>
        <v>Rekonštrukcia plynovej kotolne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R78" s="18"/>
    </row>
    <row r="79" spans="2:18" ht="30" customHeight="1">
      <c r="B79" s="11"/>
      <c r="C79" s="14" t="s">
        <v>675</v>
      </c>
      <c r="F79" s="251" t="s">
        <v>676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R79" s="12"/>
    </row>
    <row r="80" spans="2:18" ht="30" customHeight="1">
      <c r="B80" s="11"/>
      <c r="C80" s="14" t="s">
        <v>677</v>
      </c>
      <c r="F80" s="251" t="s">
        <v>678</v>
      </c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R80" s="12"/>
    </row>
    <row r="81" spans="2:18" s="15" customFormat="1" ht="36.75" customHeight="1">
      <c r="B81" s="16"/>
      <c r="C81" s="46" t="s">
        <v>679</v>
      </c>
      <c r="F81" s="240" t="str">
        <f>F9</f>
        <v>Meranie a regulácia</v>
      </c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R81" s="18"/>
    </row>
    <row r="82" spans="2:18" s="15" customFormat="1" ht="6.75" customHeight="1">
      <c r="B82" s="16"/>
      <c r="R82" s="18"/>
    </row>
    <row r="83" spans="2:18" s="15" customFormat="1" ht="18" customHeight="1">
      <c r="B83" s="16"/>
      <c r="C83" s="14" t="s">
        <v>683</v>
      </c>
      <c r="F83" s="19" t="str">
        <f>F11</f>
        <v> </v>
      </c>
      <c r="K83" s="14" t="s">
        <v>685</v>
      </c>
      <c r="M83" s="242"/>
      <c r="N83" s="242"/>
      <c r="O83" s="242"/>
      <c r="P83" s="242"/>
      <c r="R83" s="18"/>
    </row>
    <row r="84" spans="2:18" s="15" customFormat="1" ht="6.75" customHeight="1">
      <c r="B84" s="16"/>
      <c r="R84" s="18"/>
    </row>
    <row r="85" spans="2:18" s="15" customFormat="1" ht="15">
      <c r="B85" s="16"/>
      <c r="C85" s="14" t="s">
        <v>687</v>
      </c>
      <c r="F85" s="19">
        <f>E14</f>
        <v>0</v>
      </c>
      <c r="K85" s="14" t="s">
        <v>691</v>
      </c>
      <c r="M85" s="243">
        <f>E20</f>
        <v>0</v>
      </c>
      <c r="N85" s="243"/>
      <c r="O85" s="243"/>
      <c r="P85" s="243"/>
      <c r="Q85" s="243"/>
      <c r="R85" s="18"/>
    </row>
    <row r="86" spans="2:18" s="15" customFormat="1" ht="14.25" customHeight="1">
      <c r="B86" s="16"/>
      <c r="C86" s="14" t="s">
        <v>690</v>
      </c>
      <c r="F86" s="19">
        <f>IF(E17="","",E17)</f>
      </c>
      <c r="K86" s="14" t="s">
        <v>692</v>
      </c>
      <c r="M86" s="243"/>
      <c r="N86" s="243"/>
      <c r="O86" s="243"/>
      <c r="P86" s="243"/>
      <c r="Q86" s="243"/>
      <c r="R86" s="18"/>
    </row>
    <row r="87" spans="2:18" s="15" customFormat="1" ht="9.75" customHeight="1">
      <c r="B87" s="16"/>
      <c r="R87" s="18"/>
    </row>
    <row r="88" spans="2:18" s="15" customFormat="1" ht="29.25" customHeight="1">
      <c r="B88" s="16"/>
      <c r="C88" s="258" t="s">
        <v>713</v>
      </c>
      <c r="D88" s="259"/>
      <c r="E88" s="259"/>
      <c r="F88" s="259"/>
      <c r="G88" s="259"/>
      <c r="H88" s="27"/>
      <c r="I88" s="27"/>
      <c r="J88" s="27"/>
      <c r="K88" s="27"/>
      <c r="L88" s="27"/>
      <c r="M88" s="27"/>
      <c r="N88" s="258" t="s">
        <v>714</v>
      </c>
      <c r="O88" s="259"/>
      <c r="P88" s="259"/>
      <c r="Q88" s="259"/>
      <c r="R88" s="18"/>
    </row>
    <row r="89" spans="2:18" s="15" customFormat="1" ht="9.75" customHeight="1">
      <c r="B89" s="16"/>
      <c r="R89" s="18"/>
    </row>
    <row r="90" spans="2:47" s="15" customFormat="1" ht="29.25" customHeight="1">
      <c r="B90" s="16"/>
      <c r="C90" s="47" t="s">
        <v>715</v>
      </c>
      <c r="N90" s="260">
        <f>N119</f>
        <v>0</v>
      </c>
      <c r="O90" s="247"/>
      <c r="P90" s="247"/>
      <c r="Q90" s="247"/>
      <c r="R90" s="18"/>
      <c r="AU90" s="7" t="s">
        <v>716</v>
      </c>
    </row>
    <row r="91" spans="2:18" s="48" customFormat="1" ht="24.75" customHeight="1">
      <c r="B91" s="49"/>
      <c r="D91" s="50" t="s">
        <v>717</v>
      </c>
      <c r="N91" s="254">
        <f>N120</f>
        <v>0</v>
      </c>
      <c r="O91" s="255"/>
      <c r="P91" s="255"/>
      <c r="Q91" s="255"/>
      <c r="R91" s="51"/>
    </row>
    <row r="92" spans="2:18" s="52" customFormat="1" ht="19.5" customHeight="1">
      <c r="B92" s="53"/>
      <c r="D92" s="54" t="s">
        <v>718</v>
      </c>
      <c r="N92" s="256">
        <f>N121</f>
        <v>0</v>
      </c>
      <c r="O92" s="257"/>
      <c r="P92" s="257"/>
      <c r="Q92" s="257"/>
      <c r="R92" s="55"/>
    </row>
    <row r="93" spans="2:18" s="52" customFormat="1" ht="19.5" customHeight="1">
      <c r="B93" s="53"/>
      <c r="D93" s="54" t="s">
        <v>719</v>
      </c>
      <c r="N93" s="256">
        <f>N242</f>
        <v>0</v>
      </c>
      <c r="O93" s="257"/>
      <c r="P93" s="257"/>
      <c r="Q93" s="257"/>
      <c r="R93" s="55"/>
    </row>
    <row r="94" spans="2:18" s="48" customFormat="1" ht="24.75" customHeight="1">
      <c r="B94" s="49"/>
      <c r="D94" s="50" t="s">
        <v>720</v>
      </c>
      <c r="N94" s="254">
        <f>N267</f>
        <v>0</v>
      </c>
      <c r="O94" s="255"/>
      <c r="P94" s="255"/>
      <c r="Q94" s="255"/>
      <c r="R94" s="51"/>
    </row>
    <row r="95" spans="2:18" s="48" customFormat="1" ht="24.75" customHeight="1">
      <c r="B95" s="49"/>
      <c r="D95" s="50" t="s">
        <v>721</v>
      </c>
      <c r="N95" s="254">
        <f>N276</f>
        <v>0</v>
      </c>
      <c r="O95" s="255"/>
      <c r="P95" s="255"/>
      <c r="Q95" s="255"/>
      <c r="R95" s="51"/>
    </row>
    <row r="96" spans="2:18" s="52" customFormat="1" ht="19.5" customHeight="1">
      <c r="B96" s="53"/>
      <c r="D96" s="54" t="s">
        <v>722</v>
      </c>
      <c r="N96" s="256">
        <f>N277</f>
        <v>0</v>
      </c>
      <c r="O96" s="257"/>
      <c r="P96" s="257"/>
      <c r="Q96" s="257"/>
      <c r="R96" s="55"/>
    </row>
    <row r="97" spans="2:18" s="15" customFormat="1" ht="21.75" customHeight="1">
      <c r="B97" s="16"/>
      <c r="R97" s="18"/>
    </row>
    <row r="98" spans="2:21" s="15" customFormat="1" ht="29.25" customHeight="1">
      <c r="B98" s="16"/>
      <c r="C98" s="47" t="s">
        <v>723</v>
      </c>
      <c r="N98" s="247">
        <v>0</v>
      </c>
      <c r="O98" s="248"/>
      <c r="P98" s="248"/>
      <c r="Q98" s="248"/>
      <c r="R98" s="18"/>
      <c r="T98" s="56"/>
      <c r="U98" s="57" t="s">
        <v>365</v>
      </c>
    </row>
    <row r="99" spans="2:18" s="15" customFormat="1" ht="18" customHeight="1">
      <c r="B99" s="16"/>
      <c r="R99" s="18"/>
    </row>
    <row r="100" spans="2:18" s="15" customFormat="1" ht="29.25" customHeight="1">
      <c r="B100" s="16"/>
      <c r="C100" s="58" t="s">
        <v>724</v>
      </c>
      <c r="D100" s="27"/>
      <c r="E100" s="27"/>
      <c r="F100" s="27"/>
      <c r="G100" s="27"/>
      <c r="H100" s="27"/>
      <c r="I100" s="27"/>
      <c r="J100" s="27"/>
      <c r="K100" s="27"/>
      <c r="L100" s="249">
        <f>ROUND(SUM(N90+N98),2)</f>
        <v>0</v>
      </c>
      <c r="M100" s="249"/>
      <c r="N100" s="249"/>
      <c r="O100" s="249"/>
      <c r="P100" s="249"/>
      <c r="Q100" s="249"/>
      <c r="R100" s="18"/>
    </row>
    <row r="101" spans="2:18" s="15" customFormat="1" ht="6.75" customHeight="1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2"/>
    </row>
    <row r="105" spans="2:18" s="15" customFormat="1" ht="6.7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5"/>
    </row>
    <row r="106" spans="2:18" s="15" customFormat="1" ht="36.75" customHeight="1">
      <c r="B106" s="16"/>
      <c r="C106" s="250" t="s">
        <v>725</v>
      </c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18"/>
    </row>
    <row r="107" spans="2:18" s="15" customFormat="1" ht="6.75" customHeight="1">
      <c r="B107" s="16"/>
      <c r="R107" s="18"/>
    </row>
    <row r="108" spans="2:18" s="15" customFormat="1" ht="30" customHeight="1">
      <c r="B108" s="16"/>
      <c r="C108" s="14" t="s">
        <v>673</v>
      </c>
      <c r="F108" s="251" t="str">
        <f>F6</f>
        <v>Rekonštrukcia plynovej kotolne</v>
      </c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R108" s="18"/>
    </row>
    <row r="109" spans="2:18" ht="30" customHeight="1">
      <c r="B109" s="11"/>
      <c r="C109" s="14" t="s">
        <v>675</v>
      </c>
      <c r="F109" s="251" t="s">
        <v>676</v>
      </c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R109" s="12"/>
    </row>
    <row r="110" spans="2:18" ht="30" customHeight="1">
      <c r="B110" s="11"/>
      <c r="C110" s="14" t="s">
        <v>677</v>
      </c>
      <c r="F110" s="251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R110" s="12"/>
    </row>
    <row r="111" spans="2:18" s="15" customFormat="1" ht="36.75" customHeight="1">
      <c r="B111" s="16"/>
      <c r="C111" s="46" t="s">
        <v>726</v>
      </c>
      <c r="F111" s="240" t="str">
        <f>F9</f>
        <v>Meranie a regulácia</v>
      </c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R111" s="18"/>
    </row>
    <row r="112" spans="2:18" s="15" customFormat="1" ht="6.75" customHeight="1">
      <c r="B112" s="16"/>
      <c r="R112" s="18"/>
    </row>
    <row r="113" spans="2:18" s="15" customFormat="1" ht="18" customHeight="1">
      <c r="B113" s="16"/>
      <c r="C113" s="14" t="s">
        <v>683</v>
      </c>
      <c r="F113" s="19" t="str">
        <f>F11</f>
        <v> </v>
      </c>
      <c r="K113" s="14" t="s">
        <v>685</v>
      </c>
      <c r="M113" s="242"/>
      <c r="N113" s="242"/>
      <c r="O113" s="242"/>
      <c r="P113" s="242"/>
      <c r="R113" s="18"/>
    </row>
    <row r="114" spans="2:18" s="15" customFormat="1" ht="6.75" customHeight="1">
      <c r="B114" s="16"/>
      <c r="R114" s="18"/>
    </row>
    <row r="115" spans="2:18" s="15" customFormat="1" ht="15">
      <c r="B115" s="16"/>
      <c r="C115" s="14" t="s">
        <v>687</v>
      </c>
      <c r="F115" s="19">
        <f>E14</f>
        <v>0</v>
      </c>
      <c r="K115" s="14" t="s">
        <v>691</v>
      </c>
      <c r="M115" s="243">
        <f>E20</f>
        <v>0</v>
      </c>
      <c r="N115" s="243"/>
      <c r="O115" s="243"/>
      <c r="P115" s="243"/>
      <c r="Q115" s="243"/>
      <c r="R115" s="18"/>
    </row>
    <row r="116" spans="2:18" s="15" customFormat="1" ht="14.25" customHeight="1">
      <c r="B116" s="16"/>
      <c r="C116" s="14" t="s">
        <v>690</v>
      </c>
      <c r="F116" s="19">
        <f>IF(E17="","",E17)</f>
      </c>
      <c r="K116" s="14" t="s">
        <v>692</v>
      </c>
      <c r="M116" s="243"/>
      <c r="N116" s="243"/>
      <c r="O116" s="243"/>
      <c r="P116" s="243"/>
      <c r="Q116" s="243"/>
      <c r="R116" s="18"/>
    </row>
    <row r="117" spans="2:18" s="15" customFormat="1" ht="9.75" customHeight="1">
      <c r="B117" s="16"/>
      <c r="R117" s="18"/>
    </row>
    <row r="118" spans="2:27" s="59" customFormat="1" ht="29.25" customHeight="1">
      <c r="B118" s="60"/>
      <c r="C118" s="89" t="s">
        <v>727</v>
      </c>
      <c r="D118" s="90" t="s">
        <v>369</v>
      </c>
      <c r="E118" s="90" t="s">
        <v>355</v>
      </c>
      <c r="F118" s="244" t="s">
        <v>9</v>
      </c>
      <c r="G118" s="244"/>
      <c r="H118" s="244"/>
      <c r="I118" s="244"/>
      <c r="J118" s="90" t="s">
        <v>10</v>
      </c>
      <c r="K118" s="90" t="s">
        <v>357</v>
      </c>
      <c r="L118" s="245" t="s">
        <v>728</v>
      </c>
      <c r="M118" s="245"/>
      <c r="N118" s="244" t="s">
        <v>714</v>
      </c>
      <c r="O118" s="244"/>
      <c r="P118" s="244"/>
      <c r="Q118" s="246"/>
      <c r="R118" s="61"/>
      <c r="T118" s="62" t="s">
        <v>729</v>
      </c>
      <c r="U118" s="63" t="s">
        <v>365</v>
      </c>
      <c r="V118" s="63" t="s">
        <v>730</v>
      </c>
      <c r="W118" s="63" t="s">
        <v>731</v>
      </c>
      <c r="X118" s="63" t="s">
        <v>732</v>
      </c>
      <c r="Y118" s="63" t="s">
        <v>733</v>
      </c>
      <c r="Z118" s="63" t="s">
        <v>734</v>
      </c>
      <c r="AA118" s="64" t="s">
        <v>735</v>
      </c>
    </row>
    <row r="119" spans="2:63" s="15" customFormat="1" ht="29.25" customHeight="1">
      <c r="B119" s="16"/>
      <c r="C119" s="91" t="s">
        <v>695</v>
      </c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235">
        <f>SUM(N120,N267,N276)</f>
        <v>0</v>
      </c>
      <c r="O119" s="236"/>
      <c r="P119" s="236"/>
      <c r="Q119" s="236"/>
      <c r="R119" s="18"/>
      <c r="T119" s="65"/>
      <c r="U119" s="20"/>
      <c r="V119" s="20"/>
      <c r="W119" s="66">
        <f>W120+W267+W276</f>
        <v>191.28900000000004</v>
      </c>
      <c r="X119" s="20"/>
      <c r="Y119" s="66">
        <f>Y120+Y267+Y276</f>
        <v>0.8044514</v>
      </c>
      <c r="Z119" s="20"/>
      <c r="AA119" s="67">
        <f>AA120+AA267+AA276</f>
        <v>0</v>
      </c>
      <c r="AT119" s="7" t="s">
        <v>736</v>
      </c>
      <c r="AU119" s="7" t="s">
        <v>716</v>
      </c>
      <c r="BK119" s="68">
        <f>BK120+BK267+BK276</f>
        <v>0</v>
      </c>
    </row>
    <row r="120" spans="2:63" s="69" customFormat="1" ht="36.75" customHeight="1">
      <c r="B120" s="70"/>
      <c r="C120" s="93"/>
      <c r="D120" s="94" t="s">
        <v>717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237">
        <f>SUM(N121,N242)</f>
        <v>0</v>
      </c>
      <c r="O120" s="238"/>
      <c r="P120" s="238"/>
      <c r="Q120" s="238"/>
      <c r="R120" s="71"/>
      <c r="T120" s="72"/>
      <c r="W120" s="73">
        <f>W121+W242</f>
        <v>158.42900000000003</v>
      </c>
      <c r="Y120" s="73">
        <f>Y121+Y242</f>
        <v>0.8044514</v>
      </c>
      <c r="AA120" s="74">
        <f>AA121+AA242</f>
        <v>0</v>
      </c>
      <c r="AR120" s="75" t="s">
        <v>16</v>
      </c>
      <c r="AT120" s="76" t="s">
        <v>736</v>
      </c>
      <c r="AU120" s="76" t="s">
        <v>669</v>
      </c>
      <c r="AY120" s="75" t="s">
        <v>737</v>
      </c>
      <c r="BK120" s="77">
        <f>BK121+BK242</f>
        <v>0</v>
      </c>
    </row>
    <row r="121" spans="2:63" s="69" customFormat="1" ht="19.5" customHeight="1">
      <c r="B121" s="70"/>
      <c r="C121" s="93"/>
      <c r="D121" s="95" t="s">
        <v>718</v>
      </c>
      <c r="E121" s="95"/>
      <c r="F121" s="95"/>
      <c r="G121" s="95"/>
      <c r="H121" s="95"/>
      <c r="I121" s="95"/>
      <c r="J121" s="95"/>
      <c r="K121" s="95"/>
      <c r="L121" s="95"/>
      <c r="M121" s="95"/>
      <c r="N121" s="226">
        <f>SUM(N122:Q241)</f>
        <v>0</v>
      </c>
      <c r="O121" s="239"/>
      <c r="P121" s="239"/>
      <c r="Q121" s="239"/>
      <c r="R121" s="71"/>
      <c r="T121" s="72"/>
      <c r="W121" s="73">
        <f>SUM(W122:W241)</f>
        <v>154.01200000000003</v>
      </c>
      <c r="Y121" s="73">
        <f>SUM(Y122:Y241)</f>
        <v>0.7953434</v>
      </c>
      <c r="AA121" s="74">
        <f>SUM(AA122:AA241)</f>
        <v>0</v>
      </c>
      <c r="AR121" s="75" t="s">
        <v>16</v>
      </c>
      <c r="AT121" s="76" t="s">
        <v>736</v>
      </c>
      <c r="AU121" s="76" t="s">
        <v>14</v>
      </c>
      <c r="AY121" s="75" t="s">
        <v>737</v>
      </c>
      <c r="BK121" s="77">
        <f>SUM(BK122:BK241)</f>
        <v>0</v>
      </c>
    </row>
    <row r="122" spans="2:65" s="15" customFormat="1" ht="28.5" customHeight="1">
      <c r="B122" s="78"/>
      <c r="C122" s="96">
        <v>1</v>
      </c>
      <c r="D122" s="96" t="s">
        <v>738</v>
      </c>
      <c r="E122" s="97" t="s">
        <v>739</v>
      </c>
      <c r="F122" s="215" t="s">
        <v>740</v>
      </c>
      <c r="G122" s="216"/>
      <c r="H122" s="216"/>
      <c r="I122" s="217"/>
      <c r="J122" s="98" t="s">
        <v>60</v>
      </c>
      <c r="K122" s="99">
        <v>15</v>
      </c>
      <c r="L122" s="224"/>
      <c r="M122" s="224"/>
      <c r="N122" s="224"/>
      <c r="O122" s="224"/>
      <c r="P122" s="224"/>
      <c r="Q122" s="224"/>
      <c r="R122" s="79"/>
      <c r="T122" s="80" t="s">
        <v>681</v>
      </c>
      <c r="U122" s="81" t="s">
        <v>700</v>
      </c>
      <c r="V122" s="82">
        <v>0.076</v>
      </c>
      <c r="W122" s="82">
        <f aca="true" t="shared" si="0" ref="W122:W168">V122*K122</f>
        <v>1.14</v>
      </c>
      <c r="X122" s="82">
        <v>0</v>
      </c>
      <c r="Y122" s="82">
        <f aca="true" t="shared" si="1" ref="Y122:Y168">X122*K122</f>
        <v>0</v>
      </c>
      <c r="Z122" s="82">
        <v>0</v>
      </c>
      <c r="AA122" s="83">
        <f aca="true" t="shared" si="2" ref="AA122:AA168">Z122*K122</f>
        <v>0</v>
      </c>
      <c r="AR122" s="7" t="s">
        <v>14</v>
      </c>
      <c r="AT122" s="7" t="s">
        <v>738</v>
      </c>
      <c r="AU122" s="7" t="s">
        <v>15</v>
      </c>
      <c r="AY122" s="7" t="s">
        <v>737</v>
      </c>
      <c r="BE122" s="84">
        <f aca="true" t="shared" si="3" ref="BE122:BE168">IF(U122="základná",N122,0)</f>
        <v>0</v>
      </c>
      <c r="BF122" s="84">
        <f aca="true" t="shared" si="4" ref="BF122:BF168">IF(U122="znížená",N122,0)</f>
        <v>0</v>
      </c>
      <c r="BG122" s="84">
        <f aca="true" t="shared" si="5" ref="BG122:BG168">IF(U122="zákl. prenesená",N122,0)</f>
        <v>0</v>
      </c>
      <c r="BH122" s="84">
        <f aca="true" t="shared" si="6" ref="BH122:BH168">IF(U122="zníž. prenesená",N122,0)</f>
        <v>0</v>
      </c>
      <c r="BI122" s="84">
        <f aca="true" t="shared" si="7" ref="BI122:BI168">IF(U122="nulová",N122,0)</f>
        <v>0</v>
      </c>
      <c r="BJ122" s="7" t="s">
        <v>15</v>
      </c>
      <c r="BK122" s="85">
        <f aca="true" t="shared" si="8" ref="BK122:BK168">ROUND(L122*K122,3)</f>
        <v>0</v>
      </c>
      <c r="BL122" s="7" t="s">
        <v>14</v>
      </c>
      <c r="BM122" s="7" t="s">
        <v>741</v>
      </c>
    </row>
    <row r="123" spans="2:65" s="15" customFormat="1" ht="20.25" customHeight="1">
      <c r="B123" s="78"/>
      <c r="C123" s="100">
        <v>2</v>
      </c>
      <c r="D123" s="100" t="s">
        <v>742</v>
      </c>
      <c r="E123" s="101"/>
      <c r="F123" s="229" t="s">
        <v>743</v>
      </c>
      <c r="G123" s="230"/>
      <c r="H123" s="230"/>
      <c r="I123" s="231"/>
      <c r="J123" s="102" t="s">
        <v>40</v>
      </c>
      <c r="K123" s="103">
        <v>2</v>
      </c>
      <c r="L123" s="232"/>
      <c r="M123" s="232"/>
      <c r="N123" s="232"/>
      <c r="O123" s="224"/>
      <c r="P123" s="224"/>
      <c r="Q123" s="224"/>
      <c r="R123" s="79"/>
      <c r="T123" s="80" t="s">
        <v>681</v>
      </c>
      <c r="U123" s="81" t="s">
        <v>700</v>
      </c>
      <c r="V123" s="82">
        <v>0</v>
      </c>
      <c r="W123" s="82">
        <f t="shared" si="0"/>
        <v>0</v>
      </c>
      <c r="X123" s="82">
        <v>0</v>
      </c>
      <c r="Y123" s="82">
        <f t="shared" si="1"/>
        <v>0</v>
      </c>
      <c r="Z123" s="82">
        <v>0</v>
      </c>
      <c r="AA123" s="83">
        <f t="shared" si="2"/>
        <v>0</v>
      </c>
      <c r="AR123" s="7" t="s">
        <v>15</v>
      </c>
      <c r="AT123" s="7" t="s">
        <v>742</v>
      </c>
      <c r="AU123" s="7" t="s">
        <v>15</v>
      </c>
      <c r="AY123" s="7" t="s">
        <v>737</v>
      </c>
      <c r="BE123" s="84">
        <f t="shared" si="3"/>
        <v>0</v>
      </c>
      <c r="BF123" s="84">
        <f t="shared" si="4"/>
        <v>0</v>
      </c>
      <c r="BG123" s="84">
        <f t="shared" si="5"/>
        <v>0</v>
      </c>
      <c r="BH123" s="84">
        <f t="shared" si="6"/>
        <v>0</v>
      </c>
      <c r="BI123" s="84">
        <f t="shared" si="7"/>
        <v>0</v>
      </c>
      <c r="BJ123" s="7" t="s">
        <v>15</v>
      </c>
      <c r="BK123" s="85">
        <f t="shared" si="8"/>
        <v>0</v>
      </c>
      <c r="BL123" s="7" t="s">
        <v>14</v>
      </c>
      <c r="BM123" s="7" t="s">
        <v>744</v>
      </c>
    </row>
    <row r="124" spans="2:65" s="15" customFormat="1" ht="20.25" customHeight="1">
      <c r="B124" s="78"/>
      <c r="C124" s="100">
        <v>3</v>
      </c>
      <c r="D124" s="100" t="s">
        <v>742</v>
      </c>
      <c r="E124" s="101"/>
      <c r="F124" s="229" t="s">
        <v>745</v>
      </c>
      <c r="G124" s="230"/>
      <c r="H124" s="230"/>
      <c r="I124" s="231"/>
      <c r="J124" s="102" t="s">
        <v>40</v>
      </c>
      <c r="K124" s="103">
        <v>17</v>
      </c>
      <c r="L124" s="232"/>
      <c r="M124" s="232"/>
      <c r="N124" s="232"/>
      <c r="O124" s="224"/>
      <c r="P124" s="224"/>
      <c r="Q124" s="224"/>
      <c r="R124" s="79"/>
      <c r="T124" s="80" t="s">
        <v>681</v>
      </c>
      <c r="U124" s="81" t="s">
        <v>700</v>
      </c>
      <c r="V124" s="82">
        <v>0</v>
      </c>
      <c r="W124" s="82">
        <f t="shared" si="0"/>
        <v>0</v>
      </c>
      <c r="X124" s="82">
        <v>0</v>
      </c>
      <c r="Y124" s="82">
        <f t="shared" si="1"/>
        <v>0</v>
      </c>
      <c r="Z124" s="82">
        <v>0</v>
      </c>
      <c r="AA124" s="83">
        <f t="shared" si="2"/>
        <v>0</v>
      </c>
      <c r="AR124" s="7" t="s">
        <v>746</v>
      </c>
      <c r="AT124" s="7" t="s">
        <v>742</v>
      </c>
      <c r="AU124" s="7" t="s">
        <v>15</v>
      </c>
      <c r="AY124" s="7" t="s">
        <v>737</v>
      </c>
      <c r="BE124" s="84">
        <f t="shared" si="3"/>
        <v>0</v>
      </c>
      <c r="BF124" s="84">
        <f t="shared" si="4"/>
        <v>0</v>
      </c>
      <c r="BG124" s="84">
        <f t="shared" si="5"/>
        <v>0</v>
      </c>
      <c r="BH124" s="84">
        <f t="shared" si="6"/>
        <v>0</v>
      </c>
      <c r="BI124" s="84">
        <f t="shared" si="7"/>
        <v>0</v>
      </c>
      <c r="BJ124" s="7" t="s">
        <v>15</v>
      </c>
      <c r="BK124" s="85">
        <f t="shared" si="8"/>
        <v>0</v>
      </c>
      <c r="BL124" s="7" t="s">
        <v>746</v>
      </c>
      <c r="BM124" s="7" t="s">
        <v>747</v>
      </c>
    </row>
    <row r="125" spans="2:65" s="15" customFormat="1" ht="20.25" customHeight="1">
      <c r="B125" s="78"/>
      <c r="C125" s="100">
        <v>4</v>
      </c>
      <c r="D125" s="100" t="s">
        <v>742</v>
      </c>
      <c r="E125" s="101"/>
      <c r="F125" s="229" t="s">
        <v>748</v>
      </c>
      <c r="G125" s="230"/>
      <c r="H125" s="230"/>
      <c r="I125" s="231"/>
      <c r="J125" s="102" t="s">
        <v>40</v>
      </c>
      <c r="K125" s="103">
        <v>15</v>
      </c>
      <c r="L125" s="232"/>
      <c r="M125" s="232"/>
      <c r="N125" s="232"/>
      <c r="O125" s="224"/>
      <c r="P125" s="224"/>
      <c r="Q125" s="224"/>
      <c r="R125" s="79"/>
      <c r="T125" s="80" t="s">
        <v>681</v>
      </c>
      <c r="U125" s="81" t="s">
        <v>700</v>
      </c>
      <c r="V125" s="82">
        <v>0</v>
      </c>
      <c r="W125" s="82">
        <f t="shared" si="0"/>
        <v>0</v>
      </c>
      <c r="X125" s="82">
        <v>5.4E-05</v>
      </c>
      <c r="Y125" s="82">
        <f t="shared" si="1"/>
        <v>0.00081</v>
      </c>
      <c r="Z125" s="82">
        <v>0</v>
      </c>
      <c r="AA125" s="83">
        <f t="shared" si="2"/>
        <v>0</v>
      </c>
      <c r="AR125" s="7" t="s">
        <v>15</v>
      </c>
      <c r="AT125" s="7" t="s">
        <v>742</v>
      </c>
      <c r="AU125" s="7" t="s">
        <v>15</v>
      </c>
      <c r="AY125" s="7" t="s">
        <v>737</v>
      </c>
      <c r="BE125" s="84">
        <f t="shared" si="3"/>
        <v>0</v>
      </c>
      <c r="BF125" s="84">
        <f t="shared" si="4"/>
        <v>0</v>
      </c>
      <c r="BG125" s="84">
        <f t="shared" si="5"/>
        <v>0</v>
      </c>
      <c r="BH125" s="84">
        <f t="shared" si="6"/>
        <v>0</v>
      </c>
      <c r="BI125" s="84">
        <f t="shared" si="7"/>
        <v>0</v>
      </c>
      <c r="BJ125" s="7" t="s">
        <v>15</v>
      </c>
      <c r="BK125" s="85">
        <f t="shared" si="8"/>
        <v>0</v>
      </c>
      <c r="BL125" s="7" t="s">
        <v>14</v>
      </c>
      <c r="BM125" s="7" t="s">
        <v>749</v>
      </c>
    </row>
    <row r="126" spans="2:65" s="15" customFormat="1" ht="27.75" customHeight="1">
      <c r="B126" s="78"/>
      <c r="C126" s="96">
        <v>5</v>
      </c>
      <c r="D126" s="96" t="s">
        <v>738</v>
      </c>
      <c r="E126" s="97" t="s">
        <v>750</v>
      </c>
      <c r="F126" s="215" t="s">
        <v>751</v>
      </c>
      <c r="G126" s="216"/>
      <c r="H126" s="216"/>
      <c r="I126" s="217"/>
      <c r="J126" s="98" t="s">
        <v>60</v>
      </c>
      <c r="K126" s="99">
        <v>8</v>
      </c>
      <c r="L126" s="224"/>
      <c r="M126" s="224"/>
      <c r="N126" s="224"/>
      <c r="O126" s="224"/>
      <c r="P126" s="224"/>
      <c r="Q126" s="224"/>
      <c r="R126" s="79"/>
      <c r="T126" s="80" t="s">
        <v>681</v>
      </c>
      <c r="U126" s="81" t="s">
        <v>700</v>
      </c>
      <c r="V126" s="82">
        <v>0.076</v>
      </c>
      <c r="W126" s="82">
        <f t="shared" si="0"/>
        <v>0.608</v>
      </c>
      <c r="X126" s="82">
        <v>0</v>
      </c>
      <c r="Y126" s="82">
        <f t="shared" si="1"/>
        <v>0</v>
      </c>
      <c r="Z126" s="82">
        <v>0</v>
      </c>
      <c r="AA126" s="83">
        <f t="shared" si="2"/>
        <v>0</v>
      </c>
      <c r="AR126" s="7" t="s">
        <v>14</v>
      </c>
      <c r="AT126" s="7" t="s">
        <v>738</v>
      </c>
      <c r="AU126" s="7" t="s">
        <v>15</v>
      </c>
      <c r="AY126" s="7" t="s">
        <v>737</v>
      </c>
      <c r="BE126" s="84">
        <f t="shared" si="3"/>
        <v>0</v>
      </c>
      <c r="BF126" s="84">
        <f t="shared" si="4"/>
        <v>0</v>
      </c>
      <c r="BG126" s="84">
        <f t="shared" si="5"/>
        <v>0</v>
      </c>
      <c r="BH126" s="84">
        <f t="shared" si="6"/>
        <v>0</v>
      </c>
      <c r="BI126" s="84">
        <f t="shared" si="7"/>
        <v>0</v>
      </c>
      <c r="BJ126" s="7" t="s">
        <v>15</v>
      </c>
      <c r="BK126" s="85">
        <f t="shared" si="8"/>
        <v>0</v>
      </c>
      <c r="BL126" s="7" t="s">
        <v>14</v>
      </c>
      <c r="BM126" s="7" t="s">
        <v>741</v>
      </c>
    </row>
    <row r="127" spans="2:65" s="15" customFormat="1" ht="20.25" customHeight="1">
      <c r="B127" s="78"/>
      <c r="C127" s="100">
        <v>6</v>
      </c>
      <c r="D127" s="100" t="s">
        <v>742</v>
      </c>
      <c r="E127" s="101"/>
      <c r="F127" s="229" t="s">
        <v>752</v>
      </c>
      <c r="G127" s="230"/>
      <c r="H127" s="230"/>
      <c r="I127" s="231"/>
      <c r="J127" s="102" t="s">
        <v>40</v>
      </c>
      <c r="K127" s="103">
        <v>2</v>
      </c>
      <c r="L127" s="232"/>
      <c r="M127" s="232"/>
      <c r="N127" s="232"/>
      <c r="O127" s="224"/>
      <c r="P127" s="224"/>
      <c r="Q127" s="224"/>
      <c r="R127" s="79"/>
      <c r="T127" s="80" t="s">
        <v>681</v>
      </c>
      <c r="U127" s="81" t="s">
        <v>700</v>
      </c>
      <c r="V127" s="82">
        <v>0</v>
      </c>
      <c r="W127" s="82">
        <f t="shared" si="0"/>
        <v>0</v>
      </c>
      <c r="X127" s="82">
        <v>0</v>
      </c>
      <c r="Y127" s="82">
        <f t="shared" si="1"/>
        <v>0</v>
      </c>
      <c r="Z127" s="82">
        <v>0</v>
      </c>
      <c r="AA127" s="83">
        <f t="shared" si="2"/>
        <v>0</v>
      </c>
      <c r="AR127" s="7" t="s">
        <v>15</v>
      </c>
      <c r="AT127" s="7" t="s">
        <v>742</v>
      </c>
      <c r="AU127" s="7" t="s">
        <v>15</v>
      </c>
      <c r="AY127" s="7" t="s">
        <v>737</v>
      </c>
      <c r="BE127" s="84">
        <f t="shared" si="3"/>
        <v>0</v>
      </c>
      <c r="BF127" s="84">
        <f t="shared" si="4"/>
        <v>0</v>
      </c>
      <c r="BG127" s="84">
        <f t="shared" si="5"/>
        <v>0</v>
      </c>
      <c r="BH127" s="84">
        <f t="shared" si="6"/>
        <v>0</v>
      </c>
      <c r="BI127" s="84">
        <f t="shared" si="7"/>
        <v>0</v>
      </c>
      <c r="BJ127" s="7" t="s">
        <v>15</v>
      </c>
      <c r="BK127" s="85">
        <f t="shared" si="8"/>
        <v>0</v>
      </c>
      <c r="BL127" s="7" t="s">
        <v>14</v>
      </c>
      <c r="BM127" s="7" t="s">
        <v>744</v>
      </c>
    </row>
    <row r="128" spans="2:65" s="15" customFormat="1" ht="20.25" customHeight="1">
      <c r="B128" s="78"/>
      <c r="C128" s="100">
        <v>7</v>
      </c>
      <c r="D128" s="100" t="s">
        <v>742</v>
      </c>
      <c r="E128" s="101"/>
      <c r="F128" s="229" t="s">
        <v>753</v>
      </c>
      <c r="G128" s="230"/>
      <c r="H128" s="230"/>
      <c r="I128" s="231"/>
      <c r="J128" s="102" t="s">
        <v>40</v>
      </c>
      <c r="K128" s="103">
        <v>10</v>
      </c>
      <c r="L128" s="232"/>
      <c r="M128" s="232"/>
      <c r="N128" s="232"/>
      <c r="O128" s="224"/>
      <c r="P128" s="224"/>
      <c r="Q128" s="224"/>
      <c r="R128" s="79"/>
      <c r="T128" s="80" t="s">
        <v>681</v>
      </c>
      <c r="U128" s="81" t="s">
        <v>700</v>
      </c>
      <c r="V128" s="82">
        <v>0</v>
      </c>
      <c r="W128" s="82">
        <f t="shared" si="0"/>
        <v>0</v>
      </c>
      <c r="X128" s="82">
        <v>0</v>
      </c>
      <c r="Y128" s="82">
        <f t="shared" si="1"/>
        <v>0</v>
      </c>
      <c r="Z128" s="82">
        <v>0</v>
      </c>
      <c r="AA128" s="83">
        <f t="shared" si="2"/>
        <v>0</v>
      </c>
      <c r="AR128" s="7" t="s">
        <v>746</v>
      </c>
      <c r="AT128" s="7" t="s">
        <v>742</v>
      </c>
      <c r="AU128" s="7" t="s">
        <v>15</v>
      </c>
      <c r="AY128" s="7" t="s">
        <v>737</v>
      </c>
      <c r="BE128" s="84">
        <f t="shared" si="3"/>
        <v>0</v>
      </c>
      <c r="BF128" s="84">
        <f t="shared" si="4"/>
        <v>0</v>
      </c>
      <c r="BG128" s="84">
        <f t="shared" si="5"/>
        <v>0</v>
      </c>
      <c r="BH128" s="84">
        <f t="shared" si="6"/>
        <v>0</v>
      </c>
      <c r="BI128" s="84">
        <f t="shared" si="7"/>
        <v>0</v>
      </c>
      <c r="BJ128" s="7" t="s">
        <v>15</v>
      </c>
      <c r="BK128" s="85">
        <f t="shared" si="8"/>
        <v>0</v>
      </c>
      <c r="BL128" s="7" t="s">
        <v>746</v>
      </c>
      <c r="BM128" s="7" t="s">
        <v>747</v>
      </c>
    </row>
    <row r="129" spans="2:65" s="15" customFormat="1" ht="20.25" customHeight="1">
      <c r="B129" s="78"/>
      <c r="C129" s="100">
        <v>8</v>
      </c>
      <c r="D129" s="100" t="s">
        <v>742</v>
      </c>
      <c r="E129" s="101"/>
      <c r="F129" s="229" t="s">
        <v>754</v>
      </c>
      <c r="G129" s="230"/>
      <c r="H129" s="230"/>
      <c r="I129" s="231"/>
      <c r="J129" s="102" t="s">
        <v>40</v>
      </c>
      <c r="K129" s="103">
        <v>8</v>
      </c>
      <c r="L129" s="232"/>
      <c r="M129" s="232"/>
      <c r="N129" s="232"/>
      <c r="O129" s="224"/>
      <c r="P129" s="224"/>
      <c r="Q129" s="224"/>
      <c r="R129" s="79"/>
      <c r="T129" s="80" t="s">
        <v>681</v>
      </c>
      <c r="U129" s="81" t="s">
        <v>700</v>
      </c>
      <c r="V129" s="82">
        <v>0</v>
      </c>
      <c r="W129" s="82">
        <f t="shared" si="0"/>
        <v>0</v>
      </c>
      <c r="X129" s="82">
        <v>5.4E-05</v>
      </c>
      <c r="Y129" s="82">
        <f t="shared" si="1"/>
        <v>0.000432</v>
      </c>
      <c r="Z129" s="82">
        <v>0</v>
      </c>
      <c r="AA129" s="83">
        <f t="shared" si="2"/>
        <v>0</v>
      </c>
      <c r="AR129" s="7" t="s">
        <v>15</v>
      </c>
      <c r="AT129" s="7" t="s">
        <v>742</v>
      </c>
      <c r="AU129" s="7" t="s">
        <v>15</v>
      </c>
      <c r="AY129" s="7" t="s">
        <v>737</v>
      </c>
      <c r="BE129" s="84">
        <f t="shared" si="3"/>
        <v>0</v>
      </c>
      <c r="BF129" s="84">
        <f t="shared" si="4"/>
        <v>0</v>
      </c>
      <c r="BG129" s="84">
        <f t="shared" si="5"/>
        <v>0</v>
      </c>
      <c r="BH129" s="84">
        <f t="shared" si="6"/>
        <v>0</v>
      </c>
      <c r="BI129" s="84">
        <f t="shared" si="7"/>
        <v>0</v>
      </c>
      <c r="BJ129" s="7" t="s">
        <v>15</v>
      </c>
      <c r="BK129" s="85">
        <f t="shared" si="8"/>
        <v>0</v>
      </c>
      <c r="BL129" s="7" t="s">
        <v>14</v>
      </c>
      <c r="BM129" s="7" t="s">
        <v>749</v>
      </c>
    </row>
    <row r="130" spans="2:65" s="15" customFormat="1" ht="28.5" customHeight="1">
      <c r="B130" s="78"/>
      <c r="C130" s="96">
        <v>9</v>
      </c>
      <c r="D130" s="96" t="s">
        <v>738</v>
      </c>
      <c r="E130" s="97" t="s">
        <v>755</v>
      </c>
      <c r="F130" s="215" t="s">
        <v>756</v>
      </c>
      <c r="G130" s="216"/>
      <c r="H130" s="216"/>
      <c r="I130" s="217"/>
      <c r="J130" s="98" t="s">
        <v>40</v>
      </c>
      <c r="K130" s="99">
        <v>52</v>
      </c>
      <c r="L130" s="224"/>
      <c r="M130" s="224"/>
      <c r="N130" s="224"/>
      <c r="O130" s="224"/>
      <c r="P130" s="224"/>
      <c r="Q130" s="224"/>
      <c r="R130" s="79"/>
      <c r="T130" s="80" t="s">
        <v>681</v>
      </c>
      <c r="U130" s="81" t="s">
        <v>700</v>
      </c>
      <c r="V130" s="82">
        <v>0.056</v>
      </c>
      <c r="W130" s="82">
        <f t="shared" si="0"/>
        <v>2.912</v>
      </c>
      <c r="X130" s="82">
        <v>0</v>
      </c>
      <c r="Y130" s="82">
        <f t="shared" si="1"/>
        <v>0</v>
      </c>
      <c r="Z130" s="82">
        <v>0</v>
      </c>
      <c r="AA130" s="83">
        <f t="shared" si="2"/>
        <v>0</v>
      </c>
      <c r="AR130" s="7" t="s">
        <v>14</v>
      </c>
      <c r="AT130" s="7" t="s">
        <v>738</v>
      </c>
      <c r="AU130" s="7" t="s">
        <v>15</v>
      </c>
      <c r="AY130" s="7" t="s">
        <v>737</v>
      </c>
      <c r="BE130" s="84">
        <f t="shared" si="3"/>
        <v>0</v>
      </c>
      <c r="BF130" s="84">
        <f t="shared" si="4"/>
        <v>0</v>
      </c>
      <c r="BG130" s="84">
        <f t="shared" si="5"/>
        <v>0</v>
      </c>
      <c r="BH130" s="84">
        <f t="shared" si="6"/>
        <v>0</v>
      </c>
      <c r="BI130" s="84">
        <f t="shared" si="7"/>
        <v>0</v>
      </c>
      <c r="BJ130" s="7" t="s">
        <v>15</v>
      </c>
      <c r="BK130" s="85">
        <f t="shared" si="8"/>
        <v>0</v>
      </c>
      <c r="BL130" s="7" t="s">
        <v>14</v>
      </c>
      <c r="BM130" s="7" t="s">
        <v>757</v>
      </c>
    </row>
    <row r="131" spans="2:65" s="15" customFormat="1" ht="20.25" customHeight="1">
      <c r="B131" s="78"/>
      <c r="C131" s="100">
        <v>10</v>
      </c>
      <c r="D131" s="100" t="s">
        <v>742</v>
      </c>
      <c r="E131" s="101"/>
      <c r="F131" s="229" t="s">
        <v>758</v>
      </c>
      <c r="G131" s="230"/>
      <c r="H131" s="230"/>
      <c r="I131" s="231"/>
      <c r="J131" s="102" t="s">
        <v>40</v>
      </c>
      <c r="K131" s="103">
        <v>52</v>
      </c>
      <c r="L131" s="232"/>
      <c r="M131" s="232"/>
      <c r="N131" s="232"/>
      <c r="O131" s="224"/>
      <c r="P131" s="224"/>
      <c r="Q131" s="224"/>
      <c r="R131" s="79"/>
      <c r="T131" s="80" t="s">
        <v>681</v>
      </c>
      <c r="U131" s="81" t="s">
        <v>700</v>
      </c>
      <c r="V131" s="82">
        <v>0</v>
      </c>
      <c r="W131" s="82">
        <f t="shared" si="0"/>
        <v>0</v>
      </c>
      <c r="X131" s="82">
        <v>1E-05</v>
      </c>
      <c r="Y131" s="82">
        <f t="shared" si="1"/>
        <v>0.0005200000000000001</v>
      </c>
      <c r="Z131" s="82">
        <v>0</v>
      </c>
      <c r="AA131" s="83">
        <f t="shared" si="2"/>
        <v>0</v>
      </c>
      <c r="AR131" s="7" t="s">
        <v>746</v>
      </c>
      <c r="AT131" s="7" t="s">
        <v>742</v>
      </c>
      <c r="AU131" s="7" t="s">
        <v>15</v>
      </c>
      <c r="AY131" s="7" t="s">
        <v>737</v>
      </c>
      <c r="BE131" s="84">
        <f t="shared" si="3"/>
        <v>0</v>
      </c>
      <c r="BF131" s="84">
        <f t="shared" si="4"/>
        <v>0</v>
      </c>
      <c r="BG131" s="84">
        <f t="shared" si="5"/>
        <v>0</v>
      </c>
      <c r="BH131" s="84">
        <f t="shared" si="6"/>
        <v>0</v>
      </c>
      <c r="BI131" s="84">
        <f t="shared" si="7"/>
        <v>0</v>
      </c>
      <c r="BJ131" s="7" t="s">
        <v>15</v>
      </c>
      <c r="BK131" s="85">
        <f t="shared" si="8"/>
        <v>0</v>
      </c>
      <c r="BL131" s="7" t="s">
        <v>746</v>
      </c>
      <c r="BM131" s="7" t="s">
        <v>759</v>
      </c>
    </row>
    <row r="132" spans="2:65" s="15" customFormat="1" ht="28.5" customHeight="1">
      <c r="B132" s="78"/>
      <c r="C132" s="96">
        <v>11</v>
      </c>
      <c r="D132" s="96" t="s">
        <v>738</v>
      </c>
      <c r="E132" s="97" t="s">
        <v>760</v>
      </c>
      <c r="F132" s="215" t="s">
        <v>761</v>
      </c>
      <c r="G132" s="216"/>
      <c r="H132" s="216"/>
      <c r="I132" s="217"/>
      <c r="J132" s="98" t="s">
        <v>40</v>
      </c>
      <c r="K132" s="99">
        <v>60</v>
      </c>
      <c r="L132" s="224"/>
      <c r="M132" s="224"/>
      <c r="N132" s="224"/>
      <c r="O132" s="224"/>
      <c r="P132" s="224"/>
      <c r="Q132" s="224"/>
      <c r="R132" s="79"/>
      <c r="T132" s="80" t="s">
        <v>681</v>
      </c>
      <c r="U132" s="81" t="s">
        <v>700</v>
      </c>
      <c r="V132" s="82">
        <v>0.06</v>
      </c>
      <c r="W132" s="82">
        <f t="shared" si="0"/>
        <v>3.5999999999999996</v>
      </c>
      <c r="X132" s="82">
        <v>0</v>
      </c>
      <c r="Y132" s="82">
        <f t="shared" si="1"/>
        <v>0</v>
      </c>
      <c r="Z132" s="82">
        <v>0</v>
      </c>
      <c r="AA132" s="83">
        <f t="shared" si="2"/>
        <v>0</v>
      </c>
      <c r="AR132" s="7" t="s">
        <v>14</v>
      </c>
      <c r="AT132" s="7" t="s">
        <v>738</v>
      </c>
      <c r="AU132" s="7" t="s">
        <v>15</v>
      </c>
      <c r="AY132" s="7" t="s">
        <v>737</v>
      </c>
      <c r="BE132" s="84">
        <f t="shared" si="3"/>
        <v>0</v>
      </c>
      <c r="BF132" s="84">
        <f t="shared" si="4"/>
        <v>0</v>
      </c>
      <c r="BG132" s="84">
        <f t="shared" si="5"/>
        <v>0</v>
      </c>
      <c r="BH132" s="84">
        <f t="shared" si="6"/>
        <v>0</v>
      </c>
      <c r="BI132" s="84">
        <f t="shared" si="7"/>
        <v>0</v>
      </c>
      <c r="BJ132" s="7" t="s">
        <v>15</v>
      </c>
      <c r="BK132" s="85">
        <f t="shared" si="8"/>
        <v>0</v>
      </c>
      <c r="BL132" s="7" t="s">
        <v>14</v>
      </c>
      <c r="BM132" s="7" t="s">
        <v>762</v>
      </c>
    </row>
    <row r="133" spans="2:65" s="15" customFormat="1" ht="28.5" customHeight="1">
      <c r="B133" s="78"/>
      <c r="C133" s="100">
        <v>12</v>
      </c>
      <c r="D133" s="100" t="s">
        <v>742</v>
      </c>
      <c r="E133" s="101"/>
      <c r="F133" s="229" t="s">
        <v>763</v>
      </c>
      <c r="G133" s="230"/>
      <c r="H133" s="230"/>
      <c r="I133" s="231"/>
      <c r="J133" s="102" t="s">
        <v>40</v>
      </c>
      <c r="K133" s="103">
        <v>60</v>
      </c>
      <c r="L133" s="232"/>
      <c r="M133" s="232"/>
      <c r="N133" s="232"/>
      <c r="O133" s="224"/>
      <c r="P133" s="224"/>
      <c r="Q133" s="224"/>
      <c r="R133" s="79"/>
      <c r="T133" s="80" t="s">
        <v>681</v>
      </c>
      <c r="U133" s="81" t="s">
        <v>700</v>
      </c>
      <c r="V133" s="82">
        <v>0</v>
      </c>
      <c r="W133" s="82">
        <f t="shared" si="0"/>
        <v>0</v>
      </c>
      <c r="X133" s="82">
        <v>2E-05</v>
      </c>
      <c r="Y133" s="82">
        <f t="shared" si="1"/>
        <v>0.0012000000000000001</v>
      </c>
      <c r="Z133" s="82">
        <v>0</v>
      </c>
      <c r="AA133" s="83">
        <f t="shared" si="2"/>
        <v>0</v>
      </c>
      <c r="AR133" s="7" t="s">
        <v>746</v>
      </c>
      <c r="AT133" s="7" t="s">
        <v>742</v>
      </c>
      <c r="AU133" s="7" t="s">
        <v>15</v>
      </c>
      <c r="AY133" s="7" t="s">
        <v>737</v>
      </c>
      <c r="BE133" s="84">
        <f t="shared" si="3"/>
        <v>0</v>
      </c>
      <c r="BF133" s="84">
        <f t="shared" si="4"/>
        <v>0</v>
      </c>
      <c r="BG133" s="84">
        <f t="shared" si="5"/>
        <v>0</v>
      </c>
      <c r="BH133" s="84">
        <f t="shared" si="6"/>
        <v>0</v>
      </c>
      <c r="BI133" s="84">
        <f t="shared" si="7"/>
        <v>0</v>
      </c>
      <c r="BJ133" s="7" t="s">
        <v>15</v>
      </c>
      <c r="BK133" s="85">
        <f t="shared" si="8"/>
        <v>0</v>
      </c>
      <c r="BL133" s="7" t="s">
        <v>746</v>
      </c>
      <c r="BM133" s="7" t="s">
        <v>764</v>
      </c>
    </row>
    <row r="134" spans="2:65" s="15" customFormat="1" ht="39.75" customHeight="1">
      <c r="B134" s="78"/>
      <c r="C134" s="96">
        <v>13</v>
      </c>
      <c r="D134" s="96" t="s">
        <v>738</v>
      </c>
      <c r="E134" s="97" t="s">
        <v>765</v>
      </c>
      <c r="F134" s="215" t="s">
        <v>766</v>
      </c>
      <c r="G134" s="216"/>
      <c r="H134" s="216"/>
      <c r="I134" s="217"/>
      <c r="J134" s="98" t="s">
        <v>627</v>
      </c>
      <c r="K134" s="99">
        <v>10</v>
      </c>
      <c r="L134" s="224"/>
      <c r="M134" s="224"/>
      <c r="N134" s="224"/>
      <c r="O134" s="224"/>
      <c r="P134" s="224"/>
      <c r="Q134" s="224"/>
      <c r="R134" s="79"/>
      <c r="T134" s="80" t="s">
        <v>681</v>
      </c>
      <c r="U134" s="81" t="s">
        <v>700</v>
      </c>
      <c r="V134" s="82">
        <v>0.154</v>
      </c>
      <c r="W134" s="82">
        <f t="shared" si="0"/>
        <v>1.54</v>
      </c>
      <c r="X134" s="82">
        <v>0</v>
      </c>
      <c r="Y134" s="82">
        <f t="shared" si="1"/>
        <v>0</v>
      </c>
      <c r="Z134" s="82">
        <v>0</v>
      </c>
      <c r="AA134" s="83">
        <f t="shared" si="2"/>
        <v>0</v>
      </c>
      <c r="AR134" s="7" t="s">
        <v>14</v>
      </c>
      <c r="AT134" s="7" t="s">
        <v>738</v>
      </c>
      <c r="AU134" s="7" t="s">
        <v>15</v>
      </c>
      <c r="AY134" s="7" t="s">
        <v>737</v>
      </c>
      <c r="BE134" s="84">
        <f t="shared" si="3"/>
        <v>0</v>
      </c>
      <c r="BF134" s="84">
        <f t="shared" si="4"/>
        <v>0</v>
      </c>
      <c r="BG134" s="84">
        <f t="shared" si="5"/>
        <v>0</v>
      </c>
      <c r="BH134" s="84">
        <f t="shared" si="6"/>
        <v>0</v>
      </c>
      <c r="BI134" s="84">
        <f t="shared" si="7"/>
        <v>0</v>
      </c>
      <c r="BJ134" s="7" t="s">
        <v>15</v>
      </c>
      <c r="BK134" s="85">
        <f t="shared" si="8"/>
        <v>0</v>
      </c>
      <c r="BL134" s="7" t="s">
        <v>14</v>
      </c>
      <c r="BM134" s="7" t="s">
        <v>767</v>
      </c>
    </row>
    <row r="135" spans="2:65" s="15" customFormat="1" ht="28.5" customHeight="1">
      <c r="B135" s="78"/>
      <c r="C135" s="100">
        <v>14</v>
      </c>
      <c r="D135" s="100" t="s">
        <v>742</v>
      </c>
      <c r="E135" s="101"/>
      <c r="F135" s="229" t="s">
        <v>768</v>
      </c>
      <c r="G135" s="230"/>
      <c r="H135" s="230"/>
      <c r="I135" s="231"/>
      <c r="J135" s="102" t="s">
        <v>43</v>
      </c>
      <c r="K135" s="103">
        <v>0.01</v>
      </c>
      <c r="L135" s="232"/>
      <c r="M135" s="232"/>
      <c r="N135" s="232"/>
      <c r="O135" s="224"/>
      <c r="P135" s="224"/>
      <c r="Q135" s="224"/>
      <c r="R135" s="79"/>
      <c r="T135" s="80" t="s">
        <v>681</v>
      </c>
      <c r="U135" s="81" t="s">
        <v>700</v>
      </c>
      <c r="V135" s="82">
        <v>0</v>
      </c>
      <c r="W135" s="82">
        <f t="shared" si="0"/>
        <v>0</v>
      </c>
      <c r="X135" s="82">
        <v>1</v>
      </c>
      <c r="Y135" s="82">
        <f t="shared" si="1"/>
        <v>0.01</v>
      </c>
      <c r="Z135" s="82">
        <v>0</v>
      </c>
      <c r="AA135" s="83">
        <f t="shared" si="2"/>
        <v>0</v>
      </c>
      <c r="AR135" s="7" t="s">
        <v>15</v>
      </c>
      <c r="AT135" s="7" t="s">
        <v>742</v>
      </c>
      <c r="AU135" s="7" t="s">
        <v>15</v>
      </c>
      <c r="AY135" s="7" t="s">
        <v>737</v>
      </c>
      <c r="BE135" s="84">
        <f t="shared" si="3"/>
        <v>0</v>
      </c>
      <c r="BF135" s="84">
        <f t="shared" si="4"/>
        <v>0</v>
      </c>
      <c r="BG135" s="84">
        <f t="shared" si="5"/>
        <v>0</v>
      </c>
      <c r="BH135" s="84">
        <f t="shared" si="6"/>
        <v>0</v>
      </c>
      <c r="BI135" s="84">
        <f t="shared" si="7"/>
        <v>0</v>
      </c>
      <c r="BJ135" s="7" t="s">
        <v>15</v>
      </c>
      <c r="BK135" s="85">
        <f t="shared" si="8"/>
        <v>0</v>
      </c>
      <c r="BL135" s="7" t="s">
        <v>14</v>
      </c>
      <c r="BM135" s="7" t="s">
        <v>769</v>
      </c>
    </row>
    <row r="136" spans="2:65" s="15" customFormat="1" ht="28.5" customHeight="1">
      <c r="B136" s="78"/>
      <c r="C136" s="100">
        <v>15</v>
      </c>
      <c r="D136" s="100" t="s">
        <v>742</v>
      </c>
      <c r="E136" s="101"/>
      <c r="F136" s="229" t="s">
        <v>770</v>
      </c>
      <c r="G136" s="230"/>
      <c r="H136" s="230"/>
      <c r="I136" s="231"/>
      <c r="J136" s="102" t="s">
        <v>43</v>
      </c>
      <c r="K136" s="103">
        <v>0.01</v>
      </c>
      <c r="L136" s="232"/>
      <c r="M136" s="232"/>
      <c r="N136" s="232"/>
      <c r="O136" s="224"/>
      <c r="P136" s="224"/>
      <c r="Q136" s="224"/>
      <c r="R136" s="79"/>
      <c r="T136" s="80" t="s">
        <v>681</v>
      </c>
      <c r="U136" s="81" t="s">
        <v>700</v>
      </c>
      <c r="V136" s="82">
        <v>0</v>
      </c>
      <c r="W136" s="82">
        <f t="shared" si="0"/>
        <v>0</v>
      </c>
      <c r="X136" s="82">
        <v>1</v>
      </c>
      <c r="Y136" s="82">
        <f t="shared" si="1"/>
        <v>0.01</v>
      </c>
      <c r="Z136" s="82">
        <v>0</v>
      </c>
      <c r="AA136" s="83">
        <f t="shared" si="2"/>
        <v>0</v>
      </c>
      <c r="AR136" s="7" t="s">
        <v>15</v>
      </c>
      <c r="AT136" s="7" t="s">
        <v>742</v>
      </c>
      <c r="AU136" s="7" t="s">
        <v>15</v>
      </c>
      <c r="AY136" s="7" t="s">
        <v>737</v>
      </c>
      <c r="BE136" s="84">
        <f t="shared" si="3"/>
        <v>0</v>
      </c>
      <c r="BF136" s="84">
        <f t="shared" si="4"/>
        <v>0</v>
      </c>
      <c r="BG136" s="84">
        <f t="shared" si="5"/>
        <v>0</v>
      </c>
      <c r="BH136" s="84">
        <f t="shared" si="6"/>
        <v>0</v>
      </c>
      <c r="BI136" s="84">
        <f t="shared" si="7"/>
        <v>0</v>
      </c>
      <c r="BJ136" s="7" t="s">
        <v>15</v>
      </c>
      <c r="BK136" s="85">
        <f t="shared" si="8"/>
        <v>0</v>
      </c>
      <c r="BL136" s="7" t="s">
        <v>14</v>
      </c>
      <c r="BM136" s="7" t="s">
        <v>771</v>
      </c>
    </row>
    <row r="137" spans="2:65" s="15" customFormat="1" ht="20.25" customHeight="1">
      <c r="B137" s="78"/>
      <c r="C137" s="100">
        <v>16</v>
      </c>
      <c r="D137" s="100" t="s">
        <v>742</v>
      </c>
      <c r="E137" s="101"/>
      <c r="F137" s="229" t="s">
        <v>772</v>
      </c>
      <c r="G137" s="230"/>
      <c r="H137" s="230"/>
      <c r="I137" s="231"/>
      <c r="J137" s="102" t="s">
        <v>627</v>
      </c>
      <c r="K137" s="103">
        <v>1</v>
      </c>
      <c r="L137" s="232"/>
      <c r="M137" s="232"/>
      <c r="N137" s="232"/>
      <c r="O137" s="224"/>
      <c r="P137" s="224"/>
      <c r="Q137" s="224"/>
      <c r="R137" s="79"/>
      <c r="T137" s="80" t="s">
        <v>681</v>
      </c>
      <c r="U137" s="81" t="s">
        <v>700</v>
      </c>
      <c r="V137" s="82">
        <v>0</v>
      </c>
      <c r="W137" s="82">
        <f t="shared" si="0"/>
        <v>0</v>
      </c>
      <c r="X137" s="82">
        <v>0.001</v>
      </c>
      <c r="Y137" s="82">
        <f t="shared" si="1"/>
        <v>0.001</v>
      </c>
      <c r="Z137" s="82">
        <v>0</v>
      </c>
      <c r="AA137" s="83">
        <f t="shared" si="2"/>
        <v>0</v>
      </c>
      <c r="AR137" s="7" t="s">
        <v>15</v>
      </c>
      <c r="AT137" s="7" t="s">
        <v>742</v>
      </c>
      <c r="AU137" s="7" t="s">
        <v>15</v>
      </c>
      <c r="AY137" s="7" t="s">
        <v>737</v>
      </c>
      <c r="BE137" s="84">
        <f t="shared" si="3"/>
        <v>0</v>
      </c>
      <c r="BF137" s="84">
        <f t="shared" si="4"/>
        <v>0</v>
      </c>
      <c r="BG137" s="84">
        <f t="shared" si="5"/>
        <v>0</v>
      </c>
      <c r="BH137" s="84">
        <f t="shared" si="6"/>
        <v>0</v>
      </c>
      <c r="BI137" s="84">
        <f t="shared" si="7"/>
        <v>0</v>
      </c>
      <c r="BJ137" s="7" t="s">
        <v>15</v>
      </c>
      <c r="BK137" s="85">
        <f t="shared" si="8"/>
        <v>0</v>
      </c>
      <c r="BL137" s="7" t="s">
        <v>14</v>
      </c>
      <c r="BM137" s="7" t="s">
        <v>773</v>
      </c>
    </row>
    <row r="138" spans="2:65" s="15" customFormat="1" ht="28.5" customHeight="1">
      <c r="B138" s="78"/>
      <c r="C138" s="100">
        <v>17</v>
      </c>
      <c r="D138" s="100" t="s">
        <v>742</v>
      </c>
      <c r="E138" s="101"/>
      <c r="F138" s="229" t="s">
        <v>774</v>
      </c>
      <c r="G138" s="230"/>
      <c r="H138" s="230"/>
      <c r="I138" s="231"/>
      <c r="J138" s="102" t="s">
        <v>627</v>
      </c>
      <c r="K138" s="103">
        <v>1</v>
      </c>
      <c r="L138" s="232"/>
      <c r="M138" s="232"/>
      <c r="N138" s="232"/>
      <c r="O138" s="224"/>
      <c r="P138" s="224"/>
      <c r="Q138" s="224"/>
      <c r="R138" s="79"/>
      <c r="T138" s="80" t="s">
        <v>681</v>
      </c>
      <c r="U138" s="81" t="s">
        <v>700</v>
      </c>
      <c r="V138" s="82">
        <v>0</v>
      </c>
      <c r="W138" s="82">
        <f t="shared" si="0"/>
        <v>0</v>
      </c>
      <c r="X138" s="82">
        <v>0.001</v>
      </c>
      <c r="Y138" s="82">
        <f t="shared" si="1"/>
        <v>0.001</v>
      </c>
      <c r="Z138" s="82">
        <v>0</v>
      </c>
      <c r="AA138" s="83">
        <f t="shared" si="2"/>
        <v>0</v>
      </c>
      <c r="AR138" s="7" t="s">
        <v>15</v>
      </c>
      <c r="AT138" s="7" t="s">
        <v>742</v>
      </c>
      <c r="AU138" s="7" t="s">
        <v>15</v>
      </c>
      <c r="AY138" s="7" t="s">
        <v>737</v>
      </c>
      <c r="BE138" s="84">
        <f t="shared" si="3"/>
        <v>0</v>
      </c>
      <c r="BF138" s="84">
        <f t="shared" si="4"/>
        <v>0</v>
      </c>
      <c r="BG138" s="84">
        <f t="shared" si="5"/>
        <v>0</v>
      </c>
      <c r="BH138" s="84">
        <f t="shared" si="6"/>
        <v>0</v>
      </c>
      <c r="BI138" s="84">
        <f t="shared" si="7"/>
        <v>0</v>
      </c>
      <c r="BJ138" s="7" t="s">
        <v>15</v>
      </c>
      <c r="BK138" s="85">
        <f t="shared" si="8"/>
        <v>0</v>
      </c>
      <c r="BL138" s="7" t="s">
        <v>14</v>
      </c>
      <c r="BM138" s="7" t="s">
        <v>775</v>
      </c>
    </row>
    <row r="139" spans="2:65" s="15" customFormat="1" ht="39.75" customHeight="1">
      <c r="B139" s="78"/>
      <c r="C139" s="100">
        <v>18</v>
      </c>
      <c r="D139" s="100" t="s">
        <v>742</v>
      </c>
      <c r="E139" s="101"/>
      <c r="F139" s="229" t="s">
        <v>776</v>
      </c>
      <c r="G139" s="230"/>
      <c r="H139" s="230"/>
      <c r="I139" s="231"/>
      <c r="J139" s="102" t="s">
        <v>777</v>
      </c>
      <c r="K139" s="103">
        <v>0.012</v>
      </c>
      <c r="L139" s="232"/>
      <c r="M139" s="232"/>
      <c r="N139" s="232"/>
      <c r="O139" s="224"/>
      <c r="P139" s="224"/>
      <c r="Q139" s="224"/>
      <c r="R139" s="79"/>
      <c r="T139" s="80" t="s">
        <v>681</v>
      </c>
      <c r="U139" s="81" t="s">
        <v>700</v>
      </c>
      <c r="V139" s="82">
        <v>0</v>
      </c>
      <c r="W139" s="82">
        <f t="shared" si="0"/>
        <v>0</v>
      </c>
      <c r="X139" s="82">
        <v>0.0197</v>
      </c>
      <c r="Y139" s="82">
        <f t="shared" si="1"/>
        <v>0.0002364</v>
      </c>
      <c r="Z139" s="82">
        <v>0</v>
      </c>
      <c r="AA139" s="83">
        <f t="shared" si="2"/>
        <v>0</v>
      </c>
      <c r="AR139" s="7" t="s">
        <v>15</v>
      </c>
      <c r="AT139" s="7" t="s">
        <v>742</v>
      </c>
      <c r="AU139" s="7" t="s">
        <v>15</v>
      </c>
      <c r="AY139" s="7" t="s">
        <v>737</v>
      </c>
      <c r="BE139" s="84">
        <f t="shared" si="3"/>
        <v>0</v>
      </c>
      <c r="BF139" s="84">
        <f t="shared" si="4"/>
        <v>0</v>
      </c>
      <c r="BG139" s="84">
        <f t="shared" si="5"/>
        <v>0</v>
      </c>
      <c r="BH139" s="84">
        <f t="shared" si="6"/>
        <v>0</v>
      </c>
      <c r="BI139" s="84">
        <f t="shared" si="7"/>
        <v>0</v>
      </c>
      <c r="BJ139" s="7" t="s">
        <v>15</v>
      </c>
      <c r="BK139" s="85">
        <f t="shared" si="8"/>
        <v>0</v>
      </c>
      <c r="BL139" s="7" t="s">
        <v>14</v>
      </c>
      <c r="BM139" s="7" t="s">
        <v>778</v>
      </c>
    </row>
    <row r="140" spans="2:65" s="15" customFormat="1" ht="39.75" customHeight="1">
      <c r="B140" s="78"/>
      <c r="C140" s="96">
        <v>19</v>
      </c>
      <c r="D140" s="96" t="s">
        <v>738</v>
      </c>
      <c r="E140" s="97" t="s">
        <v>779</v>
      </c>
      <c r="F140" s="215" t="s">
        <v>780</v>
      </c>
      <c r="G140" s="216"/>
      <c r="H140" s="216"/>
      <c r="I140" s="217"/>
      <c r="J140" s="98" t="s">
        <v>40</v>
      </c>
      <c r="K140" s="99">
        <v>207</v>
      </c>
      <c r="L140" s="224"/>
      <c r="M140" s="224"/>
      <c r="N140" s="224"/>
      <c r="O140" s="224"/>
      <c r="P140" s="224"/>
      <c r="Q140" s="224"/>
      <c r="R140" s="79"/>
      <c r="T140" s="80" t="s">
        <v>681</v>
      </c>
      <c r="U140" s="81" t="s">
        <v>700</v>
      </c>
      <c r="V140" s="82">
        <v>0.047</v>
      </c>
      <c r="W140" s="82">
        <f t="shared" si="0"/>
        <v>9.729</v>
      </c>
      <c r="X140" s="82">
        <v>0</v>
      </c>
      <c r="Y140" s="82">
        <f t="shared" si="1"/>
        <v>0</v>
      </c>
      <c r="Z140" s="82">
        <v>0</v>
      </c>
      <c r="AA140" s="83">
        <f t="shared" si="2"/>
        <v>0</v>
      </c>
      <c r="AR140" s="7" t="s">
        <v>14</v>
      </c>
      <c r="AT140" s="7" t="s">
        <v>738</v>
      </c>
      <c r="AU140" s="7" t="s">
        <v>15</v>
      </c>
      <c r="AY140" s="7" t="s">
        <v>737</v>
      </c>
      <c r="BE140" s="84">
        <f t="shared" si="3"/>
        <v>0</v>
      </c>
      <c r="BF140" s="84">
        <f t="shared" si="4"/>
        <v>0</v>
      </c>
      <c r="BG140" s="84">
        <f t="shared" si="5"/>
        <v>0</v>
      </c>
      <c r="BH140" s="84">
        <f t="shared" si="6"/>
        <v>0</v>
      </c>
      <c r="BI140" s="84">
        <f t="shared" si="7"/>
        <v>0</v>
      </c>
      <c r="BJ140" s="7" t="s">
        <v>15</v>
      </c>
      <c r="BK140" s="85">
        <f t="shared" si="8"/>
        <v>0</v>
      </c>
      <c r="BL140" s="7" t="s">
        <v>14</v>
      </c>
      <c r="BM140" s="7" t="s">
        <v>781</v>
      </c>
    </row>
    <row r="141" spans="2:65" s="15" customFormat="1" ht="39.75" customHeight="1">
      <c r="B141" s="78"/>
      <c r="C141" s="96">
        <v>20</v>
      </c>
      <c r="D141" s="96" t="s">
        <v>738</v>
      </c>
      <c r="E141" s="97" t="s">
        <v>782</v>
      </c>
      <c r="F141" s="215" t="s">
        <v>783</v>
      </c>
      <c r="G141" s="216"/>
      <c r="H141" s="216"/>
      <c r="I141" s="217"/>
      <c r="J141" s="98" t="s">
        <v>40</v>
      </c>
      <c r="K141" s="99">
        <v>207</v>
      </c>
      <c r="L141" s="224"/>
      <c r="M141" s="224"/>
      <c r="N141" s="224"/>
      <c r="O141" s="224"/>
      <c r="P141" s="224"/>
      <c r="Q141" s="224"/>
      <c r="R141" s="79"/>
      <c r="T141" s="80" t="s">
        <v>681</v>
      </c>
      <c r="U141" s="81" t="s">
        <v>700</v>
      </c>
      <c r="V141" s="82">
        <v>0.047</v>
      </c>
      <c r="W141" s="82">
        <f t="shared" si="0"/>
        <v>9.729</v>
      </c>
      <c r="X141" s="82">
        <v>0</v>
      </c>
      <c r="Y141" s="82">
        <f t="shared" si="1"/>
        <v>0</v>
      </c>
      <c r="Z141" s="82">
        <v>0</v>
      </c>
      <c r="AA141" s="83">
        <f t="shared" si="2"/>
        <v>0</v>
      </c>
      <c r="AR141" s="7" t="s">
        <v>14</v>
      </c>
      <c r="AT141" s="7" t="s">
        <v>738</v>
      </c>
      <c r="AU141" s="7" t="s">
        <v>15</v>
      </c>
      <c r="AY141" s="7" t="s">
        <v>737</v>
      </c>
      <c r="BE141" s="84">
        <f t="shared" si="3"/>
        <v>0</v>
      </c>
      <c r="BF141" s="84">
        <f t="shared" si="4"/>
        <v>0</v>
      </c>
      <c r="BG141" s="84">
        <f t="shared" si="5"/>
        <v>0</v>
      </c>
      <c r="BH141" s="84">
        <f t="shared" si="6"/>
        <v>0</v>
      </c>
      <c r="BI141" s="84">
        <f t="shared" si="7"/>
        <v>0</v>
      </c>
      <c r="BJ141" s="7" t="s">
        <v>15</v>
      </c>
      <c r="BK141" s="85">
        <f t="shared" si="8"/>
        <v>0</v>
      </c>
      <c r="BL141" s="7" t="s">
        <v>14</v>
      </c>
      <c r="BM141" s="7" t="s">
        <v>781</v>
      </c>
    </row>
    <row r="142" spans="2:65" s="15" customFormat="1" ht="39.75" customHeight="1">
      <c r="B142" s="78"/>
      <c r="C142" s="96">
        <v>21</v>
      </c>
      <c r="D142" s="96" t="s">
        <v>738</v>
      </c>
      <c r="E142" s="97" t="s">
        <v>784</v>
      </c>
      <c r="F142" s="215" t="s">
        <v>785</v>
      </c>
      <c r="G142" s="216"/>
      <c r="H142" s="216"/>
      <c r="I142" s="217"/>
      <c r="J142" s="98" t="s">
        <v>40</v>
      </c>
      <c r="K142" s="99">
        <v>97</v>
      </c>
      <c r="L142" s="224"/>
      <c r="M142" s="224"/>
      <c r="N142" s="224"/>
      <c r="O142" s="224"/>
      <c r="P142" s="224"/>
      <c r="Q142" s="224"/>
      <c r="R142" s="79"/>
      <c r="T142" s="80" t="s">
        <v>681</v>
      </c>
      <c r="U142" s="81" t="s">
        <v>700</v>
      </c>
      <c r="V142" s="82">
        <v>0.063</v>
      </c>
      <c r="W142" s="82">
        <f t="shared" si="0"/>
        <v>6.111</v>
      </c>
      <c r="X142" s="82">
        <v>0</v>
      </c>
      <c r="Y142" s="82">
        <f t="shared" si="1"/>
        <v>0</v>
      </c>
      <c r="Z142" s="82">
        <v>0</v>
      </c>
      <c r="AA142" s="83">
        <f t="shared" si="2"/>
        <v>0</v>
      </c>
      <c r="AR142" s="7" t="s">
        <v>14</v>
      </c>
      <c r="AT142" s="7" t="s">
        <v>738</v>
      </c>
      <c r="AU142" s="7" t="s">
        <v>15</v>
      </c>
      <c r="AY142" s="7" t="s">
        <v>737</v>
      </c>
      <c r="BE142" s="84">
        <f t="shared" si="3"/>
        <v>0</v>
      </c>
      <c r="BF142" s="84">
        <f t="shared" si="4"/>
        <v>0</v>
      </c>
      <c r="BG142" s="84">
        <f t="shared" si="5"/>
        <v>0</v>
      </c>
      <c r="BH142" s="84">
        <f t="shared" si="6"/>
        <v>0</v>
      </c>
      <c r="BI142" s="84">
        <f t="shared" si="7"/>
        <v>0</v>
      </c>
      <c r="BJ142" s="7" t="s">
        <v>15</v>
      </c>
      <c r="BK142" s="85">
        <f t="shared" si="8"/>
        <v>0</v>
      </c>
      <c r="BL142" s="7" t="s">
        <v>14</v>
      </c>
      <c r="BM142" s="7" t="s">
        <v>786</v>
      </c>
    </row>
    <row r="143" spans="2:65" s="15" customFormat="1" ht="41.25" customHeight="1">
      <c r="B143" s="78"/>
      <c r="C143" s="96">
        <v>22</v>
      </c>
      <c r="D143" s="96" t="s">
        <v>738</v>
      </c>
      <c r="E143" s="97" t="s">
        <v>787</v>
      </c>
      <c r="F143" s="215" t="s">
        <v>788</v>
      </c>
      <c r="G143" s="216"/>
      <c r="H143" s="216"/>
      <c r="I143" s="217"/>
      <c r="J143" s="98" t="s">
        <v>40</v>
      </c>
      <c r="K143" s="99">
        <v>37</v>
      </c>
      <c r="L143" s="224"/>
      <c r="M143" s="224"/>
      <c r="N143" s="224"/>
      <c r="O143" s="224"/>
      <c r="P143" s="224"/>
      <c r="Q143" s="224"/>
      <c r="R143" s="79"/>
      <c r="T143" s="80" t="s">
        <v>681</v>
      </c>
      <c r="U143" s="81" t="s">
        <v>700</v>
      </c>
      <c r="V143" s="82">
        <v>0.328</v>
      </c>
      <c r="W143" s="82">
        <f t="shared" si="0"/>
        <v>12.136000000000001</v>
      </c>
      <c r="X143" s="82">
        <v>0</v>
      </c>
      <c r="Y143" s="82">
        <f t="shared" si="1"/>
        <v>0</v>
      </c>
      <c r="Z143" s="82">
        <v>0</v>
      </c>
      <c r="AA143" s="83">
        <f t="shared" si="2"/>
        <v>0</v>
      </c>
      <c r="AR143" s="7" t="s">
        <v>14</v>
      </c>
      <c r="AT143" s="7" t="s">
        <v>738</v>
      </c>
      <c r="AU143" s="7" t="s">
        <v>15</v>
      </c>
      <c r="AY143" s="7" t="s">
        <v>737</v>
      </c>
      <c r="BE143" s="84">
        <f t="shared" si="3"/>
        <v>0</v>
      </c>
      <c r="BF143" s="84">
        <f t="shared" si="4"/>
        <v>0</v>
      </c>
      <c r="BG143" s="84">
        <f t="shared" si="5"/>
        <v>0</v>
      </c>
      <c r="BH143" s="84">
        <f t="shared" si="6"/>
        <v>0</v>
      </c>
      <c r="BI143" s="84">
        <f t="shared" si="7"/>
        <v>0</v>
      </c>
      <c r="BJ143" s="7" t="s">
        <v>15</v>
      </c>
      <c r="BK143" s="85">
        <f t="shared" si="8"/>
        <v>0</v>
      </c>
      <c r="BL143" s="7" t="s">
        <v>14</v>
      </c>
      <c r="BM143" s="7" t="s">
        <v>789</v>
      </c>
    </row>
    <row r="144" spans="2:65" s="15" customFormat="1" ht="28.5" customHeight="1">
      <c r="B144" s="78"/>
      <c r="C144" s="100">
        <v>23</v>
      </c>
      <c r="D144" s="100" t="s">
        <v>742</v>
      </c>
      <c r="E144" s="101"/>
      <c r="F144" s="229" t="s">
        <v>790</v>
      </c>
      <c r="G144" s="230"/>
      <c r="H144" s="230"/>
      <c r="I144" s="231"/>
      <c r="J144" s="102" t="s">
        <v>40</v>
      </c>
      <c r="K144" s="103">
        <v>1</v>
      </c>
      <c r="L144" s="232"/>
      <c r="M144" s="232"/>
      <c r="N144" s="232"/>
      <c r="O144" s="224"/>
      <c r="P144" s="224"/>
      <c r="Q144" s="224"/>
      <c r="R144" s="79"/>
      <c r="T144" s="80" t="s">
        <v>681</v>
      </c>
      <c r="U144" s="81" t="s">
        <v>700</v>
      </c>
      <c r="V144" s="82">
        <v>0</v>
      </c>
      <c r="W144" s="82">
        <f t="shared" si="0"/>
        <v>0</v>
      </c>
      <c r="X144" s="82">
        <v>0.0002</v>
      </c>
      <c r="Y144" s="82">
        <f t="shared" si="1"/>
        <v>0.0002</v>
      </c>
      <c r="Z144" s="82">
        <v>0</v>
      </c>
      <c r="AA144" s="83">
        <f t="shared" si="2"/>
        <v>0</v>
      </c>
      <c r="AR144" s="7" t="s">
        <v>15</v>
      </c>
      <c r="AT144" s="7" t="s">
        <v>742</v>
      </c>
      <c r="AU144" s="7" t="s">
        <v>15</v>
      </c>
      <c r="AY144" s="7" t="s">
        <v>737</v>
      </c>
      <c r="BE144" s="84">
        <f t="shared" si="3"/>
        <v>0</v>
      </c>
      <c r="BF144" s="84">
        <f t="shared" si="4"/>
        <v>0</v>
      </c>
      <c r="BG144" s="84">
        <f t="shared" si="5"/>
        <v>0</v>
      </c>
      <c r="BH144" s="84">
        <f t="shared" si="6"/>
        <v>0</v>
      </c>
      <c r="BI144" s="84">
        <f t="shared" si="7"/>
        <v>0</v>
      </c>
      <c r="BJ144" s="7" t="s">
        <v>15</v>
      </c>
      <c r="BK144" s="85">
        <f t="shared" si="8"/>
        <v>0</v>
      </c>
      <c r="BL144" s="7" t="s">
        <v>14</v>
      </c>
      <c r="BM144" s="7" t="s">
        <v>791</v>
      </c>
    </row>
    <row r="145" spans="2:81" s="15" customFormat="1" ht="28.5" customHeight="1">
      <c r="B145" s="78"/>
      <c r="C145" s="100">
        <v>24</v>
      </c>
      <c r="D145" s="100" t="s">
        <v>742</v>
      </c>
      <c r="E145" s="101"/>
      <c r="F145" s="229" t="s">
        <v>792</v>
      </c>
      <c r="G145" s="230"/>
      <c r="H145" s="230"/>
      <c r="I145" s="231"/>
      <c r="J145" s="102" t="s">
        <v>40</v>
      </c>
      <c r="K145" s="103">
        <v>1</v>
      </c>
      <c r="L145" s="232"/>
      <c r="M145" s="232"/>
      <c r="N145" s="232"/>
      <c r="O145" s="224"/>
      <c r="P145" s="224"/>
      <c r="Q145" s="224"/>
      <c r="R145" s="79"/>
      <c r="T145" s="80" t="s">
        <v>681</v>
      </c>
      <c r="U145" s="81" t="s">
        <v>700</v>
      </c>
      <c r="V145" s="82">
        <v>0</v>
      </c>
      <c r="W145" s="82">
        <f t="shared" si="0"/>
        <v>0</v>
      </c>
      <c r="X145" s="82">
        <v>0.0001</v>
      </c>
      <c r="Y145" s="82">
        <f t="shared" si="1"/>
        <v>0.0001</v>
      </c>
      <c r="Z145" s="82">
        <v>0</v>
      </c>
      <c r="AA145" s="83">
        <f t="shared" si="2"/>
        <v>0</v>
      </c>
      <c r="AR145" s="7" t="s">
        <v>15</v>
      </c>
      <c r="AT145" s="7" t="s">
        <v>742</v>
      </c>
      <c r="AU145" s="7" t="s">
        <v>15</v>
      </c>
      <c r="AY145" s="7" t="s">
        <v>737</v>
      </c>
      <c r="BE145" s="84">
        <f t="shared" si="3"/>
        <v>0</v>
      </c>
      <c r="BF145" s="84">
        <f t="shared" si="4"/>
        <v>0</v>
      </c>
      <c r="BG145" s="84">
        <f t="shared" si="5"/>
        <v>0</v>
      </c>
      <c r="BH145" s="84">
        <f t="shared" si="6"/>
        <v>0</v>
      </c>
      <c r="BI145" s="84">
        <f t="shared" si="7"/>
        <v>0</v>
      </c>
      <c r="BJ145" s="7" t="s">
        <v>15</v>
      </c>
      <c r="BK145" s="85">
        <f t="shared" si="8"/>
        <v>0</v>
      </c>
      <c r="BL145" s="7" t="s">
        <v>14</v>
      </c>
      <c r="BM145" s="7" t="s">
        <v>793</v>
      </c>
      <c r="CC145" s="6"/>
    </row>
    <row r="146" spans="2:65" s="15" customFormat="1" ht="28.5" customHeight="1">
      <c r="B146" s="78"/>
      <c r="C146" s="96">
        <v>25</v>
      </c>
      <c r="D146" s="96" t="s">
        <v>738</v>
      </c>
      <c r="E146" s="97" t="s">
        <v>794</v>
      </c>
      <c r="F146" s="215" t="s">
        <v>795</v>
      </c>
      <c r="G146" s="216"/>
      <c r="H146" s="216"/>
      <c r="I146" s="217"/>
      <c r="J146" s="98" t="s">
        <v>40</v>
      </c>
      <c r="K146" s="99">
        <v>30</v>
      </c>
      <c r="L146" s="224"/>
      <c r="M146" s="224"/>
      <c r="N146" s="224"/>
      <c r="O146" s="224"/>
      <c r="P146" s="224"/>
      <c r="Q146" s="224"/>
      <c r="R146" s="79"/>
      <c r="T146" s="80" t="s">
        <v>681</v>
      </c>
      <c r="U146" s="81" t="s">
        <v>700</v>
      </c>
      <c r="V146" s="82">
        <v>0.159</v>
      </c>
      <c r="W146" s="82">
        <f t="shared" si="0"/>
        <v>4.7700000000000005</v>
      </c>
      <c r="X146" s="82">
        <v>0</v>
      </c>
      <c r="Y146" s="82">
        <f t="shared" si="1"/>
        <v>0</v>
      </c>
      <c r="Z146" s="82">
        <v>0</v>
      </c>
      <c r="AA146" s="83">
        <f t="shared" si="2"/>
        <v>0</v>
      </c>
      <c r="AR146" s="7" t="s">
        <v>14</v>
      </c>
      <c r="AT146" s="7" t="s">
        <v>738</v>
      </c>
      <c r="AU146" s="7" t="s">
        <v>15</v>
      </c>
      <c r="AY146" s="7" t="s">
        <v>737</v>
      </c>
      <c r="BE146" s="84">
        <f t="shared" si="3"/>
        <v>0</v>
      </c>
      <c r="BF146" s="84">
        <f t="shared" si="4"/>
        <v>0</v>
      </c>
      <c r="BG146" s="84">
        <f t="shared" si="5"/>
        <v>0</v>
      </c>
      <c r="BH146" s="84">
        <f t="shared" si="6"/>
        <v>0</v>
      </c>
      <c r="BI146" s="84">
        <f t="shared" si="7"/>
        <v>0</v>
      </c>
      <c r="BJ146" s="7" t="s">
        <v>15</v>
      </c>
      <c r="BK146" s="85">
        <f t="shared" si="8"/>
        <v>0</v>
      </c>
      <c r="BL146" s="7" t="s">
        <v>14</v>
      </c>
      <c r="BM146" s="7" t="s">
        <v>796</v>
      </c>
    </row>
    <row r="147" spans="2:65" s="15" customFormat="1" ht="28.5" customHeight="1">
      <c r="B147" s="78"/>
      <c r="C147" s="96">
        <v>26</v>
      </c>
      <c r="D147" s="96" t="s">
        <v>738</v>
      </c>
      <c r="E147" s="97" t="s">
        <v>797</v>
      </c>
      <c r="F147" s="215" t="s">
        <v>798</v>
      </c>
      <c r="G147" s="216"/>
      <c r="H147" s="216"/>
      <c r="I147" s="217"/>
      <c r="J147" s="98" t="s">
        <v>40</v>
      </c>
      <c r="K147" s="99">
        <v>1</v>
      </c>
      <c r="L147" s="224"/>
      <c r="M147" s="224"/>
      <c r="N147" s="224"/>
      <c r="O147" s="224"/>
      <c r="P147" s="224"/>
      <c r="Q147" s="224"/>
      <c r="R147" s="79"/>
      <c r="T147" s="80" t="s">
        <v>681</v>
      </c>
      <c r="U147" s="81" t="s">
        <v>700</v>
      </c>
      <c r="V147" s="82">
        <v>0.159</v>
      </c>
      <c r="W147" s="82">
        <f t="shared" si="0"/>
        <v>0.159</v>
      </c>
      <c r="X147" s="82">
        <v>0</v>
      </c>
      <c r="Y147" s="82">
        <f t="shared" si="1"/>
        <v>0</v>
      </c>
      <c r="Z147" s="82">
        <v>0</v>
      </c>
      <c r="AA147" s="83">
        <f t="shared" si="2"/>
        <v>0</v>
      </c>
      <c r="AR147" s="7" t="s">
        <v>14</v>
      </c>
      <c r="AT147" s="7" t="s">
        <v>738</v>
      </c>
      <c r="AU147" s="7" t="s">
        <v>15</v>
      </c>
      <c r="AY147" s="7" t="s">
        <v>737</v>
      </c>
      <c r="BE147" s="84">
        <f t="shared" si="3"/>
        <v>0</v>
      </c>
      <c r="BF147" s="84">
        <f t="shared" si="4"/>
        <v>0</v>
      </c>
      <c r="BG147" s="84">
        <f t="shared" si="5"/>
        <v>0</v>
      </c>
      <c r="BH147" s="84">
        <f t="shared" si="6"/>
        <v>0</v>
      </c>
      <c r="BI147" s="84">
        <f t="shared" si="7"/>
        <v>0</v>
      </c>
      <c r="BJ147" s="7" t="s">
        <v>15</v>
      </c>
      <c r="BK147" s="85">
        <f t="shared" si="8"/>
        <v>0</v>
      </c>
      <c r="BL147" s="7" t="s">
        <v>14</v>
      </c>
      <c r="BM147" s="7" t="s">
        <v>796</v>
      </c>
    </row>
    <row r="148" spans="2:65" s="15" customFormat="1" ht="28.5" customHeight="1">
      <c r="B148" s="78"/>
      <c r="C148" s="100">
        <v>27</v>
      </c>
      <c r="D148" s="100" t="s">
        <v>742</v>
      </c>
      <c r="E148" s="101" t="s">
        <v>799</v>
      </c>
      <c r="F148" s="229" t="s">
        <v>800</v>
      </c>
      <c r="G148" s="230"/>
      <c r="H148" s="230"/>
      <c r="I148" s="231"/>
      <c r="J148" s="102" t="s">
        <v>40</v>
      </c>
      <c r="K148" s="103">
        <v>1</v>
      </c>
      <c r="L148" s="232"/>
      <c r="M148" s="232"/>
      <c r="N148" s="232"/>
      <c r="O148" s="224"/>
      <c r="P148" s="224"/>
      <c r="Q148" s="224"/>
      <c r="R148" s="79"/>
      <c r="T148" s="80"/>
      <c r="U148" s="81"/>
      <c r="V148" s="82"/>
      <c r="W148" s="82"/>
      <c r="X148" s="82"/>
      <c r="Y148" s="82"/>
      <c r="Z148" s="82"/>
      <c r="AA148" s="83"/>
      <c r="AR148" s="7"/>
      <c r="AT148" s="7"/>
      <c r="AU148" s="7"/>
      <c r="AY148" s="7"/>
      <c r="BE148" s="84"/>
      <c r="BF148" s="84"/>
      <c r="BG148" s="84"/>
      <c r="BH148" s="84"/>
      <c r="BI148" s="84"/>
      <c r="BJ148" s="7"/>
      <c r="BK148" s="85"/>
      <c r="BL148" s="7"/>
      <c r="BM148" s="7"/>
    </row>
    <row r="149" spans="2:65" s="15" customFormat="1" ht="28.5" customHeight="1">
      <c r="B149" s="78"/>
      <c r="C149" s="96">
        <v>28</v>
      </c>
      <c r="D149" s="96" t="s">
        <v>738</v>
      </c>
      <c r="E149" s="97" t="s">
        <v>801</v>
      </c>
      <c r="F149" s="215" t="s">
        <v>802</v>
      </c>
      <c r="G149" s="216"/>
      <c r="H149" s="216"/>
      <c r="I149" s="217"/>
      <c r="J149" s="98" t="s">
        <v>40</v>
      </c>
      <c r="K149" s="99">
        <v>2</v>
      </c>
      <c r="L149" s="224"/>
      <c r="M149" s="224"/>
      <c r="N149" s="224"/>
      <c r="O149" s="224"/>
      <c r="P149" s="224"/>
      <c r="Q149" s="224"/>
      <c r="R149" s="79"/>
      <c r="T149" s="80" t="s">
        <v>681</v>
      </c>
      <c r="U149" s="81" t="s">
        <v>700</v>
      </c>
      <c r="V149" s="82">
        <v>0.159</v>
      </c>
      <c r="W149" s="82">
        <f>V149*K149</f>
        <v>0.318</v>
      </c>
      <c r="X149" s="82">
        <v>0</v>
      </c>
      <c r="Y149" s="82">
        <f>X149*K149</f>
        <v>0</v>
      </c>
      <c r="Z149" s="82">
        <v>0</v>
      </c>
      <c r="AA149" s="83">
        <f>Z149*K149</f>
        <v>0</v>
      </c>
      <c r="AR149" s="7" t="s">
        <v>14</v>
      </c>
      <c r="AT149" s="7" t="s">
        <v>738</v>
      </c>
      <c r="AU149" s="7" t="s">
        <v>15</v>
      </c>
      <c r="AY149" s="7" t="s">
        <v>737</v>
      </c>
      <c r="BE149" s="84">
        <f>IF(U149="základná",N149,0)</f>
        <v>0</v>
      </c>
      <c r="BF149" s="84">
        <f>IF(U149="znížená",N149,0)</f>
        <v>0</v>
      </c>
      <c r="BG149" s="84">
        <f>IF(U149="zákl. prenesená",N149,0)</f>
        <v>0</v>
      </c>
      <c r="BH149" s="84">
        <f>IF(U149="zníž. prenesená",N149,0)</f>
        <v>0</v>
      </c>
      <c r="BI149" s="84">
        <f>IF(U149="nulová",N149,0)</f>
        <v>0</v>
      </c>
      <c r="BJ149" s="7" t="s">
        <v>15</v>
      </c>
      <c r="BK149" s="85">
        <f>ROUND(L149*K149,3)</f>
        <v>0</v>
      </c>
      <c r="BL149" s="7" t="s">
        <v>14</v>
      </c>
      <c r="BM149" s="7" t="s">
        <v>796</v>
      </c>
    </row>
    <row r="150" spans="2:65" s="15" customFormat="1" ht="28.5" customHeight="1">
      <c r="B150" s="78"/>
      <c r="C150" s="100">
        <v>29</v>
      </c>
      <c r="D150" s="100" t="s">
        <v>742</v>
      </c>
      <c r="E150" s="101" t="s">
        <v>803</v>
      </c>
      <c r="F150" s="229" t="s">
        <v>804</v>
      </c>
      <c r="G150" s="230"/>
      <c r="H150" s="230"/>
      <c r="I150" s="231"/>
      <c r="J150" s="102" t="s">
        <v>40</v>
      </c>
      <c r="K150" s="103">
        <v>2</v>
      </c>
      <c r="L150" s="232"/>
      <c r="M150" s="232"/>
      <c r="N150" s="232"/>
      <c r="O150" s="224"/>
      <c r="P150" s="224"/>
      <c r="Q150" s="224"/>
      <c r="R150" s="79"/>
      <c r="T150" s="80"/>
      <c r="U150" s="81"/>
      <c r="V150" s="82"/>
      <c r="W150" s="82"/>
      <c r="X150" s="82"/>
      <c r="Y150" s="82"/>
      <c r="Z150" s="82"/>
      <c r="AA150" s="83"/>
      <c r="AR150" s="7"/>
      <c r="AT150" s="7"/>
      <c r="AU150" s="7"/>
      <c r="AY150" s="7"/>
      <c r="BE150" s="84"/>
      <c r="BF150" s="84"/>
      <c r="BG150" s="84"/>
      <c r="BH150" s="84"/>
      <c r="BI150" s="84"/>
      <c r="BJ150" s="7"/>
      <c r="BK150" s="85"/>
      <c r="BL150" s="7"/>
      <c r="BM150" s="7"/>
    </row>
    <row r="151" spans="2:65" s="15" customFormat="1" ht="34.5" customHeight="1">
      <c r="B151" s="78"/>
      <c r="C151" s="96">
        <v>30</v>
      </c>
      <c r="D151" s="96" t="s">
        <v>738</v>
      </c>
      <c r="E151" s="97" t="s">
        <v>805</v>
      </c>
      <c r="F151" s="215" t="s">
        <v>806</v>
      </c>
      <c r="G151" s="216"/>
      <c r="H151" s="216"/>
      <c r="I151" s="217"/>
      <c r="J151" s="98" t="s">
        <v>40</v>
      </c>
      <c r="K151" s="99">
        <v>1</v>
      </c>
      <c r="L151" s="224"/>
      <c r="M151" s="224"/>
      <c r="N151" s="224"/>
      <c r="O151" s="224"/>
      <c r="P151" s="224"/>
      <c r="Q151" s="224"/>
      <c r="R151" s="79"/>
      <c r="T151" s="80" t="s">
        <v>681</v>
      </c>
      <c r="U151" s="81" t="s">
        <v>700</v>
      </c>
      <c r="V151" s="82">
        <v>0.159</v>
      </c>
      <c r="W151" s="82">
        <f>V151*K151</f>
        <v>0.159</v>
      </c>
      <c r="X151" s="82">
        <v>0</v>
      </c>
      <c r="Y151" s="82">
        <f>X151*K151</f>
        <v>0</v>
      </c>
      <c r="Z151" s="82">
        <v>0</v>
      </c>
      <c r="AA151" s="83">
        <f>Z151*K151</f>
        <v>0</v>
      </c>
      <c r="AR151" s="7" t="s">
        <v>14</v>
      </c>
      <c r="AT151" s="7" t="s">
        <v>738</v>
      </c>
      <c r="AU151" s="7" t="s">
        <v>15</v>
      </c>
      <c r="AY151" s="7" t="s">
        <v>737</v>
      </c>
      <c r="BE151" s="84">
        <f>IF(U151="základná",N151,0)</f>
        <v>0</v>
      </c>
      <c r="BF151" s="84">
        <f>IF(U151="znížená",N151,0)</f>
        <v>0</v>
      </c>
      <c r="BG151" s="84">
        <f>IF(U151="zákl. prenesená",N151,0)</f>
        <v>0</v>
      </c>
      <c r="BH151" s="84">
        <f>IF(U151="zníž. prenesená",N151,0)</f>
        <v>0</v>
      </c>
      <c r="BI151" s="84">
        <f>IF(U151="nulová",N151,0)</f>
        <v>0</v>
      </c>
      <c r="BJ151" s="7" t="s">
        <v>15</v>
      </c>
      <c r="BK151" s="85">
        <f>ROUND(L151*K151,3)</f>
        <v>0</v>
      </c>
      <c r="BL151" s="7" t="s">
        <v>14</v>
      </c>
      <c r="BM151" s="7" t="s">
        <v>796</v>
      </c>
    </row>
    <row r="152" spans="2:65" s="15" customFormat="1" ht="28.5" customHeight="1">
      <c r="B152" s="78"/>
      <c r="C152" s="100">
        <v>31</v>
      </c>
      <c r="D152" s="100" t="s">
        <v>742</v>
      </c>
      <c r="E152" s="101" t="s">
        <v>807</v>
      </c>
      <c r="F152" s="229" t="s">
        <v>808</v>
      </c>
      <c r="G152" s="230"/>
      <c r="H152" s="230"/>
      <c r="I152" s="231"/>
      <c r="J152" s="102" t="s">
        <v>40</v>
      </c>
      <c r="K152" s="103">
        <v>1</v>
      </c>
      <c r="L152" s="232"/>
      <c r="M152" s="232"/>
      <c r="N152" s="232"/>
      <c r="O152" s="224"/>
      <c r="P152" s="224"/>
      <c r="Q152" s="224"/>
      <c r="R152" s="79"/>
      <c r="T152" s="80"/>
      <c r="U152" s="81"/>
      <c r="V152" s="82"/>
      <c r="W152" s="82"/>
      <c r="X152" s="82"/>
      <c r="Y152" s="82"/>
      <c r="Z152" s="82"/>
      <c r="AA152" s="83"/>
      <c r="AR152" s="7"/>
      <c r="AT152" s="7"/>
      <c r="AU152" s="7"/>
      <c r="AY152" s="7"/>
      <c r="BE152" s="84"/>
      <c r="BF152" s="84"/>
      <c r="BG152" s="84"/>
      <c r="BH152" s="84"/>
      <c r="BI152" s="84"/>
      <c r="BJ152" s="7"/>
      <c r="BK152" s="85"/>
      <c r="BL152" s="7"/>
      <c r="BM152" s="7"/>
    </row>
    <row r="153" spans="2:65" s="15" customFormat="1" ht="28.5" customHeight="1">
      <c r="B153" s="78"/>
      <c r="C153" s="96">
        <v>32</v>
      </c>
      <c r="D153" s="96" t="s">
        <v>738</v>
      </c>
      <c r="E153" s="97" t="s">
        <v>809</v>
      </c>
      <c r="F153" s="215" t="s">
        <v>810</v>
      </c>
      <c r="G153" s="216"/>
      <c r="H153" s="216"/>
      <c r="I153" s="217"/>
      <c r="J153" s="98" t="s">
        <v>40</v>
      </c>
      <c r="K153" s="99">
        <v>1</v>
      </c>
      <c r="L153" s="224"/>
      <c r="M153" s="224"/>
      <c r="N153" s="224"/>
      <c r="O153" s="224"/>
      <c r="P153" s="224"/>
      <c r="Q153" s="224"/>
      <c r="R153" s="79"/>
      <c r="T153" s="80" t="s">
        <v>681</v>
      </c>
      <c r="U153" s="81" t="s">
        <v>700</v>
      </c>
      <c r="V153" s="82">
        <v>0.159</v>
      </c>
      <c r="W153" s="82">
        <f>V153*K153</f>
        <v>0.159</v>
      </c>
      <c r="X153" s="82">
        <v>0</v>
      </c>
      <c r="Y153" s="82">
        <f>X153*K153</f>
        <v>0</v>
      </c>
      <c r="Z153" s="82">
        <v>0</v>
      </c>
      <c r="AA153" s="83">
        <f>Z153*K153</f>
        <v>0</v>
      </c>
      <c r="AR153" s="7" t="s">
        <v>14</v>
      </c>
      <c r="AT153" s="7" t="s">
        <v>738</v>
      </c>
      <c r="AU153" s="7" t="s">
        <v>15</v>
      </c>
      <c r="AY153" s="7" t="s">
        <v>737</v>
      </c>
      <c r="BE153" s="84">
        <f>IF(U153="základná",N153,0)</f>
        <v>0</v>
      </c>
      <c r="BF153" s="84">
        <f>IF(U153="znížená",N153,0)</f>
        <v>0</v>
      </c>
      <c r="BG153" s="84">
        <f>IF(U153="zákl. prenesená",N153,0)</f>
        <v>0</v>
      </c>
      <c r="BH153" s="84">
        <f>IF(U153="zníž. prenesená",N153,0)</f>
        <v>0</v>
      </c>
      <c r="BI153" s="84">
        <f>IF(U153="nulová",N153,0)</f>
        <v>0</v>
      </c>
      <c r="BJ153" s="7" t="s">
        <v>15</v>
      </c>
      <c r="BK153" s="85">
        <f>ROUND(L153*K153,3)</f>
        <v>0</v>
      </c>
      <c r="BL153" s="7" t="s">
        <v>14</v>
      </c>
      <c r="BM153" s="7" t="s">
        <v>796</v>
      </c>
    </row>
    <row r="154" spans="2:65" s="15" customFormat="1" ht="28.5" customHeight="1">
      <c r="B154" s="78"/>
      <c r="C154" s="100">
        <v>33</v>
      </c>
      <c r="D154" s="100" t="s">
        <v>742</v>
      </c>
      <c r="E154" s="101" t="s">
        <v>811</v>
      </c>
      <c r="F154" s="215" t="s">
        <v>812</v>
      </c>
      <c r="G154" s="216"/>
      <c r="H154" s="216"/>
      <c r="I154" s="217"/>
      <c r="J154" s="102" t="s">
        <v>40</v>
      </c>
      <c r="K154" s="103">
        <v>1</v>
      </c>
      <c r="L154" s="232"/>
      <c r="M154" s="232"/>
      <c r="N154" s="232"/>
      <c r="O154" s="224"/>
      <c r="P154" s="224"/>
      <c r="Q154" s="224"/>
      <c r="R154" s="79"/>
      <c r="T154" s="80"/>
      <c r="U154" s="81"/>
      <c r="V154" s="82"/>
      <c r="W154" s="82"/>
      <c r="X154" s="82"/>
      <c r="Y154" s="82"/>
      <c r="Z154" s="82"/>
      <c r="AA154" s="83"/>
      <c r="AR154" s="7"/>
      <c r="AT154" s="7"/>
      <c r="AU154" s="7"/>
      <c r="AY154" s="7"/>
      <c r="BE154" s="84"/>
      <c r="BF154" s="84"/>
      <c r="BG154" s="84"/>
      <c r="BH154" s="84"/>
      <c r="BI154" s="84"/>
      <c r="BJ154" s="7"/>
      <c r="BK154" s="85"/>
      <c r="BL154" s="7"/>
      <c r="BM154" s="7"/>
    </row>
    <row r="155" spans="2:65" s="15" customFormat="1" ht="28.5" customHeight="1">
      <c r="B155" s="78"/>
      <c r="C155" s="100">
        <v>34</v>
      </c>
      <c r="D155" s="100" t="s">
        <v>742</v>
      </c>
      <c r="E155" s="101" t="s">
        <v>813</v>
      </c>
      <c r="F155" s="215" t="s">
        <v>814</v>
      </c>
      <c r="G155" s="216"/>
      <c r="H155" s="216"/>
      <c r="I155" s="217"/>
      <c r="J155" s="102" t="s">
        <v>40</v>
      </c>
      <c r="K155" s="103">
        <v>1</v>
      </c>
      <c r="L155" s="232"/>
      <c r="M155" s="232"/>
      <c r="N155" s="232"/>
      <c r="O155" s="224"/>
      <c r="P155" s="224"/>
      <c r="Q155" s="224"/>
      <c r="R155" s="79"/>
      <c r="T155" s="80"/>
      <c r="U155" s="81"/>
      <c r="V155" s="82"/>
      <c r="W155" s="82"/>
      <c r="X155" s="82"/>
      <c r="Y155" s="82"/>
      <c r="Z155" s="82"/>
      <c r="AA155" s="83"/>
      <c r="AR155" s="7"/>
      <c r="AT155" s="7"/>
      <c r="AU155" s="7"/>
      <c r="AY155" s="7"/>
      <c r="BE155" s="84"/>
      <c r="BF155" s="84"/>
      <c r="BG155" s="84"/>
      <c r="BH155" s="84"/>
      <c r="BI155" s="84"/>
      <c r="BJ155" s="7"/>
      <c r="BK155" s="85"/>
      <c r="BL155" s="7"/>
      <c r="BM155" s="7"/>
    </row>
    <row r="156" spans="2:65" s="15" customFormat="1" ht="28.5" customHeight="1">
      <c r="B156" s="78"/>
      <c r="C156" s="96">
        <v>35</v>
      </c>
      <c r="D156" s="96" t="s">
        <v>738</v>
      </c>
      <c r="E156" s="97" t="s">
        <v>815</v>
      </c>
      <c r="F156" s="215" t="s">
        <v>816</v>
      </c>
      <c r="G156" s="216"/>
      <c r="H156" s="216"/>
      <c r="I156" s="217"/>
      <c r="J156" s="98" t="s">
        <v>40</v>
      </c>
      <c r="K156" s="99">
        <v>1</v>
      </c>
      <c r="L156" s="224"/>
      <c r="M156" s="224"/>
      <c r="N156" s="224"/>
      <c r="O156" s="224"/>
      <c r="P156" s="224"/>
      <c r="Q156" s="224"/>
      <c r="R156" s="79"/>
      <c r="T156" s="80" t="s">
        <v>681</v>
      </c>
      <c r="U156" s="81" t="s">
        <v>700</v>
      </c>
      <c r="V156" s="82">
        <v>0.159</v>
      </c>
      <c r="W156" s="82">
        <f>V156*K156</f>
        <v>0.159</v>
      </c>
      <c r="X156" s="82">
        <v>0</v>
      </c>
      <c r="Y156" s="82">
        <f>X156*K156</f>
        <v>0</v>
      </c>
      <c r="Z156" s="82">
        <v>0</v>
      </c>
      <c r="AA156" s="83">
        <f>Z156*K156</f>
        <v>0</v>
      </c>
      <c r="AR156" s="7" t="s">
        <v>14</v>
      </c>
      <c r="AT156" s="7" t="s">
        <v>738</v>
      </c>
      <c r="AU156" s="7" t="s">
        <v>15</v>
      </c>
      <c r="AY156" s="7" t="s">
        <v>737</v>
      </c>
      <c r="BE156" s="84">
        <f>IF(U156="základná",N156,0)</f>
        <v>0</v>
      </c>
      <c r="BF156" s="84">
        <f>IF(U156="znížená",N156,0)</f>
        <v>0</v>
      </c>
      <c r="BG156" s="84">
        <f>IF(U156="zákl. prenesená",N156,0)</f>
        <v>0</v>
      </c>
      <c r="BH156" s="84">
        <f>IF(U156="zníž. prenesená",N156,0)</f>
        <v>0</v>
      </c>
      <c r="BI156" s="84">
        <f>IF(U156="nulová",N156,0)</f>
        <v>0</v>
      </c>
      <c r="BJ156" s="7" t="s">
        <v>15</v>
      </c>
      <c r="BK156" s="85">
        <f>ROUND(L156*K156,3)</f>
        <v>0</v>
      </c>
      <c r="BL156" s="7" t="s">
        <v>14</v>
      </c>
      <c r="BM156" s="7" t="s">
        <v>796</v>
      </c>
    </row>
    <row r="157" spans="2:65" s="15" customFormat="1" ht="28.5" customHeight="1">
      <c r="B157" s="78"/>
      <c r="C157" s="100">
        <v>36</v>
      </c>
      <c r="D157" s="100" t="s">
        <v>742</v>
      </c>
      <c r="E157" s="101" t="s">
        <v>817</v>
      </c>
      <c r="F157" s="229" t="s">
        <v>818</v>
      </c>
      <c r="G157" s="230"/>
      <c r="H157" s="230"/>
      <c r="I157" s="231"/>
      <c r="J157" s="102" t="s">
        <v>40</v>
      </c>
      <c r="K157" s="103">
        <v>1</v>
      </c>
      <c r="L157" s="232"/>
      <c r="M157" s="232"/>
      <c r="N157" s="232"/>
      <c r="O157" s="224"/>
      <c r="P157" s="224"/>
      <c r="Q157" s="224"/>
      <c r="R157" s="79"/>
      <c r="T157" s="80"/>
      <c r="U157" s="81"/>
      <c r="V157" s="82"/>
      <c r="W157" s="82"/>
      <c r="X157" s="82"/>
      <c r="Y157" s="82"/>
      <c r="Z157" s="82"/>
      <c r="AA157" s="83"/>
      <c r="AR157" s="7"/>
      <c r="AT157" s="7"/>
      <c r="AU157" s="7"/>
      <c r="AY157" s="7"/>
      <c r="BE157" s="84"/>
      <c r="BF157" s="84"/>
      <c r="BG157" s="84"/>
      <c r="BH157" s="84"/>
      <c r="BI157" s="84"/>
      <c r="BJ157" s="7"/>
      <c r="BK157" s="85"/>
      <c r="BL157" s="7"/>
      <c r="BM157" s="7"/>
    </row>
    <row r="158" spans="2:65" s="15" customFormat="1" ht="28.5" customHeight="1">
      <c r="B158" s="78"/>
      <c r="C158" s="96">
        <v>37</v>
      </c>
      <c r="D158" s="96" t="s">
        <v>738</v>
      </c>
      <c r="E158" s="97" t="s">
        <v>819</v>
      </c>
      <c r="F158" s="215" t="s">
        <v>820</v>
      </c>
      <c r="G158" s="216"/>
      <c r="H158" s="216"/>
      <c r="I158" s="217"/>
      <c r="J158" s="98" t="s">
        <v>40</v>
      </c>
      <c r="K158" s="99">
        <v>5</v>
      </c>
      <c r="L158" s="224"/>
      <c r="M158" s="224"/>
      <c r="N158" s="224"/>
      <c r="O158" s="224"/>
      <c r="P158" s="224"/>
      <c r="Q158" s="224"/>
      <c r="R158" s="79"/>
      <c r="T158" s="80" t="s">
        <v>681</v>
      </c>
      <c r="U158" s="81" t="s">
        <v>700</v>
      </c>
      <c r="V158" s="82">
        <v>0.159</v>
      </c>
      <c r="W158" s="82">
        <f>V158*K158</f>
        <v>0.795</v>
      </c>
      <c r="X158" s="82">
        <v>0</v>
      </c>
      <c r="Y158" s="82">
        <f>X158*K158</f>
        <v>0</v>
      </c>
      <c r="Z158" s="82">
        <v>0</v>
      </c>
      <c r="AA158" s="83">
        <f>Z158*K158</f>
        <v>0</v>
      </c>
      <c r="AR158" s="7" t="s">
        <v>14</v>
      </c>
      <c r="AT158" s="7" t="s">
        <v>738</v>
      </c>
      <c r="AU158" s="7" t="s">
        <v>15</v>
      </c>
      <c r="AY158" s="7" t="s">
        <v>737</v>
      </c>
      <c r="BE158" s="84">
        <f>IF(U158="základná",N158,0)</f>
        <v>0</v>
      </c>
      <c r="BF158" s="84">
        <f>IF(U158="znížená",N158,0)</f>
        <v>0</v>
      </c>
      <c r="BG158" s="84">
        <f>IF(U158="zákl. prenesená",N158,0)</f>
        <v>0</v>
      </c>
      <c r="BH158" s="84">
        <f>IF(U158="zníž. prenesená",N158,0)</f>
        <v>0</v>
      </c>
      <c r="BI158" s="84">
        <f>IF(U158="nulová",N158,0)</f>
        <v>0</v>
      </c>
      <c r="BJ158" s="7" t="s">
        <v>15</v>
      </c>
      <c r="BK158" s="85">
        <f>ROUND(L158*K158,3)</f>
        <v>0</v>
      </c>
      <c r="BL158" s="7" t="s">
        <v>14</v>
      </c>
      <c r="BM158" s="7" t="s">
        <v>796</v>
      </c>
    </row>
    <row r="159" spans="2:65" s="15" customFormat="1" ht="28.5" customHeight="1">
      <c r="B159" s="78"/>
      <c r="C159" s="100">
        <v>38</v>
      </c>
      <c r="D159" s="100" t="s">
        <v>742</v>
      </c>
      <c r="E159" s="101" t="s">
        <v>821</v>
      </c>
      <c r="F159" s="229" t="s">
        <v>822</v>
      </c>
      <c r="G159" s="230"/>
      <c r="H159" s="230"/>
      <c r="I159" s="231"/>
      <c r="J159" s="102" t="s">
        <v>40</v>
      </c>
      <c r="K159" s="103">
        <v>1</v>
      </c>
      <c r="L159" s="232"/>
      <c r="M159" s="232"/>
      <c r="N159" s="232"/>
      <c r="O159" s="224"/>
      <c r="P159" s="224"/>
      <c r="Q159" s="224"/>
      <c r="R159" s="79"/>
      <c r="T159" s="80"/>
      <c r="U159" s="81"/>
      <c r="V159" s="82"/>
      <c r="W159" s="82"/>
      <c r="X159" s="82"/>
      <c r="Y159" s="82"/>
      <c r="Z159" s="82"/>
      <c r="AA159" s="83"/>
      <c r="AR159" s="7"/>
      <c r="AT159" s="7"/>
      <c r="AU159" s="7"/>
      <c r="AY159" s="7"/>
      <c r="BE159" s="84"/>
      <c r="BF159" s="84"/>
      <c r="BG159" s="84"/>
      <c r="BH159" s="84"/>
      <c r="BI159" s="84"/>
      <c r="BJ159" s="7"/>
      <c r="BK159" s="85"/>
      <c r="BL159" s="7"/>
      <c r="BM159" s="7"/>
    </row>
    <row r="160" spans="2:65" s="15" customFormat="1" ht="28.5" customHeight="1">
      <c r="B160" s="78"/>
      <c r="C160" s="100">
        <v>39</v>
      </c>
      <c r="D160" s="100" t="s">
        <v>742</v>
      </c>
      <c r="E160" s="101" t="s">
        <v>823</v>
      </c>
      <c r="F160" s="229" t="s">
        <v>824</v>
      </c>
      <c r="G160" s="230"/>
      <c r="H160" s="230"/>
      <c r="I160" s="231"/>
      <c r="J160" s="102" t="s">
        <v>40</v>
      </c>
      <c r="K160" s="103">
        <v>1</v>
      </c>
      <c r="L160" s="232"/>
      <c r="M160" s="232"/>
      <c r="N160" s="232"/>
      <c r="O160" s="224"/>
      <c r="P160" s="224"/>
      <c r="Q160" s="224"/>
      <c r="R160" s="79"/>
      <c r="T160" s="80"/>
      <c r="U160" s="81"/>
      <c r="V160" s="82"/>
      <c r="W160" s="82"/>
      <c r="X160" s="82"/>
      <c r="Y160" s="82"/>
      <c r="Z160" s="82"/>
      <c r="AA160" s="83"/>
      <c r="AR160" s="7"/>
      <c r="AT160" s="7"/>
      <c r="AU160" s="7"/>
      <c r="AY160" s="7"/>
      <c r="BE160" s="84"/>
      <c r="BF160" s="84"/>
      <c r="BG160" s="84"/>
      <c r="BH160" s="84"/>
      <c r="BI160" s="84"/>
      <c r="BJ160" s="7"/>
      <c r="BK160" s="85"/>
      <c r="BL160" s="7"/>
      <c r="BM160" s="7"/>
    </row>
    <row r="161" spans="2:65" s="15" customFormat="1" ht="28.5" customHeight="1">
      <c r="B161" s="78"/>
      <c r="C161" s="100">
        <v>40</v>
      </c>
      <c r="D161" s="100" t="s">
        <v>742</v>
      </c>
      <c r="E161" s="101" t="s">
        <v>825</v>
      </c>
      <c r="F161" s="229" t="s">
        <v>826</v>
      </c>
      <c r="G161" s="230"/>
      <c r="H161" s="230"/>
      <c r="I161" s="231"/>
      <c r="J161" s="102" t="s">
        <v>40</v>
      </c>
      <c r="K161" s="103">
        <v>2</v>
      </c>
      <c r="L161" s="232"/>
      <c r="M161" s="232"/>
      <c r="N161" s="232"/>
      <c r="O161" s="224"/>
      <c r="P161" s="224"/>
      <c r="Q161" s="224"/>
      <c r="R161" s="79"/>
      <c r="T161" s="80"/>
      <c r="U161" s="81"/>
      <c r="V161" s="82"/>
      <c r="W161" s="82"/>
      <c r="X161" s="82"/>
      <c r="Y161" s="82"/>
      <c r="Z161" s="82"/>
      <c r="AA161" s="83"/>
      <c r="AR161" s="7"/>
      <c r="AT161" s="7"/>
      <c r="AU161" s="7"/>
      <c r="AY161" s="7"/>
      <c r="BE161" s="84"/>
      <c r="BF161" s="84"/>
      <c r="BG161" s="84"/>
      <c r="BH161" s="84"/>
      <c r="BI161" s="84"/>
      <c r="BJ161" s="7"/>
      <c r="BK161" s="85"/>
      <c r="BL161" s="7"/>
      <c r="BM161" s="7"/>
    </row>
    <row r="162" spans="2:65" s="15" customFormat="1" ht="28.5" customHeight="1">
      <c r="B162" s="78"/>
      <c r="C162" s="100">
        <v>41</v>
      </c>
      <c r="D162" s="100" t="s">
        <v>742</v>
      </c>
      <c r="E162" s="101" t="s">
        <v>827</v>
      </c>
      <c r="F162" s="229" t="s">
        <v>828</v>
      </c>
      <c r="G162" s="230"/>
      <c r="H162" s="230"/>
      <c r="I162" s="231"/>
      <c r="J162" s="102" t="s">
        <v>40</v>
      </c>
      <c r="K162" s="103">
        <v>1</v>
      </c>
      <c r="L162" s="232"/>
      <c r="M162" s="232"/>
      <c r="N162" s="232"/>
      <c r="O162" s="224"/>
      <c r="P162" s="224"/>
      <c r="Q162" s="224"/>
      <c r="R162" s="79"/>
      <c r="T162" s="80"/>
      <c r="U162" s="81"/>
      <c r="V162" s="82"/>
      <c r="W162" s="82"/>
      <c r="X162" s="82"/>
      <c r="Y162" s="82"/>
      <c r="Z162" s="82"/>
      <c r="AA162" s="83"/>
      <c r="AR162" s="7"/>
      <c r="AT162" s="7"/>
      <c r="AU162" s="7"/>
      <c r="AY162" s="7"/>
      <c r="BE162" s="84"/>
      <c r="BF162" s="84"/>
      <c r="BG162" s="84"/>
      <c r="BH162" s="84"/>
      <c r="BI162" s="84"/>
      <c r="BJ162" s="7"/>
      <c r="BK162" s="85"/>
      <c r="BL162" s="7"/>
      <c r="BM162" s="7"/>
    </row>
    <row r="163" spans="2:65" s="15" customFormat="1" ht="28.5" customHeight="1">
      <c r="B163" s="78"/>
      <c r="C163" s="96">
        <v>42</v>
      </c>
      <c r="D163" s="96" t="s">
        <v>738</v>
      </c>
      <c r="E163" s="97" t="s">
        <v>829</v>
      </c>
      <c r="F163" s="215" t="s">
        <v>830</v>
      </c>
      <c r="G163" s="216"/>
      <c r="H163" s="216"/>
      <c r="I163" s="217"/>
      <c r="J163" s="98" t="s">
        <v>40</v>
      </c>
      <c r="K163" s="99">
        <v>1</v>
      </c>
      <c r="L163" s="224"/>
      <c r="M163" s="224"/>
      <c r="N163" s="224"/>
      <c r="O163" s="224"/>
      <c r="P163" s="224"/>
      <c r="Q163" s="224"/>
      <c r="R163" s="79"/>
      <c r="T163" s="80" t="s">
        <v>681</v>
      </c>
      <c r="U163" s="81" t="s">
        <v>700</v>
      </c>
      <c r="V163" s="82">
        <v>0.73</v>
      </c>
      <c r="W163" s="82">
        <f t="shared" si="0"/>
        <v>0.73</v>
      </c>
      <c r="X163" s="82">
        <v>0</v>
      </c>
      <c r="Y163" s="82">
        <f t="shared" si="1"/>
        <v>0</v>
      </c>
      <c r="Z163" s="82">
        <v>0</v>
      </c>
      <c r="AA163" s="83">
        <f t="shared" si="2"/>
        <v>0</v>
      </c>
      <c r="AR163" s="7" t="s">
        <v>14</v>
      </c>
      <c r="AT163" s="7" t="s">
        <v>738</v>
      </c>
      <c r="AU163" s="7" t="s">
        <v>15</v>
      </c>
      <c r="AY163" s="7" t="s">
        <v>737</v>
      </c>
      <c r="BE163" s="84">
        <f t="shared" si="3"/>
        <v>0</v>
      </c>
      <c r="BF163" s="84">
        <f t="shared" si="4"/>
        <v>0</v>
      </c>
      <c r="BG163" s="84">
        <f t="shared" si="5"/>
        <v>0</v>
      </c>
      <c r="BH163" s="84">
        <f t="shared" si="6"/>
        <v>0</v>
      </c>
      <c r="BI163" s="84">
        <f t="shared" si="7"/>
        <v>0</v>
      </c>
      <c r="BJ163" s="7" t="s">
        <v>15</v>
      </c>
      <c r="BK163" s="85">
        <f t="shared" si="8"/>
        <v>0</v>
      </c>
      <c r="BL163" s="7" t="s">
        <v>14</v>
      </c>
      <c r="BM163" s="7" t="s">
        <v>831</v>
      </c>
    </row>
    <row r="164" spans="2:65" s="15" customFormat="1" ht="38.25" customHeight="1">
      <c r="B164" s="78"/>
      <c r="C164" s="100">
        <v>43</v>
      </c>
      <c r="D164" s="100" t="s">
        <v>742</v>
      </c>
      <c r="E164" s="101" t="s">
        <v>832</v>
      </c>
      <c r="F164" s="229" t="s">
        <v>833</v>
      </c>
      <c r="G164" s="230"/>
      <c r="H164" s="230"/>
      <c r="I164" s="231"/>
      <c r="J164" s="102" t="s">
        <v>40</v>
      </c>
      <c r="K164" s="103">
        <v>1</v>
      </c>
      <c r="L164" s="232"/>
      <c r="M164" s="232"/>
      <c r="N164" s="232"/>
      <c r="O164" s="224"/>
      <c r="P164" s="224"/>
      <c r="Q164" s="224"/>
      <c r="R164" s="79"/>
      <c r="T164" s="80" t="s">
        <v>681</v>
      </c>
      <c r="U164" s="81" t="s">
        <v>700</v>
      </c>
      <c r="V164" s="82">
        <v>0</v>
      </c>
      <c r="W164" s="82">
        <f t="shared" si="0"/>
        <v>0</v>
      </c>
      <c r="X164" s="82">
        <v>0.00028</v>
      </c>
      <c r="Y164" s="82">
        <f t="shared" si="1"/>
        <v>0.00028</v>
      </c>
      <c r="Z164" s="82">
        <v>0</v>
      </c>
      <c r="AA164" s="83">
        <f t="shared" si="2"/>
        <v>0</v>
      </c>
      <c r="AR164" s="7" t="s">
        <v>15</v>
      </c>
      <c r="AT164" s="7" t="s">
        <v>742</v>
      </c>
      <c r="AU164" s="7" t="s">
        <v>15</v>
      </c>
      <c r="AY164" s="7" t="s">
        <v>737</v>
      </c>
      <c r="BE164" s="84">
        <f t="shared" si="3"/>
        <v>0</v>
      </c>
      <c r="BF164" s="84">
        <f t="shared" si="4"/>
        <v>0</v>
      </c>
      <c r="BG164" s="84">
        <f t="shared" si="5"/>
        <v>0</v>
      </c>
      <c r="BH164" s="84">
        <f t="shared" si="6"/>
        <v>0</v>
      </c>
      <c r="BI164" s="84">
        <f t="shared" si="7"/>
        <v>0</v>
      </c>
      <c r="BJ164" s="7" t="s">
        <v>15</v>
      </c>
      <c r="BK164" s="85">
        <f t="shared" si="8"/>
        <v>0</v>
      </c>
      <c r="BL164" s="7" t="s">
        <v>14</v>
      </c>
      <c r="BM164" s="7" t="s">
        <v>834</v>
      </c>
    </row>
    <row r="165" spans="2:65" s="15" customFormat="1" ht="28.5" customHeight="1">
      <c r="B165" s="78"/>
      <c r="C165" s="96">
        <v>44</v>
      </c>
      <c r="D165" s="96" t="s">
        <v>738</v>
      </c>
      <c r="E165" s="97" t="s">
        <v>835</v>
      </c>
      <c r="F165" s="215" t="s">
        <v>836</v>
      </c>
      <c r="G165" s="216"/>
      <c r="H165" s="216"/>
      <c r="I165" s="217"/>
      <c r="J165" s="98" t="s">
        <v>40</v>
      </c>
      <c r="K165" s="99">
        <v>1</v>
      </c>
      <c r="L165" s="224"/>
      <c r="M165" s="224"/>
      <c r="N165" s="224"/>
      <c r="O165" s="224"/>
      <c r="P165" s="224"/>
      <c r="Q165" s="224"/>
      <c r="R165" s="79"/>
      <c r="T165" s="80" t="s">
        <v>681</v>
      </c>
      <c r="U165" s="81" t="s">
        <v>700</v>
      </c>
      <c r="V165" s="82">
        <v>0.834</v>
      </c>
      <c r="W165" s="82">
        <f t="shared" si="0"/>
        <v>0.834</v>
      </c>
      <c r="X165" s="82">
        <v>0</v>
      </c>
      <c r="Y165" s="82">
        <f t="shared" si="1"/>
        <v>0</v>
      </c>
      <c r="Z165" s="82">
        <v>0</v>
      </c>
      <c r="AA165" s="83">
        <f t="shared" si="2"/>
        <v>0</v>
      </c>
      <c r="AR165" s="7" t="s">
        <v>14</v>
      </c>
      <c r="AT165" s="7" t="s">
        <v>738</v>
      </c>
      <c r="AU165" s="7" t="s">
        <v>15</v>
      </c>
      <c r="AY165" s="7" t="s">
        <v>737</v>
      </c>
      <c r="BE165" s="84">
        <f t="shared" si="3"/>
        <v>0</v>
      </c>
      <c r="BF165" s="84">
        <f t="shared" si="4"/>
        <v>0</v>
      </c>
      <c r="BG165" s="84">
        <f t="shared" si="5"/>
        <v>0</v>
      </c>
      <c r="BH165" s="84">
        <f t="shared" si="6"/>
        <v>0</v>
      </c>
      <c r="BI165" s="84">
        <f t="shared" si="7"/>
        <v>0</v>
      </c>
      <c r="BJ165" s="7" t="s">
        <v>15</v>
      </c>
      <c r="BK165" s="85">
        <f t="shared" si="8"/>
        <v>0</v>
      </c>
      <c r="BL165" s="7" t="s">
        <v>14</v>
      </c>
      <c r="BM165" s="7" t="s">
        <v>837</v>
      </c>
    </row>
    <row r="166" spans="2:65" s="15" customFormat="1" ht="39.75" customHeight="1">
      <c r="B166" s="78"/>
      <c r="C166" s="100">
        <v>45</v>
      </c>
      <c r="D166" s="100" t="s">
        <v>742</v>
      </c>
      <c r="E166" s="101" t="s">
        <v>838</v>
      </c>
      <c r="F166" s="229" t="s">
        <v>839</v>
      </c>
      <c r="G166" s="230"/>
      <c r="H166" s="230"/>
      <c r="I166" s="231"/>
      <c r="J166" s="102" t="s">
        <v>40</v>
      </c>
      <c r="K166" s="103">
        <v>1</v>
      </c>
      <c r="L166" s="232"/>
      <c r="M166" s="232"/>
      <c r="N166" s="232"/>
      <c r="O166" s="224"/>
      <c r="P166" s="224"/>
      <c r="Q166" s="224"/>
      <c r="R166" s="79"/>
      <c r="T166" s="80" t="s">
        <v>681</v>
      </c>
      <c r="U166" s="81" t="s">
        <v>700</v>
      </c>
      <c r="V166" s="82">
        <v>0</v>
      </c>
      <c r="W166" s="82">
        <f t="shared" si="0"/>
        <v>0</v>
      </c>
      <c r="X166" s="82">
        <v>0.0009</v>
      </c>
      <c r="Y166" s="82">
        <f t="shared" si="1"/>
        <v>0.0009</v>
      </c>
      <c r="Z166" s="82">
        <v>0</v>
      </c>
      <c r="AA166" s="83">
        <f t="shared" si="2"/>
        <v>0</v>
      </c>
      <c r="AR166" s="7" t="s">
        <v>15</v>
      </c>
      <c r="AT166" s="7" t="s">
        <v>742</v>
      </c>
      <c r="AU166" s="7" t="s">
        <v>15</v>
      </c>
      <c r="AY166" s="7" t="s">
        <v>737</v>
      </c>
      <c r="BE166" s="84">
        <f t="shared" si="3"/>
        <v>0</v>
      </c>
      <c r="BF166" s="84">
        <f t="shared" si="4"/>
        <v>0</v>
      </c>
      <c r="BG166" s="84">
        <f t="shared" si="5"/>
        <v>0</v>
      </c>
      <c r="BH166" s="84">
        <f t="shared" si="6"/>
        <v>0</v>
      </c>
      <c r="BI166" s="84">
        <f t="shared" si="7"/>
        <v>0</v>
      </c>
      <c r="BJ166" s="7" t="s">
        <v>15</v>
      </c>
      <c r="BK166" s="85">
        <f t="shared" si="8"/>
        <v>0</v>
      </c>
      <c r="BL166" s="7" t="s">
        <v>14</v>
      </c>
      <c r="BM166" s="7" t="s">
        <v>840</v>
      </c>
    </row>
    <row r="167" spans="2:65" s="15" customFormat="1" ht="28.5" customHeight="1">
      <c r="B167" s="78"/>
      <c r="C167" s="96">
        <v>46</v>
      </c>
      <c r="D167" s="96" t="s">
        <v>738</v>
      </c>
      <c r="E167" s="97" t="s">
        <v>841</v>
      </c>
      <c r="F167" s="215" t="s">
        <v>842</v>
      </c>
      <c r="G167" s="216"/>
      <c r="H167" s="216"/>
      <c r="I167" s="217"/>
      <c r="J167" s="98" t="s">
        <v>40</v>
      </c>
      <c r="K167" s="99">
        <v>1</v>
      </c>
      <c r="L167" s="224"/>
      <c r="M167" s="224"/>
      <c r="N167" s="224"/>
      <c r="O167" s="224"/>
      <c r="P167" s="224"/>
      <c r="Q167" s="224"/>
      <c r="R167" s="79"/>
      <c r="T167" s="80"/>
      <c r="U167" s="81"/>
      <c r="V167" s="82"/>
      <c r="W167" s="82"/>
      <c r="X167" s="82"/>
      <c r="Y167" s="82"/>
      <c r="Z167" s="82"/>
      <c r="AA167" s="83"/>
      <c r="AR167" s="7"/>
      <c r="AT167" s="7"/>
      <c r="AU167" s="7"/>
      <c r="AY167" s="7"/>
      <c r="BE167" s="84"/>
      <c r="BF167" s="84"/>
      <c r="BG167" s="84"/>
      <c r="BH167" s="84"/>
      <c r="BI167" s="84"/>
      <c r="BJ167" s="7"/>
      <c r="BK167" s="85"/>
      <c r="BL167" s="7"/>
      <c r="BM167" s="7"/>
    </row>
    <row r="168" spans="2:65" s="15" customFormat="1" ht="20.25" customHeight="1">
      <c r="B168" s="78"/>
      <c r="C168" s="100">
        <v>47</v>
      </c>
      <c r="D168" s="100" t="s">
        <v>742</v>
      </c>
      <c r="E168" s="101"/>
      <c r="F168" s="229" t="s">
        <v>843</v>
      </c>
      <c r="G168" s="230"/>
      <c r="H168" s="230"/>
      <c r="I168" s="231"/>
      <c r="J168" s="102" t="s">
        <v>40</v>
      </c>
      <c r="K168" s="103">
        <v>1</v>
      </c>
      <c r="L168" s="232"/>
      <c r="M168" s="232"/>
      <c r="N168" s="232"/>
      <c r="O168" s="224"/>
      <c r="P168" s="224"/>
      <c r="Q168" s="224"/>
      <c r="R168" s="79"/>
      <c r="T168" s="80" t="s">
        <v>681</v>
      </c>
      <c r="U168" s="81" t="s">
        <v>700</v>
      </c>
      <c r="V168" s="82">
        <v>0</v>
      </c>
      <c r="W168" s="82">
        <f t="shared" si="0"/>
        <v>0</v>
      </c>
      <c r="X168" s="82">
        <v>0.152</v>
      </c>
      <c r="Y168" s="82">
        <f t="shared" si="1"/>
        <v>0.152</v>
      </c>
      <c r="Z168" s="82">
        <v>0</v>
      </c>
      <c r="AA168" s="83">
        <f t="shared" si="2"/>
        <v>0</v>
      </c>
      <c r="AR168" s="7" t="s">
        <v>15</v>
      </c>
      <c r="AT168" s="7" t="s">
        <v>742</v>
      </c>
      <c r="AU168" s="7" t="s">
        <v>15</v>
      </c>
      <c r="AY168" s="7" t="s">
        <v>737</v>
      </c>
      <c r="BE168" s="84">
        <f t="shared" si="3"/>
        <v>0</v>
      </c>
      <c r="BF168" s="84">
        <f t="shared" si="4"/>
        <v>0</v>
      </c>
      <c r="BG168" s="84">
        <f t="shared" si="5"/>
        <v>0</v>
      </c>
      <c r="BH168" s="84">
        <f t="shared" si="6"/>
        <v>0</v>
      </c>
      <c r="BI168" s="84">
        <f t="shared" si="7"/>
        <v>0</v>
      </c>
      <c r="BJ168" s="7" t="s">
        <v>15</v>
      </c>
      <c r="BK168" s="85">
        <f t="shared" si="8"/>
        <v>0</v>
      </c>
      <c r="BL168" s="7" t="s">
        <v>14</v>
      </c>
      <c r="BM168" s="7" t="s">
        <v>844</v>
      </c>
    </row>
    <row r="169" spans="2:65" s="15" customFormat="1" ht="25.5" customHeight="1">
      <c r="B169" s="78"/>
      <c r="C169" s="96">
        <v>48</v>
      </c>
      <c r="D169" s="96" t="s">
        <v>738</v>
      </c>
      <c r="E169" s="97" t="s">
        <v>845</v>
      </c>
      <c r="F169" s="215" t="s">
        <v>846</v>
      </c>
      <c r="G169" s="216"/>
      <c r="H169" s="216"/>
      <c r="I169" s="217"/>
      <c r="J169" s="98" t="s">
        <v>40</v>
      </c>
      <c r="K169" s="99">
        <v>4</v>
      </c>
      <c r="L169" s="224"/>
      <c r="M169" s="224"/>
      <c r="N169" s="224"/>
      <c r="O169" s="224"/>
      <c r="P169" s="224"/>
      <c r="Q169" s="224"/>
      <c r="R169" s="79"/>
      <c r="T169" s="80"/>
      <c r="U169" s="81"/>
      <c r="V169" s="82"/>
      <c r="W169" s="82"/>
      <c r="X169" s="82"/>
      <c r="Y169" s="82"/>
      <c r="Z169" s="82"/>
      <c r="AA169" s="83"/>
      <c r="AR169" s="7"/>
      <c r="AT169" s="7"/>
      <c r="AU169" s="7"/>
      <c r="AY169" s="7"/>
      <c r="BE169" s="84"/>
      <c r="BF169" s="84"/>
      <c r="BG169" s="84"/>
      <c r="BH169" s="84"/>
      <c r="BI169" s="84"/>
      <c r="BJ169" s="7"/>
      <c r="BK169" s="85"/>
      <c r="BL169" s="7"/>
      <c r="BM169" s="7"/>
    </row>
    <row r="170" spans="2:65" s="15" customFormat="1" ht="33.75" customHeight="1">
      <c r="B170" s="78"/>
      <c r="C170" s="100">
        <v>49</v>
      </c>
      <c r="D170" s="100" t="s">
        <v>742</v>
      </c>
      <c r="E170" s="101"/>
      <c r="F170" s="229" t="s">
        <v>847</v>
      </c>
      <c r="G170" s="230"/>
      <c r="H170" s="230"/>
      <c r="I170" s="231"/>
      <c r="J170" s="102" t="s">
        <v>40</v>
      </c>
      <c r="K170" s="103">
        <v>1</v>
      </c>
      <c r="L170" s="232"/>
      <c r="M170" s="232"/>
      <c r="N170" s="232"/>
      <c r="O170" s="224"/>
      <c r="P170" s="224"/>
      <c r="Q170" s="224"/>
      <c r="R170" s="79"/>
      <c r="T170" s="80" t="s">
        <v>681</v>
      </c>
      <c r="U170" s="81" t="s">
        <v>700</v>
      </c>
      <c r="V170" s="82">
        <v>0</v>
      </c>
      <c r="W170" s="82">
        <f aca="true" t="shared" si="9" ref="W170:W233">V170*K170</f>
        <v>0</v>
      </c>
      <c r="X170" s="82">
        <v>0.152</v>
      </c>
      <c r="Y170" s="82">
        <f aca="true" t="shared" si="10" ref="Y170:Y233">X170*K170</f>
        <v>0.152</v>
      </c>
      <c r="Z170" s="82">
        <v>0</v>
      </c>
      <c r="AA170" s="83">
        <f aca="true" t="shared" si="11" ref="AA170:AA233">Z170*K170</f>
        <v>0</v>
      </c>
      <c r="AR170" s="7" t="s">
        <v>15</v>
      </c>
      <c r="AT170" s="7" t="s">
        <v>742</v>
      </c>
      <c r="AU170" s="7" t="s">
        <v>15</v>
      </c>
      <c r="AY170" s="7" t="s">
        <v>737</v>
      </c>
      <c r="BE170" s="84">
        <f aca="true" t="shared" si="12" ref="BE170:BE233">IF(U170="základná",N170,0)</f>
        <v>0</v>
      </c>
      <c r="BF170" s="84">
        <f aca="true" t="shared" si="13" ref="BF170:BF233">IF(U170="znížená",N170,0)</f>
        <v>0</v>
      </c>
      <c r="BG170" s="84">
        <f aca="true" t="shared" si="14" ref="BG170:BG233">IF(U170="zákl. prenesená",N170,0)</f>
        <v>0</v>
      </c>
      <c r="BH170" s="84">
        <f aca="true" t="shared" si="15" ref="BH170:BH233">IF(U170="zníž. prenesená",N170,0)</f>
        <v>0</v>
      </c>
      <c r="BI170" s="84">
        <f aca="true" t="shared" si="16" ref="BI170:BI233">IF(U170="nulová",N170,0)</f>
        <v>0</v>
      </c>
      <c r="BJ170" s="7" t="s">
        <v>15</v>
      </c>
      <c r="BK170" s="85">
        <f aca="true" t="shared" si="17" ref="BK170:BK233">ROUND(L170*K170,3)</f>
        <v>0</v>
      </c>
      <c r="BL170" s="7" t="s">
        <v>14</v>
      </c>
      <c r="BM170" s="7" t="s">
        <v>844</v>
      </c>
    </row>
    <row r="171" spans="2:65" s="15" customFormat="1" ht="30.75" customHeight="1">
      <c r="B171" s="78"/>
      <c r="C171" s="96">
        <v>50</v>
      </c>
      <c r="D171" s="96" t="s">
        <v>738</v>
      </c>
      <c r="E171" s="97"/>
      <c r="F171" s="215" t="s">
        <v>848</v>
      </c>
      <c r="G171" s="216"/>
      <c r="H171" s="216"/>
      <c r="I171" s="217"/>
      <c r="J171" s="98" t="s">
        <v>323</v>
      </c>
      <c r="K171" s="99">
        <v>4</v>
      </c>
      <c r="L171" s="224"/>
      <c r="M171" s="224"/>
      <c r="N171" s="224"/>
      <c r="O171" s="224"/>
      <c r="P171" s="224"/>
      <c r="Q171" s="224"/>
      <c r="R171" s="79"/>
      <c r="T171" s="80" t="s">
        <v>681</v>
      </c>
      <c r="U171" s="81" t="s">
        <v>700</v>
      </c>
      <c r="V171" s="82">
        <v>1.18</v>
      </c>
      <c r="W171" s="82">
        <f t="shared" si="9"/>
        <v>4.72</v>
      </c>
      <c r="X171" s="82">
        <v>0</v>
      </c>
      <c r="Y171" s="82">
        <f t="shared" si="10"/>
        <v>0</v>
      </c>
      <c r="Z171" s="82">
        <v>0</v>
      </c>
      <c r="AA171" s="83">
        <f t="shared" si="11"/>
        <v>0</v>
      </c>
      <c r="AR171" s="7" t="s">
        <v>14</v>
      </c>
      <c r="AT171" s="7" t="s">
        <v>738</v>
      </c>
      <c r="AU171" s="7" t="s">
        <v>15</v>
      </c>
      <c r="AY171" s="7" t="s">
        <v>737</v>
      </c>
      <c r="BE171" s="84">
        <f t="shared" si="12"/>
        <v>0</v>
      </c>
      <c r="BF171" s="84">
        <f t="shared" si="13"/>
        <v>0</v>
      </c>
      <c r="BG171" s="84">
        <f t="shared" si="14"/>
        <v>0</v>
      </c>
      <c r="BH171" s="84">
        <f t="shared" si="15"/>
        <v>0</v>
      </c>
      <c r="BI171" s="84">
        <f t="shared" si="16"/>
        <v>0</v>
      </c>
      <c r="BJ171" s="7" t="s">
        <v>15</v>
      </c>
      <c r="BK171" s="85">
        <f t="shared" si="17"/>
        <v>0</v>
      </c>
      <c r="BL171" s="7" t="s">
        <v>14</v>
      </c>
      <c r="BM171" s="7" t="s">
        <v>849</v>
      </c>
    </row>
    <row r="172" spans="2:65" s="15" customFormat="1" ht="28.5" customHeight="1">
      <c r="B172" s="78"/>
      <c r="C172" s="96">
        <v>51</v>
      </c>
      <c r="D172" s="96" t="s">
        <v>738</v>
      </c>
      <c r="E172" s="97" t="s">
        <v>850</v>
      </c>
      <c r="F172" s="215" t="s">
        <v>851</v>
      </c>
      <c r="G172" s="216"/>
      <c r="H172" s="216"/>
      <c r="I172" s="217"/>
      <c r="J172" s="98" t="s">
        <v>40</v>
      </c>
      <c r="K172" s="99">
        <v>2</v>
      </c>
      <c r="L172" s="224"/>
      <c r="M172" s="224"/>
      <c r="N172" s="224"/>
      <c r="O172" s="224"/>
      <c r="P172" s="224"/>
      <c r="Q172" s="224"/>
      <c r="R172" s="79"/>
      <c r="T172" s="80" t="s">
        <v>681</v>
      </c>
      <c r="U172" s="81" t="s">
        <v>700</v>
      </c>
      <c r="V172" s="82">
        <v>1.18</v>
      </c>
      <c r="W172" s="82">
        <f t="shared" si="9"/>
        <v>2.36</v>
      </c>
      <c r="X172" s="82">
        <v>0</v>
      </c>
      <c r="Y172" s="82">
        <f t="shared" si="10"/>
        <v>0</v>
      </c>
      <c r="Z172" s="82">
        <v>0</v>
      </c>
      <c r="AA172" s="83">
        <f t="shared" si="11"/>
        <v>0</v>
      </c>
      <c r="AR172" s="7" t="s">
        <v>14</v>
      </c>
      <c r="AT172" s="7" t="s">
        <v>738</v>
      </c>
      <c r="AU172" s="7" t="s">
        <v>15</v>
      </c>
      <c r="AY172" s="7" t="s">
        <v>737</v>
      </c>
      <c r="BE172" s="84">
        <f t="shared" si="12"/>
        <v>0</v>
      </c>
      <c r="BF172" s="84">
        <f t="shared" si="13"/>
        <v>0</v>
      </c>
      <c r="BG172" s="84">
        <f t="shared" si="14"/>
        <v>0</v>
      </c>
      <c r="BH172" s="84">
        <f t="shared" si="15"/>
        <v>0</v>
      </c>
      <c r="BI172" s="84">
        <f t="shared" si="16"/>
        <v>0</v>
      </c>
      <c r="BJ172" s="7" t="s">
        <v>15</v>
      </c>
      <c r="BK172" s="85">
        <f t="shared" si="17"/>
        <v>0</v>
      </c>
      <c r="BL172" s="7" t="s">
        <v>14</v>
      </c>
      <c r="BM172" s="7" t="s">
        <v>849</v>
      </c>
    </row>
    <row r="173" spans="2:65" s="15" customFormat="1" ht="20.25" customHeight="1">
      <c r="B173" s="78"/>
      <c r="C173" s="100">
        <v>52</v>
      </c>
      <c r="D173" s="100" t="s">
        <v>742</v>
      </c>
      <c r="E173" s="101"/>
      <c r="F173" s="229" t="s">
        <v>852</v>
      </c>
      <c r="G173" s="230"/>
      <c r="H173" s="230"/>
      <c r="I173" s="231"/>
      <c r="J173" s="102" t="s">
        <v>40</v>
      </c>
      <c r="K173" s="103">
        <v>2</v>
      </c>
      <c r="L173" s="232"/>
      <c r="M173" s="232"/>
      <c r="N173" s="232"/>
      <c r="O173" s="224"/>
      <c r="P173" s="224"/>
      <c r="Q173" s="224"/>
      <c r="R173" s="79"/>
      <c r="T173" s="80" t="s">
        <v>681</v>
      </c>
      <c r="U173" s="81" t="s">
        <v>700</v>
      </c>
      <c r="V173" s="82">
        <v>0</v>
      </c>
      <c r="W173" s="82">
        <f t="shared" si="9"/>
        <v>0</v>
      </c>
      <c r="X173" s="82">
        <v>0.00035</v>
      </c>
      <c r="Y173" s="82">
        <f t="shared" si="10"/>
        <v>0.0007</v>
      </c>
      <c r="Z173" s="82">
        <v>0</v>
      </c>
      <c r="AA173" s="83">
        <f t="shared" si="11"/>
        <v>0</v>
      </c>
      <c r="AR173" s="7" t="s">
        <v>15</v>
      </c>
      <c r="AT173" s="7" t="s">
        <v>742</v>
      </c>
      <c r="AU173" s="7" t="s">
        <v>15</v>
      </c>
      <c r="AY173" s="7" t="s">
        <v>737</v>
      </c>
      <c r="BE173" s="84">
        <f t="shared" si="12"/>
        <v>0</v>
      </c>
      <c r="BF173" s="84">
        <f t="shared" si="13"/>
        <v>0</v>
      </c>
      <c r="BG173" s="84">
        <f t="shared" si="14"/>
        <v>0</v>
      </c>
      <c r="BH173" s="84">
        <f t="shared" si="15"/>
        <v>0</v>
      </c>
      <c r="BI173" s="84">
        <f t="shared" si="16"/>
        <v>0</v>
      </c>
      <c r="BJ173" s="7" t="s">
        <v>15</v>
      </c>
      <c r="BK173" s="85">
        <f t="shared" si="17"/>
        <v>0</v>
      </c>
      <c r="BL173" s="7" t="s">
        <v>14</v>
      </c>
      <c r="BM173" s="7" t="s">
        <v>853</v>
      </c>
    </row>
    <row r="174" spans="2:65" s="15" customFormat="1" ht="28.5" customHeight="1">
      <c r="B174" s="78"/>
      <c r="C174" s="96">
        <v>53</v>
      </c>
      <c r="D174" s="96" t="s">
        <v>738</v>
      </c>
      <c r="E174" s="97" t="s">
        <v>854</v>
      </c>
      <c r="F174" s="215" t="s">
        <v>855</v>
      </c>
      <c r="G174" s="216"/>
      <c r="H174" s="216"/>
      <c r="I174" s="217"/>
      <c r="J174" s="98" t="s">
        <v>40</v>
      </c>
      <c r="K174" s="99">
        <v>22</v>
      </c>
      <c r="L174" s="224"/>
      <c r="M174" s="224"/>
      <c r="N174" s="224"/>
      <c r="O174" s="224"/>
      <c r="P174" s="224"/>
      <c r="Q174" s="224"/>
      <c r="R174" s="79"/>
      <c r="T174" s="80" t="s">
        <v>681</v>
      </c>
      <c r="U174" s="81" t="s">
        <v>700</v>
      </c>
      <c r="V174" s="82">
        <v>0.287</v>
      </c>
      <c r="W174" s="82">
        <f t="shared" si="9"/>
        <v>6.313999999999999</v>
      </c>
      <c r="X174" s="82">
        <v>0</v>
      </c>
      <c r="Y174" s="82">
        <f t="shared" si="10"/>
        <v>0</v>
      </c>
      <c r="Z174" s="82">
        <v>0</v>
      </c>
      <c r="AA174" s="83">
        <f t="shared" si="11"/>
        <v>0</v>
      </c>
      <c r="AR174" s="7" t="s">
        <v>14</v>
      </c>
      <c r="AT174" s="7" t="s">
        <v>738</v>
      </c>
      <c r="AU174" s="7" t="s">
        <v>15</v>
      </c>
      <c r="AY174" s="7" t="s">
        <v>737</v>
      </c>
      <c r="BE174" s="84">
        <f t="shared" si="12"/>
        <v>0</v>
      </c>
      <c r="BF174" s="84">
        <f t="shared" si="13"/>
        <v>0</v>
      </c>
      <c r="BG174" s="84">
        <f t="shared" si="14"/>
        <v>0</v>
      </c>
      <c r="BH174" s="84">
        <f t="shared" si="15"/>
        <v>0</v>
      </c>
      <c r="BI174" s="84">
        <f t="shared" si="16"/>
        <v>0</v>
      </c>
      <c r="BJ174" s="7" t="s">
        <v>15</v>
      </c>
      <c r="BK174" s="85">
        <f t="shared" si="17"/>
        <v>0</v>
      </c>
      <c r="BL174" s="7" t="s">
        <v>14</v>
      </c>
      <c r="BM174" s="7" t="s">
        <v>856</v>
      </c>
    </row>
    <row r="175" spans="2:65" s="15" customFormat="1" ht="39.75" customHeight="1">
      <c r="B175" s="78"/>
      <c r="C175" s="100">
        <v>54</v>
      </c>
      <c r="D175" s="100" t="s">
        <v>742</v>
      </c>
      <c r="E175" s="101"/>
      <c r="F175" s="229" t="s">
        <v>857</v>
      </c>
      <c r="G175" s="230"/>
      <c r="H175" s="230"/>
      <c r="I175" s="231"/>
      <c r="J175" s="102" t="s">
        <v>40</v>
      </c>
      <c r="K175" s="103">
        <v>22</v>
      </c>
      <c r="L175" s="232"/>
      <c r="M175" s="232"/>
      <c r="N175" s="232"/>
      <c r="O175" s="224"/>
      <c r="P175" s="224"/>
      <c r="Q175" s="224"/>
      <c r="R175" s="79"/>
      <c r="T175" s="80" t="s">
        <v>681</v>
      </c>
      <c r="U175" s="81" t="s">
        <v>700</v>
      </c>
      <c r="V175" s="82">
        <v>0</v>
      </c>
      <c r="W175" s="82">
        <f t="shared" si="9"/>
        <v>0</v>
      </c>
      <c r="X175" s="82">
        <v>0.0001</v>
      </c>
      <c r="Y175" s="82">
        <f t="shared" si="10"/>
        <v>0.0022</v>
      </c>
      <c r="Z175" s="82">
        <v>0</v>
      </c>
      <c r="AA175" s="83">
        <f t="shared" si="11"/>
        <v>0</v>
      </c>
      <c r="AR175" s="7" t="s">
        <v>15</v>
      </c>
      <c r="AT175" s="7" t="s">
        <v>742</v>
      </c>
      <c r="AU175" s="7" t="s">
        <v>15</v>
      </c>
      <c r="AY175" s="7" t="s">
        <v>737</v>
      </c>
      <c r="BE175" s="84">
        <f t="shared" si="12"/>
        <v>0</v>
      </c>
      <c r="BF175" s="84">
        <f t="shared" si="13"/>
        <v>0</v>
      </c>
      <c r="BG175" s="84">
        <f t="shared" si="14"/>
        <v>0</v>
      </c>
      <c r="BH175" s="84">
        <f t="shared" si="15"/>
        <v>0</v>
      </c>
      <c r="BI175" s="84">
        <f t="shared" si="16"/>
        <v>0</v>
      </c>
      <c r="BJ175" s="7" t="s">
        <v>15</v>
      </c>
      <c r="BK175" s="85">
        <f t="shared" si="17"/>
        <v>0</v>
      </c>
      <c r="BL175" s="7" t="s">
        <v>14</v>
      </c>
      <c r="BM175" s="7" t="s">
        <v>858</v>
      </c>
    </row>
    <row r="176" spans="2:65" s="15" customFormat="1" ht="39.75" customHeight="1">
      <c r="B176" s="78"/>
      <c r="C176" s="100">
        <v>55</v>
      </c>
      <c r="D176" s="100" t="s">
        <v>742</v>
      </c>
      <c r="E176" s="101"/>
      <c r="F176" s="229" t="s">
        <v>859</v>
      </c>
      <c r="G176" s="230"/>
      <c r="H176" s="230"/>
      <c r="I176" s="231"/>
      <c r="J176" s="102" t="s">
        <v>40</v>
      </c>
      <c r="K176" s="103">
        <v>22</v>
      </c>
      <c r="L176" s="232"/>
      <c r="M176" s="232"/>
      <c r="N176" s="232"/>
      <c r="O176" s="224"/>
      <c r="P176" s="224"/>
      <c r="Q176" s="224"/>
      <c r="R176" s="79"/>
      <c r="T176" s="80" t="s">
        <v>681</v>
      </c>
      <c r="U176" s="81" t="s">
        <v>700</v>
      </c>
      <c r="V176" s="82">
        <v>0</v>
      </c>
      <c r="W176" s="82">
        <f t="shared" si="9"/>
        <v>0</v>
      </c>
      <c r="X176" s="82">
        <v>3E-05</v>
      </c>
      <c r="Y176" s="82">
        <f t="shared" si="10"/>
        <v>0.00066</v>
      </c>
      <c r="Z176" s="82">
        <v>0</v>
      </c>
      <c r="AA176" s="83">
        <f t="shared" si="11"/>
        <v>0</v>
      </c>
      <c r="AR176" s="7" t="s">
        <v>15</v>
      </c>
      <c r="AT176" s="7" t="s">
        <v>742</v>
      </c>
      <c r="AU176" s="7" t="s">
        <v>15</v>
      </c>
      <c r="AY176" s="7" t="s">
        <v>737</v>
      </c>
      <c r="BE176" s="84">
        <f t="shared" si="12"/>
        <v>0</v>
      </c>
      <c r="BF176" s="84">
        <f t="shared" si="13"/>
        <v>0</v>
      </c>
      <c r="BG176" s="84">
        <f t="shared" si="14"/>
        <v>0</v>
      </c>
      <c r="BH176" s="84">
        <f t="shared" si="15"/>
        <v>0</v>
      </c>
      <c r="BI176" s="84">
        <f t="shared" si="16"/>
        <v>0</v>
      </c>
      <c r="BJ176" s="7" t="s">
        <v>15</v>
      </c>
      <c r="BK176" s="85">
        <f t="shared" si="17"/>
        <v>0</v>
      </c>
      <c r="BL176" s="7" t="s">
        <v>14</v>
      </c>
      <c r="BM176" s="7" t="s">
        <v>860</v>
      </c>
    </row>
    <row r="177" spans="2:65" s="15" customFormat="1" ht="28.5" customHeight="1">
      <c r="B177" s="78"/>
      <c r="C177" s="96">
        <v>56</v>
      </c>
      <c r="D177" s="96" t="s">
        <v>738</v>
      </c>
      <c r="E177" s="97" t="s">
        <v>861</v>
      </c>
      <c r="F177" s="215" t="s">
        <v>862</v>
      </c>
      <c r="G177" s="216"/>
      <c r="H177" s="216"/>
      <c r="I177" s="217"/>
      <c r="J177" s="98" t="s">
        <v>60</v>
      </c>
      <c r="K177" s="99">
        <v>183</v>
      </c>
      <c r="L177" s="224"/>
      <c r="M177" s="224"/>
      <c r="N177" s="224"/>
      <c r="O177" s="224"/>
      <c r="P177" s="224"/>
      <c r="Q177" s="224"/>
      <c r="R177" s="79"/>
      <c r="T177" s="80" t="s">
        <v>681</v>
      </c>
      <c r="U177" s="81" t="s">
        <v>700</v>
      </c>
      <c r="V177" s="82">
        <v>0.12</v>
      </c>
      <c r="W177" s="82">
        <f t="shared" si="9"/>
        <v>21.96</v>
      </c>
      <c r="X177" s="82">
        <v>0</v>
      </c>
      <c r="Y177" s="82">
        <f t="shared" si="10"/>
        <v>0</v>
      </c>
      <c r="Z177" s="82">
        <v>0</v>
      </c>
      <c r="AA177" s="83">
        <f t="shared" si="11"/>
        <v>0</v>
      </c>
      <c r="AR177" s="7" t="s">
        <v>14</v>
      </c>
      <c r="AT177" s="7" t="s">
        <v>738</v>
      </c>
      <c r="AU177" s="7" t="s">
        <v>15</v>
      </c>
      <c r="AY177" s="7" t="s">
        <v>737</v>
      </c>
      <c r="BE177" s="84">
        <f t="shared" si="12"/>
        <v>0</v>
      </c>
      <c r="BF177" s="84">
        <f t="shared" si="13"/>
        <v>0</v>
      </c>
      <c r="BG177" s="84">
        <f t="shared" si="14"/>
        <v>0</v>
      </c>
      <c r="BH177" s="84">
        <f t="shared" si="15"/>
        <v>0</v>
      </c>
      <c r="BI177" s="84">
        <f t="shared" si="16"/>
        <v>0</v>
      </c>
      <c r="BJ177" s="7" t="s">
        <v>15</v>
      </c>
      <c r="BK177" s="85">
        <f t="shared" si="17"/>
        <v>0</v>
      </c>
      <c r="BL177" s="7" t="s">
        <v>14</v>
      </c>
      <c r="BM177" s="7" t="s">
        <v>863</v>
      </c>
    </row>
    <row r="178" spans="2:65" s="15" customFormat="1" ht="28.5" customHeight="1">
      <c r="B178" s="78"/>
      <c r="C178" s="100">
        <v>57</v>
      </c>
      <c r="D178" s="100" t="s">
        <v>742</v>
      </c>
      <c r="E178" s="101"/>
      <c r="F178" s="229" t="s">
        <v>864</v>
      </c>
      <c r="G178" s="230"/>
      <c r="H178" s="230"/>
      <c r="I178" s="231"/>
      <c r="J178" s="102" t="s">
        <v>60</v>
      </c>
      <c r="K178" s="103">
        <v>168</v>
      </c>
      <c r="L178" s="232"/>
      <c r="M178" s="232"/>
      <c r="N178" s="232"/>
      <c r="O178" s="224"/>
      <c r="P178" s="224"/>
      <c r="Q178" s="224"/>
      <c r="R178" s="79"/>
      <c r="T178" s="80" t="s">
        <v>681</v>
      </c>
      <c r="U178" s="81" t="s">
        <v>700</v>
      </c>
      <c r="V178" s="82">
        <v>0</v>
      </c>
      <c r="W178" s="82">
        <f t="shared" si="9"/>
        <v>0</v>
      </c>
      <c r="X178" s="82">
        <v>8E-05</v>
      </c>
      <c r="Y178" s="82">
        <f t="shared" si="10"/>
        <v>0.01344</v>
      </c>
      <c r="Z178" s="82">
        <v>0</v>
      </c>
      <c r="AA178" s="83">
        <f t="shared" si="11"/>
        <v>0</v>
      </c>
      <c r="AR178" s="7" t="s">
        <v>15</v>
      </c>
      <c r="AT178" s="7" t="s">
        <v>742</v>
      </c>
      <c r="AU178" s="7" t="s">
        <v>15</v>
      </c>
      <c r="AY178" s="7" t="s">
        <v>737</v>
      </c>
      <c r="BE178" s="84">
        <f t="shared" si="12"/>
        <v>0</v>
      </c>
      <c r="BF178" s="84">
        <f t="shared" si="13"/>
        <v>0</v>
      </c>
      <c r="BG178" s="84">
        <f t="shared" si="14"/>
        <v>0</v>
      </c>
      <c r="BH178" s="84">
        <f t="shared" si="15"/>
        <v>0</v>
      </c>
      <c r="BI178" s="84">
        <f t="shared" si="16"/>
        <v>0</v>
      </c>
      <c r="BJ178" s="7" t="s">
        <v>15</v>
      </c>
      <c r="BK178" s="85">
        <f t="shared" si="17"/>
        <v>0</v>
      </c>
      <c r="BL178" s="7" t="s">
        <v>14</v>
      </c>
      <c r="BM178" s="7" t="s">
        <v>865</v>
      </c>
    </row>
    <row r="179" spans="2:65" s="15" customFormat="1" ht="28.5" customHeight="1">
      <c r="B179" s="78"/>
      <c r="C179" s="100">
        <v>58</v>
      </c>
      <c r="D179" s="100" t="s">
        <v>742</v>
      </c>
      <c r="E179" s="101"/>
      <c r="F179" s="229" t="s">
        <v>866</v>
      </c>
      <c r="G179" s="230"/>
      <c r="H179" s="230"/>
      <c r="I179" s="231"/>
      <c r="J179" s="102" t="s">
        <v>60</v>
      </c>
      <c r="K179" s="103">
        <v>14</v>
      </c>
      <c r="L179" s="232"/>
      <c r="M179" s="232"/>
      <c r="N179" s="232"/>
      <c r="O179" s="224"/>
      <c r="P179" s="224"/>
      <c r="Q179" s="224"/>
      <c r="R179" s="79"/>
      <c r="T179" s="80" t="s">
        <v>681</v>
      </c>
      <c r="U179" s="81" t="s">
        <v>700</v>
      </c>
      <c r="V179" s="82">
        <v>0</v>
      </c>
      <c r="W179" s="82">
        <f t="shared" si="9"/>
        <v>0</v>
      </c>
      <c r="X179" s="82">
        <v>8E-05</v>
      </c>
      <c r="Y179" s="82">
        <f t="shared" si="10"/>
        <v>0.0011200000000000001</v>
      </c>
      <c r="Z179" s="82">
        <v>0</v>
      </c>
      <c r="AA179" s="83">
        <f t="shared" si="11"/>
        <v>0</v>
      </c>
      <c r="AR179" s="7" t="s">
        <v>15</v>
      </c>
      <c r="AT179" s="7" t="s">
        <v>742</v>
      </c>
      <c r="AU179" s="7" t="s">
        <v>15</v>
      </c>
      <c r="AY179" s="7" t="s">
        <v>737</v>
      </c>
      <c r="BE179" s="84">
        <f t="shared" si="12"/>
        <v>0</v>
      </c>
      <c r="BF179" s="84">
        <f t="shared" si="13"/>
        <v>0</v>
      </c>
      <c r="BG179" s="84">
        <f t="shared" si="14"/>
        <v>0</v>
      </c>
      <c r="BH179" s="84">
        <f t="shared" si="15"/>
        <v>0</v>
      </c>
      <c r="BI179" s="84">
        <f t="shared" si="16"/>
        <v>0</v>
      </c>
      <c r="BJ179" s="7" t="s">
        <v>15</v>
      </c>
      <c r="BK179" s="85">
        <f t="shared" si="17"/>
        <v>0</v>
      </c>
      <c r="BL179" s="7" t="s">
        <v>14</v>
      </c>
      <c r="BM179" s="7" t="s">
        <v>865</v>
      </c>
    </row>
    <row r="180" spans="2:65" s="15" customFormat="1" ht="28.5" customHeight="1">
      <c r="B180" s="78"/>
      <c r="C180" s="100">
        <v>59</v>
      </c>
      <c r="D180" s="100" t="s">
        <v>742</v>
      </c>
      <c r="E180" s="101"/>
      <c r="F180" s="229" t="s">
        <v>867</v>
      </c>
      <c r="G180" s="230"/>
      <c r="H180" s="230"/>
      <c r="I180" s="231"/>
      <c r="J180" s="102" t="s">
        <v>60</v>
      </c>
      <c r="K180" s="103">
        <v>1</v>
      </c>
      <c r="L180" s="232"/>
      <c r="M180" s="232"/>
      <c r="N180" s="232"/>
      <c r="O180" s="224"/>
      <c r="P180" s="224"/>
      <c r="Q180" s="224"/>
      <c r="R180" s="79"/>
      <c r="T180" s="80" t="s">
        <v>681</v>
      </c>
      <c r="U180" s="81" t="s">
        <v>700</v>
      </c>
      <c r="V180" s="82">
        <v>0</v>
      </c>
      <c r="W180" s="82">
        <f t="shared" si="9"/>
        <v>0</v>
      </c>
      <c r="X180" s="82">
        <v>8E-05</v>
      </c>
      <c r="Y180" s="82">
        <f t="shared" si="10"/>
        <v>8E-05</v>
      </c>
      <c r="Z180" s="82">
        <v>0</v>
      </c>
      <c r="AA180" s="83">
        <f t="shared" si="11"/>
        <v>0</v>
      </c>
      <c r="AR180" s="7" t="s">
        <v>15</v>
      </c>
      <c r="AT180" s="7" t="s">
        <v>742</v>
      </c>
      <c r="AU180" s="7" t="s">
        <v>15</v>
      </c>
      <c r="AY180" s="7" t="s">
        <v>737</v>
      </c>
      <c r="BE180" s="84">
        <f t="shared" si="12"/>
        <v>0</v>
      </c>
      <c r="BF180" s="84">
        <f t="shared" si="13"/>
        <v>0</v>
      </c>
      <c r="BG180" s="84">
        <f t="shared" si="14"/>
        <v>0</v>
      </c>
      <c r="BH180" s="84">
        <f t="shared" si="15"/>
        <v>0</v>
      </c>
      <c r="BI180" s="84">
        <f t="shared" si="16"/>
        <v>0</v>
      </c>
      <c r="BJ180" s="7" t="s">
        <v>15</v>
      </c>
      <c r="BK180" s="85">
        <f t="shared" si="17"/>
        <v>0</v>
      </c>
      <c r="BL180" s="7" t="s">
        <v>14</v>
      </c>
      <c r="BM180" s="7" t="s">
        <v>865</v>
      </c>
    </row>
    <row r="181" spans="2:65" s="15" customFormat="1" ht="28.5" customHeight="1">
      <c r="B181" s="78"/>
      <c r="C181" s="96">
        <v>60</v>
      </c>
      <c r="D181" s="96" t="s">
        <v>738</v>
      </c>
      <c r="E181" s="97" t="s">
        <v>868</v>
      </c>
      <c r="F181" s="215" t="s">
        <v>869</v>
      </c>
      <c r="G181" s="216"/>
      <c r="H181" s="216"/>
      <c r="I181" s="217"/>
      <c r="J181" s="98" t="s">
        <v>40</v>
      </c>
      <c r="K181" s="99">
        <v>74</v>
      </c>
      <c r="L181" s="224"/>
      <c r="M181" s="224"/>
      <c r="N181" s="224"/>
      <c r="O181" s="224"/>
      <c r="P181" s="224"/>
      <c r="Q181" s="224"/>
      <c r="R181" s="79"/>
      <c r="T181" s="80" t="s">
        <v>681</v>
      </c>
      <c r="U181" s="81" t="s">
        <v>700</v>
      </c>
      <c r="V181" s="82">
        <v>0.075</v>
      </c>
      <c r="W181" s="82">
        <f t="shared" si="9"/>
        <v>5.55</v>
      </c>
      <c r="X181" s="82">
        <v>0</v>
      </c>
      <c r="Y181" s="82">
        <f t="shared" si="10"/>
        <v>0</v>
      </c>
      <c r="Z181" s="82">
        <v>0</v>
      </c>
      <c r="AA181" s="83">
        <f t="shared" si="11"/>
        <v>0</v>
      </c>
      <c r="AR181" s="7" t="s">
        <v>14</v>
      </c>
      <c r="AT181" s="7" t="s">
        <v>738</v>
      </c>
      <c r="AU181" s="7" t="s">
        <v>15</v>
      </c>
      <c r="AY181" s="7" t="s">
        <v>737</v>
      </c>
      <c r="BE181" s="84">
        <f t="shared" si="12"/>
        <v>0</v>
      </c>
      <c r="BF181" s="84">
        <f t="shared" si="13"/>
        <v>0</v>
      </c>
      <c r="BG181" s="84">
        <f t="shared" si="14"/>
        <v>0</v>
      </c>
      <c r="BH181" s="84">
        <f t="shared" si="15"/>
        <v>0</v>
      </c>
      <c r="BI181" s="84">
        <f t="shared" si="16"/>
        <v>0</v>
      </c>
      <c r="BJ181" s="7" t="s">
        <v>15</v>
      </c>
      <c r="BK181" s="85">
        <f t="shared" si="17"/>
        <v>0</v>
      </c>
      <c r="BL181" s="7" t="s">
        <v>14</v>
      </c>
      <c r="BM181" s="7" t="s">
        <v>870</v>
      </c>
    </row>
    <row r="182" spans="2:65" s="15" customFormat="1" ht="20.25" customHeight="1">
      <c r="B182" s="78"/>
      <c r="C182" s="100">
        <v>61</v>
      </c>
      <c r="D182" s="100" t="s">
        <v>742</v>
      </c>
      <c r="E182" s="101"/>
      <c r="F182" s="229" t="s">
        <v>871</v>
      </c>
      <c r="G182" s="230"/>
      <c r="H182" s="230"/>
      <c r="I182" s="231"/>
      <c r="J182" s="102" t="s">
        <v>40</v>
      </c>
      <c r="K182" s="103">
        <v>74</v>
      </c>
      <c r="L182" s="232"/>
      <c r="M182" s="232"/>
      <c r="N182" s="232"/>
      <c r="O182" s="224"/>
      <c r="P182" s="224"/>
      <c r="Q182" s="224"/>
      <c r="R182" s="79"/>
      <c r="T182" s="80" t="s">
        <v>681</v>
      </c>
      <c r="U182" s="81" t="s">
        <v>700</v>
      </c>
      <c r="V182" s="82">
        <v>0</v>
      </c>
      <c r="W182" s="82">
        <f t="shared" si="9"/>
        <v>0</v>
      </c>
      <c r="X182" s="82">
        <v>1E-05</v>
      </c>
      <c r="Y182" s="82">
        <f t="shared" si="10"/>
        <v>0.0007400000000000001</v>
      </c>
      <c r="Z182" s="82">
        <v>0</v>
      </c>
      <c r="AA182" s="83">
        <f t="shared" si="11"/>
        <v>0</v>
      </c>
      <c r="AR182" s="7" t="s">
        <v>15</v>
      </c>
      <c r="AT182" s="7" t="s">
        <v>742</v>
      </c>
      <c r="AU182" s="7" t="s">
        <v>15</v>
      </c>
      <c r="AY182" s="7" t="s">
        <v>737</v>
      </c>
      <c r="BE182" s="84">
        <f t="shared" si="12"/>
        <v>0</v>
      </c>
      <c r="BF182" s="84">
        <f t="shared" si="13"/>
        <v>0</v>
      </c>
      <c r="BG182" s="84">
        <f t="shared" si="14"/>
        <v>0</v>
      </c>
      <c r="BH182" s="84">
        <f t="shared" si="15"/>
        <v>0</v>
      </c>
      <c r="BI182" s="84">
        <f t="shared" si="16"/>
        <v>0</v>
      </c>
      <c r="BJ182" s="7" t="s">
        <v>15</v>
      </c>
      <c r="BK182" s="85">
        <f t="shared" si="17"/>
        <v>0</v>
      </c>
      <c r="BL182" s="7" t="s">
        <v>14</v>
      </c>
      <c r="BM182" s="7" t="s">
        <v>872</v>
      </c>
    </row>
    <row r="183" spans="2:65" s="15" customFormat="1" ht="39.75" customHeight="1">
      <c r="B183" s="78"/>
      <c r="C183" s="96">
        <v>62</v>
      </c>
      <c r="D183" s="96" t="s">
        <v>738</v>
      </c>
      <c r="E183" s="97" t="s">
        <v>873</v>
      </c>
      <c r="F183" s="215" t="s">
        <v>874</v>
      </c>
      <c r="G183" s="216"/>
      <c r="H183" s="216"/>
      <c r="I183" s="217"/>
      <c r="J183" s="98" t="s">
        <v>40</v>
      </c>
      <c r="K183" s="99">
        <v>3</v>
      </c>
      <c r="L183" s="224"/>
      <c r="M183" s="224"/>
      <c r="N183" s="224"/>
      <c r="O183" s="224"/>
      <c r="P183" s="224"/>
      <c r="Q183" s="224"/>
      <c r="R183" s="79"/>
      <c r="T183" s="80" t="s">
        <v>681</v>
      </c>
      <c r="U183" s="81" t="s">
        <v>700</v>
      </c>
      <c r="V183" s="82">
        <v>0.376</v>
      </c>
      <c r="W183" s="82">
        <f t="shared" si="9"/>
        <v>1.1280000000000001</v>
      </c>
      <c r="X183" s="82">
        <v>0</v>
      </c>
      <c r="Y183" s="82">
        <f t="shared" si="10"/>
        <v>0</v>
      </c>
      <c r="Z183" s="82">
        <v>0</v>
      </c>
      <c r="AA183" s="83">
        <f t="shared" si="11"/>
        <v>0</v>
      </c>
      <c r="AR183" s="7" t="s">
        <v>14</v>
      </c>
      <c r="AT183" s="7" t="s">
        <v>738</v>
      </c>
      <c r="AU183" s="7" t="s">
        <v>15</v>
      </c>
      <c r="AY183" s="7" t="s">
        <v>737</v>
      </c>
      <c r="BE183" s="84">
        <f t="shared" si="12"/>
        <v>0</v>
      </c>
      <c r="BF183" s="84">
        <f t="shared" si="13"/>
        <v>0</v>
      </c>
      <c r="BG183" s="84">
        <f t="shared" si="14"/>
        <v>0</v>
      </c>
      <c r="BH183" s="84">
        <f t="shared" si="15"/>
        <v>0</v>
      </c>
      <c r="BI183" s="84">
        <f t="shared" si="16"/>
        <v>0</v>
      </c>
      <c r="BJ183" s="7" t="s">
        <v>15</v>
      </c>
      <c r="BK183" s="85">
        <f t="shared" si="17"/>
        <v>0</v>
      </c>
      <c r="BL183" s="7" t="s">
        <v>14</v>
      </c>
      <c r="BM183" s="7" t="s">
        <v>875</v>
      </c>
    </row>
    <row r="184" spans="2:65" s="15" customFormat="1" ht="28.5" customHeight="1">
      <c r="B184" s="78"/>
      <c r="C184" s="96">
        <v>63</v>
      </c>
      <c r="D184" s="96" t="s">
        <v>738</v>
      </c>
      <c r="E184" s="97" t="s">
        <v>876</v>
      </c>
      <c r="F184" s="215" t="s">
        <v>877</v>
      </c>
      <c r="G184" s="216"/>
      <c r="H184" s="216"/>
      <c r="I184" s="217"/>
      <c r="J184" s="98" t="s">
        <v>60</v>
      </c>
      <c r="K184" s="99">
        <v>15</v>
      </c>
      <c r="L184" s="224"/>
      <c r="M184" s="224"/>
      <c r="N184" s="224"/>
      <c r="O184" s="224"/>
      <c r="P184" s="224"/>
      <c r="Q184" s="224"/>
      <c r="R184" s="79"/>
      <c r="T184" s="80" t="s">
        <v>681</v>
      </c>
      <c r="U184" s="81" t="s">
        <v>700</v>
      </c>
      <c r="V184" s="82">
        <v>0.072</v>
      </c>
      <c r="W184" s="82">
        <f t="shared" si="9"/>
        <v>1.0799999999999998</v>
      </c>
      <c r="X184" s="82">
        <v>0</v>
      </c>
      <c r="Y184" s="82">
        <f t="shared" si="10"/>
        <v>0</v>
      </c>
      <c r="Z184" s="82">
        <v>0</v>
      </c>
      <c r="AA184" s="83">
        <f t="shared" si="11"/>
        <v>0</v>
      </c>
      <c r="AR184" s="7" t="s">
        <v>14</v>
      </c>
      <c r="AT184" s="7" t="s">
        <v>738</v>
      </c>
      <c r="AU184" s="7" t="s">
        <v>15</v>
      </c>
      <c r="AY184" s="7" t="s">
        <v>737</v>
      </c>
      <c r="BE184" s="84">
        <f t="shared" si="12"/>
        <v>0</v>
      </c>
      <c r="BF184" s="84">
        <f t="shared" si="13"/>
        <v>0</v>
      </c>
      <c r="BG184" s="84">
        <f t="shared" si="14"/>
        <v>0</v>
      </c>
      <c r="BH184" s="84">
        <f t="shared" si="15"/>
        <v>0</v>
      </c>
      <c r="BI184" s="84">
        <f t="shared" si="16"/>
        <v>0</v>
      </c>
      <c r="BJ184" s="7" t="s">
        <v>15</v>
      </c>
      <c r="BK184" s="85">
        <f t="shared" si="17"/>
        <v>0</v>
      </c>
      <c r="BL184" s="7" t="s">
        <v>14</v>
      </c>
      <c r="BM184" s="7" t="s">
        <v>878</v>
      </c>
    </row>
    <row r="185" spans="2:65" s="15" customFormat="1" ht="20.25" customHeight="1">
      <c r="B185" s="78"/>
      <c r="C185" s="100">
        <v>64</v>
      </c>
      <c r="D185" s="100" t="s">
        <v>742</v>
      </c>
      <c r="E185" s="101"/>
      <c r="F185" s="229" t="s">
        <v>879</v>
      </c>
      <c r="G185" s="230"/>
      <c r="H185" s="230"/>
      <c r="I185" s="231"/>
      <c r="J185" s="102" t="s">
        <v>60</v>
      </c>
      <c r="K185" s="103">
        <v>15</v>
      </c>
      <c r="L185" s="232"/>
      <c r="M185" s="232"/>
      <c r="N185" s="232"/>
      <c r="O185" s="224"/>
      <c r="P185" s="224"/>
      <c r="Q185" s="224"/>
      <c r="R185" s="79"/>
      <c r="T185" s="80" t="s">
        <v>681</v>
      </c>
      <c r="U185" s="81" t="s">
        <v>700</v>
      </c>
      <c r="V185" s="82">
        <v>0</v>
      </c>
      <c r="W185" s="82">
        <f t="shared" si="9"/>
        <v>0</v>
      </c>
      <c r="X185" s="82">
        <v>0.00082</v>
      </c>
      <c r="Y185" s="82">
        <f t="shared" si="10"/>
        <v>0.0123</v>
      </c>
      <c r="Z185" s="82">
        <v>0</v>
      </c>
      <c r="AA185" s="83">
        <f t="shared" si="11"/>
        <v>0</v>
      </c>
      <c r="AR185" s="7" t="s">
        <v>746</v>
      </c>
      <c r="AT185" s="7" t="s">
        <v>742</v>
      </c>
      <c r="AU185" s="7" t="s">
        <v>15</v>
      </c>
      <c r="AY185" s="7" t="s">
        <v>737</v>
      </c>
      <c r="BE185" s="84">
        <f t="shared" si="12"/>
        <v>0</v>
      </c>
      <c r="BF185" s="84">
        <f t="shared" si="13"/>
        <v>0</v>
      </c>
      <c r="BG185" s="84">
        <f t="shared" si="14"/>
        <v>0</v>
      </c>
      <c r="BH185" s="84">
        <f t="shared" si="15"/>
        <v>0</v>
      </c>
      <c r="BI185" s="84">
        <f t="shared" si="16"/>
        <v>0</v>
      </c>
      <c r="BJ185" s="7" t="s">
        <v>15</v>
      </c>
      <c r="BK185" s="85">
        <f t="shared" si="17"/>
        <v>0</v>
      </c>
      <c r="BL185" s="7" t="s">
        <v>746</v>
      </c>
      <c r="BM185" s="7" t="s">
        <v>880</v>
      </c>
    </row>
    <row r="186" spans="2:65" s="15" customFormat="1" ht="20.25" customHeight="1">
      <c r="B186" s="78"/>
      <c r="C186" s="100">
        <v>65</v>
      </c>
      <c r="D186" s="100" t="s">
        <v>742</v>
      </c>
      <c r="E186" s="101"/>
      <c r="F186" s="229" t="s">
        <v>881</v>
      </c>
      <c r="G186" s="230"/>
      <c r="H186" s="230"/>
      <c r="I186" s="231"/>
      <c r="J186" s="102" t="s">
        <v>40</v>
      </c>
      <c r="K186" s="103">
        <v>1</v>
      </c>
      <c r="L186" s="232"/>
      <c r="M186" s="232"/>
      <c r="N186" s="232"/>
      <c r="O186" s="224"/>
      <c r="P186" s="224"/>
      <c r="Q186" s="224"/>
      <c r="R186" s="79"/>
      <c r="T186" s="80" t="s">
        <v>681</v>
      </c>
      <c r="U186" s="81" t="s">
        <v>700</v>
      </c>
      <c r="V186" s="82">
        <v>0</v>
      </c>
      <c r="W186" s="82">
        <f t="shared" si="9"/>
        <v>0</v>
      </c>
      <c r="X186" s="82">
        <v>0</v>
      </c>
      <c r="Y186" s="82">
        <f t="shared" si="10"/>
        <v>0</v>
      </c>
      <c r="Z186" s="82">
        <v>0</v>
      </c>
      <c r="AA186" s="83">
        <f t="shared" si="11"/>
        <v>0</v>
      </c>
      <c r="AR186" s="7" t="s">
        <v>746</v>
      </c>
      <c r="AT186" s="7" t="s">
        <v>742</v>
      </c>
      <c r="AU186" s="7" t="s">
        <v>15</v>
      </c>
      <c r="AY186" s="7" t="s">
        <v>737</v>
      </c>
      <c r="BE186" s="84">
        <f t="shared" si="12"/>
        <v>0</v>
      </c>
      <c r="BF186" s="84">
        <f t="shared" si="13"/>
        <v>0</v>
      </c>
      <c r="BG186" s="84">
        <f t="shared" si="14"/>
        <v>0</v>
      </c>
      <c r="BH186" s="84">
        <f t="shared" si="15"/>
        <v>0</v>
      </c>
      <c r="BI186" s="84">
        <f t="shared" si="16"/>
        <v>0</v>
      </c>
      <c r="BJ186" s="7" t="s">
        <v>15</v>
      </c>
      <c r="BK186" s="85">
        <f t="shared" si="17"/>
        <v>0</v>
      </c>
      <c r="BL186" s="7" t="s">
        <v>746</v>
      </c>
      <c r="BM186" s="7" t="s">
        <v>747</v>
      </c>
    </row>
    <row r="187" spans="2:65" s="15" customFormat="1" ht="20.25" customHeight="1">
      <c r="B187" s="78"/>
      <c r="C187" s="100">
        <v>66</v>
      </c>
      <c r="D187" s="100" t="s">
        <v>742</v>
      </c>
      <c r="E187" s="101"/>
      <c r="F187" s="229" t="s">
        <v>882</v>
      </c>
      <c r="G187" s="230"/>
      <c r="H187" s="230"/>
      <c r="I187" s="231"/>
      <c r="J187" s="102" t="s">
        <v>40</v>
      </c>
      <c r="K187" s="103">
        <v>3</v>
      </c>
      <c r="L187" s="232"/>
      <c r="M187" s="232"/>
      <c r="N187" s="232"/>
      <c r="O187" s="224"/>
      <c r="P187" s="224"/>
      <c r="Q187" s="224"/>
      <c r="R187" s="79"/>
      <c r="T187" s="80" t="s">
        <v>681</v>
      </c>
      <c r="U187" s="81" t="s">
        <v>700</v>
      </c>
      <c r="V187" s="82">
        <v>0</v>
      </c>
      <c r="W187" s="82">
        <f t="shared" si="9"/>
        <v>0</v>
      </c>
      <c r="X187" s="82">
        <v>0</v>
      </c>
      <c r="Y187" s="82">
        <f t="shared" si="10"/>
        <v>0</v>
      </c>
      <c r="Z187" s="82">
        <v>0</v>
      </c>
      <c r="AA187" s="83">
        <f t="shared" si="11"/>
        <v>0</v>
      </c>
      <c r="AR187" s="7" t="s">
        <v>746</v>
      </c>
      <c r="AT187" s="7" t="s">
        <v>742</v>
      </c>
      <c r="AU187" s="7" t="s">
        <v>15</v>
      </c>
      <c r="AY187" s="7" t="s">
        <v>737</v>
      </c>
      <c r="BE187" s="84">
        <f t="shared" si="12"/>
        <v>0</v>
      </c>
      <c r="BF187" s="84">
        <f t="shared" si="13"/>
        <v>0</v>
      </c>
      <c r="BG187" s="84">
        <f t="shared" si="14"/>
        <v>0</v>
      </c>
      <c r="BH187" s="84">
        <f t="shared" si="15"/>
        <v>0</v>
      </c>
      <c r="BI187" s="84">
        <f t="shared" si="16"/>
        <v>0</v>
      </c>
      <c r="BJ187" s="7" t="s">
        <v>15</v>
      </c>
      <c r="BK187" s="85">
        <f t="shared" si="17"/>
        <v>0</v>
      </c>
      <c r="BL187" s="7" t="s">
        <v>746</v>
      </c>
      <c r="BM187" s="7" t="s">
        <v>747</v>
      </c>
    </row>
    <row r="188" spans="2:65" s="15" customFormat="1" ht="20.25" customHeight="1">
      <c r="B188" s="78"/>
      <c r="C188" s="100">
        <v>67</v>
      </c>
      <c r="D188" s="100" t="s">
        <v>742</v>
      </c>
      <c r="E188" s="101"/>
      <c r="F188" s="229" t="s">
        <v>745</v>
      </c>
      <c r="G188" s="230"/>
      <c r="H188" s="230"/>
      <c r="I188" s="231"/>
      <c r="J188" s="102" t="s">
        <v>40</v>
      </c>
      <c r="K188" s="103">
        <v>20</v>
      </c>
      <c r="L188" s="232"/>
      <c r="M188" s="232"/>
      <c r="N188" s="232"/>
      <c r="O188" s="224"/>
      <c r="P188" s="224"/>
      <c r="Q188" s="224"/>
      <c r="R188" s="79"/>
      <c r="T188" s="80" t="s">
        <v>681</v>
      </c>
      <c r="U188" s="81" t="s">
        <v>700</v>
      </c>
      <c r="V188" s="82">
        <v>0</v>
      </c>
      <c r="W188" s="82">
        <f t="shared" si="9"/>
        <v>0</v>
      </c>
      <c r="X188" s="82">
        <v>0</v>
      </c>
      <c r="Y188" s="82">
        <f t="shared" si="10"/>
        <v>0</v>
      </c>
      <c r="Z188" s="82">
        <v>0</v>
      </c>
      <c r="AA188" s="83">
        <f t="shared" si="11"/>
        <v>0</v>
      </c>
      <c r="AR188" s="7" t="s">
        <v>746</v>
      </c>
      <c r="AT188" s="7" t="s">
        <v>742</v>
      </c>
      <c r="AU188" s="7" t="s">
        <v>15</v>
      </c>
      <c r="AY188" s="7" t="s">
        <v>737</v>
      </c>
      <c r="BE188" s="84">
        <f t="shared" si="12"/>
        <v>0</v>
      </c>
      <c r="BF188" s="84">
        <f t="shared" si="13"/>
        <v>0</v>
      </c>
      <c r="BG188" s="84">
        <f t="shared" si="14"/>
        <v>0</v>
      </c>
      <c r="BH188" s="84">
        <f t="shared" si="15"/>
        <v>0</v>
      </c>
      <c r="BI188" s="84">
        <f t="shared" si="16"/>
        <v>0</v>
      </c>
      <c r="BJ188" s="7" t="s">
        <v>15</v>
      </c>
      <c r="BK188" s="85">
        <f t="shared" si="17"/>
        <v>0</v>
      </c>
      <c r="BL188" s="7" t="s">
        <v>746</v>
      </c>
      <c r="BM188" s="7" t="s">
        <v>747</v>
      </c>
    </row>
    <row r="189" spans="2:65" s="15" customFormat="1" ht="28.5" customHeight="1">
      <c r="B189" s="78"/>
      <c r="C189" s="96">
        <v>68</v>
      </c>
      <c r="D189" s="96" t="s">
        <v>738</v>
      </c>
      <c r="E189" s="97" t="s">
        <v>883</v>
      </c>
      <c r="F189" s="215" t="s">
        <v>884</v>
      </c>
      <c r="G189" s="216"/>
      <c r="H189" s="216"/>
      <c r="I189" s="217"/>
      <c r="J189" s="98" t="s">
        <v>60</v>
      </c>
      <c r="K189" s="99">
        <v>10</v>
      </c>
      <c r="L189" s="224"/>
      <c r="M189" s="224"/>
      <c r="N189" s="224"/>
      <c r="O189" s="224"/>
      <c r="P189" s="224"/>
      <c r="Q189" s="224"/>
      <c r="R189" s="79"/>
      <c r="T189" s="80" t="s">
        <v>681</v>
      </c>
      <c r="U189" s="81" t="s">
        <v>700</v>
      </c>
      <c r="V189" s="82">
        <v>0.072</v>
      </c>
      <c r="W189" s="82">
        <f t="shared" si="9"/>
        <v>0.72</v>
      </c>
      <c r="X189" s="82">
        <v>0</v>
      </c>
      <c r="Y189" s="82">
        <f t="shared" si="10"/>
        <v>0</v>
      </c>
      <c r="Z189" s="82">
        <v>0</v>
      </c>
      <c r="AA189" s="83">
        <f t="shared" si="11"/>
        <v>0</v>
      </c>
      <c r="AR189" s="7" t="s">
        <v>14</v>
      </c>
      <c r="AT189" s="7" t="s">
        <v>738</v>
      </c>
      <c r="AU189" s="7" t="s">
        <v>15</v>
      </c>
      <c r="AY189" s="7" t="s">
        <v>737</v>
      </c>
      <c r="BE189" s="84">
        <f t="shared" si="12"/>
        <v>0</v>
      </c>
      <c r="BF189" s="84">
        <f t="shared" si="13"/>
        <v>0</v>
      </c>
      <c r="BG189" s="84">
        <f t="shared" si="14"/>
        <v>0</v>
      </c>
      <c r="BH189" s="84">
        <f t="shared" si="15"/>
        <v>0</v>
      </c>
      <c r="BI189" s="84">
        <f t="shared" si="16"/>
        <v>0</v>
      </c>
      <c r="BJ189" s="7" t="s">
        <v>15</v>
      </c>
      <c r="BK189" s="85">
        <f t="shared" si="17"/>
        <v>0</v>
      </c>
      <c r="BL189" s="7" t="s">
        <v>14</v>
      </c>
      <c r="BM189" s="7" t="s">
        <v>878</v>
      </c>
    </row>
    <row r="190" spans="2:65" s="15" customFormat="1" ht="20.25" customHeight="1">
      <c r="B190" s="78"/>
      <c r="C190" s="100">
        <v>69</v>
      </c>
      <c r="D190" s="100" t="s">
        <v>742</v>
      </c>
      <c r="E190" s="101"/>
      <c r="F190" s="229" t="s">
        <v>885</v>
      </c>
      <c r="G190" s="230"/>
      <c r="H190" s="230"/>
      <c r="I190" s="231"/>
      <c r="J190" s="102" t="s">
        <v>60</v>
      </c>
      <c r="K190" s="103">
        <v>10</v>
      </c>
      <c r="L190" s="232"/>
      <c r="M190" s="232"/>
      <c r="N190" s="232"/>
      <c r="O190" s="224"/>
      <c r="P190" s="224"/>
      <c r="Q190" s="224"/>
      <c r="R190" s="79"/>
      <c r="T190" s="80" t="s">
        <v>681</v>
      </c>
      <c r="U190" s="81" t="s">
        <v>700</v>
      </c>
      <c r="V190" s="82">
        <v>0</v>
      </c>
      <c r="W190" s="82">
        <f t="shared" si="9"/>
        <v>0</v>
      </c>
      <c r="X190" s="82">
        <v>0.00082</v>
      </c>
      <c r="Y190" s="82">
        <f t="shared" si="10"/>
        <v>0.008199999999999999</v>
      </c>
      <c r="Z190" s="82">
        <v>0</v>
      </c>
      <c r="AA190" s="83">
        <f t="shared" si="11"/>
        <v>0</v>
      </c>
      <c r="AR190" s="7" t="s">
        <v>746</v>
      </c>
      <c r="AT190" s="7" t="s">
        <v>742</v>
      </c>
      <c r="AU190" s="7" t="s">
        <v>15</v>
      </c>
      <c r="AY190" s="7" t="s">
        <v>737</v>
      </c>
      <c r="BE190" s="84">
        <f t="shared" si="12"/>
        <v>0</v>
      </c>
      <c r="BF190" s="84">
        <f t="shared" si="13"/>
        <v>0</v>
      </c>
      <c r="BG190" s="84">
        <f t="shared" si="14"/>
        <v>0</v>
      </c>
      <c r="BH190" s="84">
        <f t="shared" si="15"/>
        <v>0</v>
      </c>
      <c r="BI190" s="84">
        <f t="shared" si="16"/>
        <v>0</v>
      </c>
      <c r="BJ190" s="7" t="s">
        <v>15</v>
      </c>
      <c r="BK190" s="85">
        <f t="shared" si="17"/>
        <v>0</v>
      </c>
      <c r="BL190" s="7" t="s">
        <v>746</v>
      </c>
      <c r="BM190" s="7" t="s">
        <v>880</v>
      </c>
    </row>
    <row r="191" spans="2:65" s="15" customFormat="1" ht="20.25" customHeight="1">
      <c r="B191" s="78"/>
      <c r="C191" s="100">
        <v>70</v>
      </c>
      <c r="D191" s="100" t="s">
        <v>742</v>
      </c>
      <c r="E191" s="101"/>
      <c r="F191" s="229" t="s">
        <v>886</v>
      </c>
      <c r="G191" s="230"/>
      <c r="H191" s="230"/>
      <c r="I191" s="231"/>
      <c r="J191" s="102" t="s">
        <v>40</v>
      </c>
      <c r="K191" s="103">
        <v>5</v>
      </c>
      <c r="L191" s="232"/>
      <c r="M191" s="232"/>
      <c r="N191" s="232"/>
      <c r="O191" s="224"/>
      <c r="P191" s="224"/>
      <c r="Q191" s="224"/>
      <c r="R191" s="79"/>
      <c r="T191" s="80" t="s">
        <v>681</v>
      </c>
      <c r="U191" s="81" t="s">
        <v>700</v>
      </c>
      <c r="V191" s="82">
        <v>0</v>
      </c>
      <c r="W191" s="82">
        <f t="shared" si="9"/>
        <v>0</v>
      </c>
      <c r="X191" s="82">
        <v>0</v>
      </c>
      <c r="Y191" s="82">
        <f t="shared" si="10"/>
        <v>0</v>
      </c>
      <c r="Z191" s="82">
        <v>0</v>
      </c>
      <c r="AA191" s="83">
        <f t="shared" si="11"/>
        <v>0</v>
      </c>
      <c r="AR191" s="7" t="s">
        <v>746</v>
      </c>
      <c r="AT191" s="7" t="s">
        <v>742</v>
      </c>
      <c r="AU191" s="7" t="s">
        <v>15</v>
      </c>
      <c r="AY191" s="7" t="s">
        <v>737</v>
      </c>
      <c r="BE191" s="84">
        <f t="shared" si="12"/>
        <v>0</v>
      </c>
      <c r="BF191" s="84">
        <f t="shared" si="13"/>
        <v>0</v>
      </c>
      <c r="BG191" s="84">
        <f t="shared" si="14"/>
        <v>0</v>
      </c>
      <c r="BH191" s="84">
        <f t="shared" si="15"/>
        <v>0</v>
      </c>
      <c r="BI191" s="84">
        <f t="shared" si="16"/>
        <v>0</v>
      </c>
      <c r="BJ191" s="7" t="s">
        <v>15</v>
      </c>
      <c r="BK191" s="85">
        <f t="shared" si="17"/>
        <v>0</v>
      </c>
      <c r="BL191" s="7" t="s">
        <v>746</v>
      </c>
      <c r="BM191" s="7" t="s">
        <v>747</v>
      </c>
    </row>
    <row r="192" spans="2:65" s="15" customFormat="1" ht="20.25" customHeight="1">
      <c r="B192" s="78"/>
      <c r="C192" s="100">
        <v>71</v>
      </c>
      <c r="D192" s="100" t="s">
        <v>742</v>
      </c>
      <c r="E192" s="101"/>
      <c r="F192" s="229" t="s">
        <v>753</v>
      </c>
      <c r="G192" s="230"/>
      <c r="H192" s="230"/>
      <c r="I192" s="231"/>
      <c r="J192" s="102" t="s">
        <v>40</v>
      </c>
      <c r="K192" s="103">
        <v>14</v>
      </c>
      <c r="L192" s="232"/>
      <c r="M192" s="232"/>
      <c r="N192" s="232"/>
      <c r="O192" s="224"/>
      <c r="P192" s="224"/>
      <c r="Q192" s="224"/>
      <c r="R192" s="79"/>
      <c r="T192" s="80" t="s">
        <v>681</v>
      </c>
      <c r="U192" s="81" t="s">
        <v>700</v>
      </c>
      <c r="V192" s="82">
        <v>0</v>
      </c>
      <c r="W192" s="82">
        <f t="shared" si="9"/>
        <v>0</v>
      </c>
      <c r="X192" s="82">
        <v>0</v>
      </c>
      <c r="Y192" s="82">
        <f t="shared" si="10"/>
        <v>0</v>
      </c>
      <c r="Z192" s="82">
        <v>0</v>
      </c>
      <c r="AA192" s="83">
        <f t="shared" si="11"/>
        <v>0</v>
      </c>
      <c r="AR192" s="7" t="s">
        <v>746</v>
      </c>
      <c r="AT192" s="7" t="s">
        <v>742</v>
      </c>
      <c r="AU192" s="7" t="s">
        <v>15</v>
      </c>
      <c r="AY192" s="7" t="s">
        <v>737</v>
      </c>
      <c r="BE192" s="84">
        <f t="shared" si="12"/>
        <v>0</v>
      </c>
      <c r="BF192" s="84">
        <f t="shared" si="13"/>
        <v>0</v>
      </c>
      <c r="BG192" s="84">
        <f t="shared" si="14"/>
        <v>0</v>
      </c>
      <c r="BH192" s="84">
        <f t="shared" si="15"/>
        <v>0</v>
      </c>
      <c r="BI192" s="84">
        <f t="shared" si="16"/>
        <v>0</v>
      </c>
      <c r="BJ192" s="7" t="s">
        <v>15</v>
      </c>
      <c r="BK192" s="85">
        <f t="shared" si="17"/>
        <v>0</v>
      </c>
      <c r="BL192" s="7" t="s">
        <v>746</v>
      </c>
      <c r="BM192" s="7" t="s">
        <v>747</v>
      </c>
    </row>
    <row r="193" spans="2:65" s="15" customFormat="1" ht="39.75" customHeight="1">
      <c r="B193" s="78"/>
      <c r="C193" s="96">
        <v>72</v>
      </c>
      <c r="D193" s="96" t="s">
        <v>738</v>
      </c>
      <c r="E193" s="97" t="s">
        <v>887</v>
      </c>
      <c r="F193" s="215" t="s">
        <v>888</v>
      </c>
      <c r="G193" s="216"/>
      <c r="H193" s="216"/>
      <c r="I193" s="217"/>
      <c r="J193" s="98" t="s">
        <v>40</v>
      </c>
      <c r="K193" s="99">
        <v>12</v>
      </c>
      <c r="L193" s="224"/>
      <c r="M193" s="224"/>
      <c r="N193" s="224"/>
      <c r="O193" s="224"/>
      <c r="P193" s="224"/>
      <c r="Q193" s="224"/>
      <c r="R193" s="79"/>
      <c r="T193" s="80" t="s">
        <v>681</v>
      </c>
      <c r="U193" s="81" t="s">
        <v>700</v>
      </c>
      <c r="V193" s="82">
        <v>0.635</v>
      </c>
      <c r="W193" s="82">
        <f t="shared" si="9"/>
        <v>7.62</v>
      </c>
      <c r="X193" s="82">
        <v>0</v>
      </c>
      <c r="Y193" s="82">
        <f t="shared" si="10"/>
        <v>0</v>
      </c>
      <c r="Z193" s="82">
        <v>0</v>
      </c>
      <c r="AA193" s="83">
        <f t="shared" si="11"/>
        <v>0</v>
      </c>
      <c r="AR193" s="7" t="s">
        <v>14</v>
      </c>
      <c r="AT193" s="7" t="s">
        <v>738</v>
      </c>
      <c r="AU193" s="7" t="s">
        <v>15</v>
      </c>
      <c r="AY193" s="7" t="s">
        <v>737</v>
      </c>
      <c r="BE193" s="84">
        <f t="shared" si="12"/>
        <v>0</v>
      </c>
      <c r="BF193" s="84">
        <f t="shared" si="13"/>
        <v>0</v>
      </c>
      <c r="BG193" s="84">
        <f t="shared" si="14"/>
        <v>0</v>
      </c>
      <c r="BH193" s="84">
        <f t="shared" si="15"/>
        <v>0</v>
      </c>
      <c r="BI193" s="84">
        <f t="shared" si="16"/>
        <v>0</v>
      </c>
      <c r="BJ193" s="7" t="s">
        <v>15</v>
      </c>
      <c r="BK193" s="85">
        <f t="shared" si="17"/>
        <v>0</v>
      </c>
      <c r="BL193" s="7" t="s">
        <v>14</v>
      </c>
      <c r="BM193" s="7" t="s">
        <v>889</v>
      </c>
    </row>
    <row r="194" spans="2:65" s="15" customFormat="1" ht="20.25" customHeight="1">
      <c r="B194" s="78"/>
      <c r="C194" s="100">
        <v>73</v>
      </c>
      <c r="D194" s="100" t="s">
        <v>742</v>
      </c>
      <c r="E194" s="101"/>
      <c r="F194" s="229" t="s">
        <v>890</v>
      </c>
      <c r="G194" s="230"/>
      <c r="H194" s="230"/>
      <c r="I194" s="231"/>
      <c r="J194" s="102" t="s">
        <v>40</v>
      </c>
      <c r="K194" s="103">
        <v>12</v>
      </c>
      <c r="L194" s="232"/>
      <c r="M194" s="232"/>
      <c r="N194" s="232"/>
      <c r="O194" s="224"/>
      <c r="P194" s="224"/>
      <c r="Q194" s="224"/>
      <c r="R194" s="79"/>
      <c r="T194" s="80" t="s">
        <v>681</v>
      </c>
      <c r="U194" s="81" t="s">
        <v>700</v>
      </c>
      <c r="V194" s="82">
        <v>0</v>
      </c>
      <c r="W194" s="82">
        <f t="shared" si="9"/>
        <v>0</v>
      </c>
      <c r="X194" s="82">
        <v>0.00016</v>
      </c>
      <c r="Y194" s="82">
        <f t="shared" si="10"/>
        <v>0.0019200000000000003</v>
      </c>
      <c r="Z194" s="82">
        <v>0</v>
      </c>
      <c r="AA194" s="83">
        <f t="shared" si="11"/>
        <v>0</v>
      </c>
      <c r="AR194" s="7" t="s">
        <v>15</v>
      </c>
      <c r="AT194" s="7" t="s">
        <v>742</v>
      </c>
      <c r="AU194" s="7" t="s">
        <v>15</v>
      </c>
      <c r="AY194" s="7" t="s">
        <v>737</v>
      </c>
      <c r="BE194" s="84">
        <f t="shared" si="12"/>
        <v>0</v>
      </c>
      <c r="BF194" s="84">
        <f t="shared" si="13"/>
        <v>0</v>
      </c>
      <c r="BG194" s="84">
        <f t="shared" si="14"/>
        <v>0</v>
      </c>
      <c r="BH194" s="84">
        <f t="shared" si="15"/>
        <v>0</v>
      </c>
      <c r="BI194" s="84">
        <f t="shared" si="16"/>
        <v>0</v>
      </c>
      <c r="BJ194" s="7" t="s">
        <v>15</v>
      </c>
      <c r="BK194" s="85">
        <f t="shared" si="17"/>
        <v>0</v>
      </c>
      <c r="BL194" s="7" t="s">
        <v>14</v>
      </c>
      <c r="BM194" s="7" t="s">
        <v>891</v>
      </c>
    </row>
    <row r="195" spans="2:65" s="15" customFormat="1" ht="27.75" customHeight="1">
      <c r="B195" s="78"/>
      <c r="C195" s="96">
        <v>74</v>
      </c>
      <c r="D195" s="96" t="s">
        <v>738</v>
      </c>
      <c r="E195" s="97" t="s">
        <v>892</v>
      </c>
      <c r="F195" s="215" t="s">
        <v>893</v>
      </c>
      <c r="G195" s="216"/>
      <c r="H195" s="216"/>
      <c r="I195" s="217"/>
      <c r="J195" s="98" t="s">
        <v>60</v>
      </c>
      <c r="K195" s="99">
        <v>30</v>
      </c>
      <c r="L195" s="224"/>
      <c r="M195" s="224"/>
      <c r="N195" s="224"/>
      <c r="O195" s="224"/>
      <c r="P195" s="224"/>
      <c r="Q195" s="224"/>
      <c r="R195" s="79"/>
      <c r="T195" s="80" t="s">
        <v>681</v>
      </c>
      <c r="U195" s="81" t="s">
        <v>700</v>
      </c>
      <c r="V195" s="82">
        <v>0.048</v>
      </c>
      <c r="W195" s="82">
        <f t="shared" si="9"/>
        <v>1.44</v>
      </c>
      <c r="X195" s="82">
        <v>0</v>
      </c>
      <c r="Y195" s="82">
        <f t="shared" si="10"/>
        <v>0</v>
      </c>
      <c r="Z195" s="82">
        <v>0</v>
      </c>
      <c r="AA195" s="83">
        <f t="shared" si="11"/>
        <v>0</v>
      </c>
      <c r="AR195" s="7" t="s">
        <v>14</v>
      </c>
      <c r="AT195" s="7" t="s">
        <v>738</v>
      </c>
      <c r="AU195" s="7" t="s">
        <v>15</v>
      </c>
      <c r="AY195" s="7" t="s">
        <v>737</v>
      </c>
      <c r="BE195" s="84">
        <f t="shared" si="12"/>
        <v>0</v>
      </c>
      <c r="BF195" s="84">
        <f t="shared" si="13"/>
        <v>0</v>
      </c>
      <c r="BG195" s="84">
        <f t="shared" si="14"/>
        <v>0</v>
      </c>
      <c r="BH195" s="84">
        <f t="shared" si="15"/>
        <v>0</v>
      </c>
      <c r="BI195" s="84">
        <f t="shared" si="16"/>
        <v>0</v>
      </c>
      <c r="BJ195" s="7" t="s">
        <v>15</v>
      </c>
      <c r="BK195" s="85">
        <f t="shared" si="17"/>
        <v>0</v>
      </c>
      <c r="BL195" s="7" t="s">
        <v>14</v>
      </c>
      <c r="BM195" s="7" t="s">
        <v>894</v>
      </c>
    </row>
    <row r="196" spans="2:65" s="15" customFormat="1" ht="27.75" customHeight="1">
      <c r="B196" s="78"/>
      <c r="C196" s="100">
        <v>75</v>
      </c>
      <c r="D196" s="100" t="s">
        <v>742</v>
      </c>
      <c r="E196" s="101"/>
      <c r="F196" s="229" t="s">
        <v>895</v>
      </c>
      <c r="G196" s="230"/>
      <c r="H196" s="230"/>
      <c r="I196" s="231"/>
      <c r="J196" s="102" t="s">
        <v>60</v>
      </c>
      <c r="K196" s="103">
        <v>30</v>
      </c>
      <c r="L196" s="232"/>
      <c r="M196" s="232"/>
      <c r="N196" s="232"/>
      <c r="O196" s="224"/>
      <c r="P196" s="224"/>
      <c r="Q196" s="224"/>
      <c r="R196" s="79"/>
      <c r="T196" s="80" t="s">
        <v>681</v>
      </c>
      <c r="U196" s="81" t="s">
        <v>700</v>
      </c>
      <c r="V196" s="82">
        <v>0</v>
      </c>
      <c r="W196" s="82">
        <f t="shared" si="9"/>
        <v>0</v>
      </c>
      <c r="X196" s="82">
        <v>0.00014</v>
      </c>
      <c r="Y196" s="82">
        <f t="shared" si="10"/>
        <v>0.0042</v>
      </c>
      <c r="Z196" s="82">
        <v>0</v>
      </c>
      <c r="AA196" s="83">
        <f t="shared" si="11"/>
        <v>0</v>
      </c>
      <c r="AR196" s="7" t="s">
        <v>746</v>
      </c>
      <c r="AT196" s="7" t="s">
        <v>742</v>
      </c>
      <c r="AU196" s="7" t="s">
        <v>15</v>
      </c>
      <c r="AY196" s="7" t="s">
        <v>737</v>
      </c>
      <c r="BE196" s="84">
        <f t="shared" si="12"/>
        <v>0</v>
      </c>
      <c r="BF196" s="84">
        <f t="shared" si="13"/>
        <v>0</v>
      </c>
      <c r="BG196" s="84">
        <f t="shared" si="14"/>
        <v>0</v>
      </c>
      <c r="BH196" s="84">
        <f t="shared" si="15"/>
        <v>0</v>
      </c>
      <c r="BI196" s="84">
        <f t="shared" si="16"/>
        <v>0</v>
      </c>
      <c r="BJ196" s="7" t="s">
        <v>15</v>
      </c>
      <c r="BK196" s="85">
        <f t="shared" si="17"/>
        <v>0</v>
      </c>
      <c r="BL196" s="7" t="s">
        <v>746</v>
      </c>
      <c r="BM196" s="7" t="s">
        <v>896</v>
      </c>
    </row>
    <row r="197" spans="2:65" s="15" customFormat="1" ht="27.75" customHeight="1">
      <c r="B197" s="78"/>
      <c r="C197" s="96">
        <v>76</v>
      </c>
      <c r="D197" s="96" t="s">
        <v>738</v>
      </c>
      <c r="E197" s="97" t="s">
        <v>897</v>
      </c>
      <c r="F197" s="215" t="s">
        <v>898</v>
      </c>
      <c r="G197" s="216"/>
      <c r="H197" s="216"/>
      <c r="I197" s="217"/>
      <c r="J197" s="98" t="s">
        <v>60</v>
      </c>
      <c r="K197" s="99">
        <v>9</v>
      </c>
      <c r="L197" s="224"/>
      <c r="M197" s="224"/>
      <c r="N197" s="224"/>
      <c r="O197" s="224"/>
      <c r="P197" s="224"/>
      <c r="Q197" s="224"/>
      <c r="R197" s="79"/>
      <c r="T197" s="80" t="s">
        <v>681</v>
      </c>
      <c r="U197" s="81" t="s">
        <v>700</v>
      </c>
      <c r="V197" s="82">
        <v>0.048</v>
      </c>
      <c r="W197" s="82">
        <f t="shared" si="9"/>
        <v>0.432</v>
      </c>
      <c r="X197" s="82">
        <v>0</v>
      </c>
      <c r="Y197" s="82">
        <f t="shared" si="10"/>
        <v>0</v>
      </c>
      <c r="Z197" s="82">
        <v>0</v>
      </c>
      <c r="AA197" s="83">
        <f t="shared" si="11"/>
        <v>0</v>
      </c>
      <c r="AR197" s="7" t="s">
        <v>14</v>
      </c>
      <c r="AT197" s="7" t="s">
        <v>738</v>
      </c>
      <c r="AU197" s="7" t="s">
        <v>15</v>
      </c>
      <c r="AY197" s="7" t="s">
        <v>737</v>
      </c>
      <c r="BE197" s="84">
        <f t="shared" si="12"/>
        <v>0</v>
      </c>
      <c r="BF197" s="84">
        <f t="shared" si="13"/>
        <v>0</v>
      </c>
      <c r="BG197" s="84">
        <f t="shared" si="14"/>
        <v>0</v>
      </c>
      <c r="BH197" s="84">
        <f t="shared" si="15"/>
        <v>0</v>
      </c>
      <c r="BI197" s="84">
        <f t="shared" si="16"/>
        <v>0</v>
      </c>
      <c r="BJ197" s="7" t="s">
        <v>15</v>
      </c>
      <c r="BK197" s="85">
        <f t="shared" si="17"/>
        <v>0</v>
      </c>
      <c r="BL197" s="7" t="s">
        <v>14</v>
      </c>
      <c r="BM197" s="7" t="s">
        <v>894</v>
      </c>
    </row>
    <row r="198" spans="2:65" s="15" customFormat="1" ht="30.75" customHeight="1">
      <c r="B198" s="78"/>
      <c r="C198" s="100">
        <v>77</v>
      </c>
      <c r="D198" s="100" t="s">
        <v>742</v>
      </c>
      <c r="E198" s="101"/>
      <c r="F198" s="229" t="s">
        <v>899</v>
      </c>
      <c r="G198" s="230"/>
      <c r="H198" s="230"/>
      <c r="I198" s="231"/>
      <c r="J198" s="102" t="s">
        <v>60</v>
      </c>
      <c r="K198" s="103">
        <v>9</v>
      </c>
      <c r="L198" s="232"/>
      <c r="M198" s="232"/>
      <c r="N198" s="232"/>
      <c r="O198" s="224"/>
      <c r="P198" s="224"/>
      <c r="Q198" s="224"/>
      <c r="R198" s="79"/>
      <c r="T198" s="80" t="s">
        <v>681</v>
      </c>
      <c r="U198" s="81" t="s">
        <v>700</v>
      </c>
      <c r="V198" s="82">
        <v>0</v>
      </c>
      <c r="W198" s="82">
        <f t="shared" si="9"/>
        <v>0</v>
      </c>
      <c r="X198" s="82">
        <v>0.00014</v>
      </c>
      <c r="Y198" s="82">
        <f t="shared" si="10"/>
        <v>0.0012599999999999998</v>
      </c>
      <c r="Z198" s="82">
        <v>0</v>
      </c>
      <c r="AA198" s="83">
        <f t="shared" si="11"/>
        <v>0</v>
      </c>
      <c r="AR198" s="7" t="s">
        <v>746</v>
      </c>
      <c r="AT198" s="7" t="s">
        <v>742</v>
      </c>
      <c r="AU198" s="7" t="s">
        <v>15</v>
      </c>
      <c r="AY198" s="7" t="s">
        <v>737</v>
      </c>
      <c r="BE198" s="84">
        <f t="shared" si="12"/>
        <v>0</v>
      </c>
      <c r="BF198" s="84">
        <f t="shared" si="13"/>
        <v>0</v>
      </c>
      <c r="BG198" s="84">
        <f t="shared" si="14"/>
        <v>0</v>
      </c>
      <c r="BH198" s="84">
        <f t="shared" si="15"/>
        <v>0</v>
      </c>
      <c r="BI198" s="84">
        <f t="shared" si="16"/>
        <v>0</v>
      </c>
      <c r="BJ198" s="7" t="s">
        <v>15</v>
      </c>
      <c r="BK198" s="85">
        <f t="shared" si="17"/>
        <v>0</v>
      </c>
      <c r="BL198" s="7" t="s">
        <v>746</v>
      </c>
      <c r="BM198" s="7" t="s">
        <v>896</v>
      </c>
    </row>
    <row r="199" spans="2:65" s="15" customFormat="1" ht="28.5" customHeight="1">
      <c r="B199" s="78"/>
      <c r="C199" s="96">
        <v>78</v>
      </c>
      <c r="D199" s="96" t="s">
        <v>738</v>
      </c>
      <c r="E199" s="97" t="s">
        <v>900</v>
      </c>
      <c r="F199" s="215" t="s">
        <v>901</v>
      </c>
      <c r="G199" s="216"/>
      <c r="H199" s="216"/>
      <c r="I199" s="217"/>
      <c r="J199" s="98" t="s">
        <v>60</v>
      </c>
      <c r="K199" s="99">
        <v>113</v>
      </c>
      <c r="L199" s="224"/>
      <c r="M199" s="224"/>
      <c r="N199" s="224"/>
      <c r="O199" s="224"/>
      <c r="P199" s="224"/>
      <c r="Q199" s="224"/>
      <c r="R199" s="79"/>
      <c r="T199" s="80" t="s">
        <v>681</v>
      </c>
      <c r="U199" s="81" t="s">
        <v>700</v>
      </c>
      <c r="V199" s="82">
        <v>0.048</v>
      </c>
      <c r="W199" s="82">
        <f t="shared" si="9"/>
        <v>5.424</v>
      </c>
      <c r="X199" s="82">
        <v>0</v>
      </c>
      <c r="Y199" s="82">
        <f t="shared" si="10"/>
        <v>0</v>
      </c>
      <c r="Z199" s="82">
        <v>0</v>
      </c>
      <c r="AA199" s="83">
        <f t="shared" si="11"/>
        <v>0</v>
      </c>
      <c r="AR199" s="7" t="s">
        <v>14</v>
      </c>
      <c r="AT199" s="7" t="s">
        <v>738</v>
      </c>
      <c r="AU199" s="7" t="s">
        <v>15</v>
      </c>
      <c r="AY199" s="7" t="s">
        <v>737</v>
      </c>
      <c r="BE199" s="84">
        <f t="shared" si="12"/>
        <v>0</v>
      </c>
      <c r="BF199" s="84">
        <f t="shared" si="13"/>
        <v>0</v>
      </c>
      <c r="BG199" s="84">
        <f t="shared" si="14"/>
        <v>0</v>
      </c>
      <c r="BH199" s="84">
        <f t="shared" si="15"/>
        <v>0</v>
      </c>
      <c r="BI199" s="84">
        <f t="shared" si="16"/>
        <v>0</v>
      </c>
      <c r="BJ199" s="7" t="s">
        <v>15</v>
      </c>
      <c r="BK199" s="85">
        <f t="shared" si="17"/>
        <v>0</v>
      </c>
      <c r="BL199" s="7" t="s">
        <v>14</v>
      </c>
      <c r="BM199" s="7" t="s">
        <v>894</v>
      </c>
    </row>
    <row r="200" spans="2:65" s="15" customFormat="1" ht="28.5" customHeight="1">
      <c r="B200" s="78"/>
      <c r="C200" s="100">
        <v>79</v>
      </c>
      <c r="D200" s="100" t="s">
        <v>742</v>
      </c>
      <c r="E200" s="101"/>
      <c r="F200" s="229" t="s">
        <v>902</v>
      </c>
      <c r="G200" s="230"/>
      <c r="H200" s="230"/>
      <c r="I200" s="231"/>
      <c r="J200" s="102" t="s">
        <v>60</v>
      </c>
      <c r="K200" s="103">
        <v>105</v>
      </c>
      <c r="L200" s="232"/>
      <c r="M200" s="232"/>
      <c r="N200" s="232"/>
      <c r="O200" s="224"/>
      <c r="P200" s="224"/>
      <c r="Q200" s="224"/>
      <c r="R200" s="79"/>
      <c r="T200" s="80" t="s">
        <v>681</v>
      </c>
      <c r="U200" s="81" t="s">
        <v>700</v>
      </c>
      <c r="V200" s="82">
        <v>0</v>
      </c>
      <c r="W200" s="82">
        <f t="shared" si="9"/>
        <v>0</v>
      </c>
      <c r="X200" s="82">
        <v>0.00014</v>
      </c>
      <c r="Y200" s="82">
        <f t="shared" si="10"/>
        <v>0.0147</v>
      </c>
      <c r="Z200" s="82">
        <v>0</v>
      </c>
      <c r="AA200" s="83">
        <f t="shared" si="11"/>
        <v>0</v>
      </c>
      <c r="AR200" s="7" t="s">
        <v>746</v>
      </c>
      <c r="AT200" s="7" t="s">
        <v>742</v>
      </c>
      <c r="AU200" s="7" t="s">
        <v>15</v>
      </c>
      <c r="AY200" s="7" t="s">
        <v>737</v>
      </c>
      <c r="BE200" s="84">
        <f t="shared" si="12"/>
        <v>0</v>
      </c>
      <c r="BF200" s="84">
        <f t="shared" si="13"/>
        <v>0</v>
      </c>
      <c r="BG200" s="84">
        <f t="shared" si="14"/>
        <v>0</v>
      </c>
      <c r="BH200" s="84">
        <f t="shared" si="15"/>
        <v>0</v>
      </c>
      <c r="BI200" s="84">
        <f t="shared" si="16"/>
        <v>0</v>
      </c>
      <c r="BJ200" s="7" t="s">
        <v>15</v>
      </c>
      <c r="BK200" s="85">
        <f t="shared" si="17"/>
        <v>0</v>
      </c>
      <c r="BL200" s="7" t="s">
        <v>746</v>
      </c>
      <c r="BM200" s="7" t="s">
        <v>896</v>
      </c>
    </row>
    <row r="201" spans="2:65" s="15" customFormat="1" ht="28.5" customHeight="1">
      <c r="B201" s="78"/>
      <c r="C201" s="100">
        <v>80</v>
      </c>
      <c r="D201" s="100" t="s">
        <v>742</v>
      </c>
      <c r="E201" s="101"/>
      <c r="F201" s="229" t="s">
        <v>903</v>
      </c>
      <c r="G201" s="230"/>
      <c r="H201" s="230"/>
      <c r="I201" s="231"/>
      <c r="J201" s="102" t="s">
        <v>60</v>
      </c>
      <c r="K201" s="103">
        <v>8</v>
      </c>
      <c r="L201" s="232"/>
      <c r="M201" s="232"/>
      <c r="N201" s="232"/>
      <c r="O201" s="224"/>
      <c r="P201" s="224"/>
      <c r="Q201" s="224"/>
      <c r="R201" s="79"/>
      <c r="T201" s="80" t="s">
        <v>681</v>
      </c>
      <c r="U201" s="81" t="s">
        <v>700</v>
      </c>
      <c r="V201" s="82">
        <v>0</v>
      </c>
      <c r="W201" s="82">
        <f t="shared" si="9"/>
        <v>0</v>
      </c>
      <c r="X201" s="82">
        <v>0.00014</v>
      </c>
      <c r="Y201" s="82">
        <f t="shared" si="10"/>
        <v>0.00112</v>
      </c>
      <c r="Z201" s="82">
        <v>0</v>
      </c>
      <c r="AA201" s="83">
        <f t="shared" si="11"/>
        <v>0</v>
      </c>
      <c r="AR201" s="7" t="s">
        <v>746</v>
      </c>
      <c r="AT201" s="7" t="s">
        <v>742</v>
      </c>
      <c r="AU201" s="7" t="s">
        <v>15</v>
      </c>
      <c r="AY201" s="7" t="s">
        <v>737</v>
      </c>
      <c r="BE201" s="84">
        <f t="shared" si="12"/>
        <v>0</v>
      </c>
      <c r="BF201" s="84">
        <f t="shared" si="13"/>
        <v>0</v>
      </c>
      <c r="BG201" s="84">
        <f t="shared" si="14"/>
        <v>0</v>
      </c>
      <c r="BH201" s="84">
        <f t="shared" si="15"/>
        <v>0</v>
      </c>
      <c r="BI201" s="84">
        <f t="shared" si="16"/>
        <v>0</v>
      </c>
      <c r="BJ201" s="7" t="s">
        <v>15</v>
      </c>
      <c r="BK201" s="85">
        <f t="shared" si="17"/>
        <v>0</v>
      </c>
      <c r="BL201" s="7" t="s">
        <v>746</v>
      </c>
      <c r="BM201" s="7" t="s">
        <v>896</v>
      </c>
    </row>
    <row r="202" spans="2:65" s="15" customFormat="1" ht="28.5" customHeight="1">
      <c r="B202" s="78"/>
      <c r="C202" s="96">
        <v>81</v>
      </c>
      <c r="D202" s="96" t="s">
        <v>738</v>
      </c>
      <c r="E202" s="97" t="s">
        <v>904</v>
      </c>
      <c r="F202" s="215" t="s">
        <v>905</v>
      </c>
      <c r="G202" s="216"/>
      <c r="H202" s="216"/>
      <c r="I202" s="217"/>
      <c r="J202" s="98" t="s">
        <v>60</v>
      </c>
      <c r="K202" s="99">
        <v>55</v>
      </c>
      <c r="L202" s="224"/>
      <c r="M202" s="224"/>
      <c r="N202" s="224"/>
      <c r="O202" s="224"/>
      <c r="P202" s="224"/>
      <c r="Q202" s="224"/>
      <c r="R202" s="79"/>
      <c r="T202" s="80" t="s">
        <v>681</v>
      </c>
      <c r="U202" s="81" t="s">
        <v>700</v>
      </c>
      <c r="V202" s="82">
        <v>0.052</v>
      </c>
      <c r="W202" s="82">
        <f t="shared" si="9"/>
        <v>2.86</v>
      </c>
      <c r="X202" s="82">
        <v>0</v>
      </c>
      <c r="Y202" s="82">
        <f t="shared" si="10"/>
        <v>0</v>
      </c>
      <c r="Z202" s="82">
        <v>0</v>
      </c>
      <c r="AA202" s="83">
        <f t="shared" si="11"/>
        <v>0</v>
      </c>
      <c r="AR202" s="7" t="s">
        <v>14</v>
      </c>
      <c r="AT202" s="7" t="s">
        <v>738</v>
      </c>
      <c r="AU202" s="7" t="s">
        <v>15</v>
      </c>
      <c r="AY202" s="7" t="s">
        <v>737</v>
      </c>
      <c r="BE202" s="84">
        <f t="shared" si="12"/>
        <v>0</v>
      </c>
      <c r="BF202" s="84">
        <f t="shared" si="13"/>
        <v>0</v>
      </c>
      <c r="BG202" s="84">
        <f t="shared" si="14"/>
        <v>0</v>
      </c>
      <c r="BH202" s="84">
        <f t="shared" si="15"/>
        <v>0</v>
      </c>
      <c r="BI202" s="84">
        <f t="shared" si="16"/>
        <v>0</v>
      </c>
      <c r="BJ202" s="7" t="s">
        <v>15</v>
      </c>
      <c r="BK202" s="85">
        <f t="shared" si="17"/>
        <v>0</v>
      </c>
      <c r="BL202" s="7" t="s">
        <v>14</v>
      </c>
      <c r="BM202" s="7" t="s">
        <v>906</v>
      </c>
    </row>
    <row r="203" spans="2:65" s="15" customFormat="1" ht="28.5" customHeight="1">
      <c r="B203" s="78"/>
      <c r="C203" s="100">
        <v>82</v>
      </c>
      <c r="D203" s="100" t="s">
        <v>742</v>
      </c>
      <c r="E203" s="101"/>
      <c r="F203" s="229" t="s">
        <v>907</v>
      </c>
      <c r="G203" s="230"/>
      <c r="H203" s="230"/>
      <c r="I203" s="231"/>
      <c r="J203" s="102" t="s">
        <v>60</v>
      </c>
      <c r="K203" s="103">
        <v>55</v>
      </c>
      <c r="L203" s="232"/>
      <c r="M203" s="232"/>
      <c r="N203" s="232"/>
      <c r="O203" s="224"/>
      <c r="P203" s="224"/>
      <c r="Q203" s="224"/>
      <c r="R203" s="79"/>
      <c r="T203" s="80" t="s">
        <v>681</v>
      </c>
      <c r="U203" s="81" t="s">
        <v>700</v>
      </c>
      <c r="V203" s="82">
        <v>0</v>
      </c>
      <c r="W203" s="82">
        <f t="shared" si="9"/>
        <v>0</v>
      </c>
      <c r="X203" s="82">
        <v>0.00011</v>
      </c>
      <c r="Y203" s="82">
        <f t="shared" si="10"/>
        <v>0.00605</v>
      </c>
      <c r="Z203" s="82">
        <v>0</v>
      </c>
      <c r="AA203" s="83">
        <f t="shared" si="11"/>
        <v>0</v>
      </c>
      <c r="AR203" s="7" t="s">
        <v>746</v>
      </c>
      <c r="AT203" s="7" t="s">
        <v>742</v>
      </c>
      <c r="AU203" s="7" t="s">
        <v>15</v>
      </c>
      <c r="AY203" s="7" t="s">
        <v>737</v>
      </c>
      <c r="BE203" s="84">
        <f t="shared" si="12"/>
        <v>0</v>
      </c>
      <c r="BF203" s="84">
        <f t="shared" si="13"/>
        <v>0</v>
      </c>
      <c r="BG203" s="84">
        <f t="shared" si="14"/>
        <v>0</v>
      </c>
      <c r="BH203" s="84">
        <f t="shared" si="15"/>
        <v>0</v>
      </c>
      <c r="BI203" s="84">
        <f t="shared" si="16"/>
        <v>0</v>
      </c>
      <c r="BJ203" s="7" t="s">
        <v>15</v>
      </c>
      <c r="BK203" s="85">
        <f t="shared" si="17"/>
        <v>0</v>
      </c>
      <c r="BL203" s="7" t="s">
        <v>746</v>
      </c>
      <c r="BM203" s="7" t="s">
        <v>908</v>
      </c>
    </row>
    <row r="204" spans="2:65" s="15" customFormat="1" ht="28.5" customHeight="1">
      <c r="B204" s="78"/>
      <c r="C204" s="96">
        <v>83</v>
      </c>
      <c r="D204" s="96" t="s">
        <v>738</v>
      </c>
      <c r="E204" s="97" t="s">
        <v>909</v>
      </c>
      <c r="F204" s="215" t="s">
        <v>910</v>
      </c>
      <c r="G204" s="216"/>
      <c r="H204" s="216"/>
      <c r="I204" s="217"/>
      <c r="J204" s="98" t="s">
        <v>60</v>
      </c>
      <c r="K204" s="99">
        <v>23</v>
      </c>
      <c r="L204" s="224"/>
      <c r="M204" s="224"/>
      <c r="N204" s="224"/>
      <c r="O204" s="224"/>
      <c r="P204" s="224"/>
      <c r="Q204" s="224"/>
      <c r="R204" s="79"/>
      <c r="T204" s="80" t="s">
        <v>681</v>
      </c>
      <c r="U204" s="81" t="s">
        <v>700</v>
      </c>
      <c r="V204" s="82">
        <v>0.052</v>
      </c>
      <c r="W204" s="82">
        <f t="shared" si="9"/>
        <v>1.196</v>
      </c>
      <c r="X204" s="82">
        <v>0</v>
      </c>
      <c r="Y204" s="82">
        <f t="shared" si="10"/>
        <v>0</v>
      </c>
      <c r="Z204" s="82">
        <v>0</v>
      </c>
      <c r="AA204" s="83">
        <f t="shared" si="11"/>
        <v>0</v>
      </c>
      <c r="AR204" s="7" t="s">
        <v>14</v>
      </c>
      <c r="AT204" s="7" t="s">
        <v>738</v>
      </c>
      <c r="AU204" s="7" t="s">
        <v>15</v>
      </c>
      <c r="AY204" s="7" t="s">
        <v>737</v>
      </c>
      <c r="BE204" s="84">
        <f t="shared" si="12"/>
        <v>0</v>
      </c>
      <c r="BF204" s="84">
        <f t="shared" si="13"/>
        <v>0</v>
      </c>
      <c r="BG204" s="84">
        <f t="shared" si="14"/>
        <v>0</v>
      </c>
      <c r="BH204" s="84">
        <f t="shared" si="15"/>
        <v>0</v>
      </c>
      <c r="BI204" s="84">
        <f t="shared" si="16"/>
        <v>0</v>
      </c>
      <c r="BJ204" s="7" t="s">
        <v>15</v>
      </c>
      <c r="BK204" s="85">
        <f t="shared" si="17"/>
        <v>0</v>
      </c>
      <c r="BL204" s="7" t="s">
        <v>14</v>
      </c>
      <c r="BM204" s="7" t="s">
        <v>906</v>
      </c>
    </row>
    <row r="205" spans="2:65" s="15" customFormat="1" ht="28.5" customHeight="1">
      <c r="B205" s="78"/>
      <c r="C205" s="100">
        <v>84</v>
      </c>
      <c r="D205" s="100" t="s">
        <v>742</v>
      </c>
      <c r="E205" s="101"/>
      <c r="F205" s="229" t="s">
        <v>911</v>
      </c>
      <c r="G205" s="230"/>
      <c r="H205" s="230"/>
      <c r="I205" s="231"/>
      <c r="J205" s="102" t="s">
        <v>60</v>
      </c>
      <c r="K205" s="103">
        <v>23</v>
      </c>
      <c r="L205" s="232"/>
      <c r="M205" s="232"/>
      <c r="N205" s="232"/>
      <c r="O205" s="224"/>
      <c r="P205" s="224"/>
      <c r="Q205" s="224"/>
      <c r="R205" s="79"/>
      <c r="T205" s="80" t="s">
        <v>681</v>
      </c>
      <c r="U205" s="81" t="s">
        <v>700</v>
      </c>
      <c r="V205" s="82">
        <v>0</v>
      </c>
      <c r="W205" s="82">
        <f t="shared" si="9"/>
        <v>0</v>
      </c>
      <c r="X205" s="82">
        <v>0.00011</v>
      </c>
      <c r="Y205" s="82">
        <f t="shared" si="10"/>
        <v>0.00253</v>
      </c>
      <c r="Z205" s="82">
        <v>0</v>
      </c>
      <c r="AA205" s="83">
        <f t="shared" si="11"/>
        <v>0</v>
      </c>
      <c r="AR205" s="7" t="s">
        <v>746</v>
      </c>
      <c r="AT205" s="7" t="s">
        <v>742</v>
      </c>
      <c r="AU205" s="7" t="s">
        <v>15</v>
      </c>
      <c r="AY205" s="7" t="s">
        <v>737</v>
      </c>
      <c r="BE205" s="84">
        <f t="shared" si="12"/>
        <v>0</v>
      </c>
      <c r="BF205" s="84">
        <f t="shared" si="13"/>
        <v>0</v>
      </c>
      <c r="BG205" s="84">
        <f t="shared" si="14"/>
        <v>0</v>
      </c>
      <c r="BH205" s="84">
        <f t="shared" si="15"/>
        <v>0</v>
      </c>
      <c r="BI205" s="84">
        <f t="shared" si="16"/>
        <v>0</v>
      </c>
      <c r="BJ205" s="7" t="s">
        <v>15</v>
      </c>
      <c r="BK205" s="85">
        <f t="shared" si="17"/>
        <v>0</v>
      </c>
      <c r="BL205" s="7" t="s">
        <v>746</v>
      </c>
      <c r="BM205" s="7" t="s">
        <v>908</v>
      </c>
    </row>
    <row r="206" spans="2:65" s="15" customFormat="1" ht="28.5" customHeight="1">
      <c r="B206" s="78"/>
      <c r="C206" s="96">
        <v>85</v>
      </c>
      <c r="D206" s="96" t="s">
        <v>738</v>
      </c>
      <c r="E206" s="97" t="s">
        <v>912</v>
      </c>
      <c r="F206" s="215" t="s">
        <v>913</v>
      </c>
      <c r="G206" s="216"/>
      <c r="H206" s="216"/>
      <c r="I206" s="217"/>
      <c r="J206" s="98" t="s">
        <v>60</v>
      </c>
      <c r="K206" s="99">
        <v>75</v>
      </c>
      <c r="L206" s="224"/>
      <c r="M206" s="224"/>
      <c r="N206" s="224"/>
      <c r="O206" s="224"/>
      <c r="P206" s="224"/>
      <c r="Q206" s="224"/>
      <c r="R206" s="79"/>
      <c r="T206" s="80" t="s">
        <v>681</v>
      </c>
      <c r="U206" s="81" t="s">
        <v>700</v>
      </c>
      <c r="V206" s="82">
        <v>0.052</v>
      </c>
      <c r="W206" s="82">
        <f t="shared" si="9"/>
        <v>3.9</v>
      </c>
      <c r="X206" s="82">
        <v>0</v>
      </c>
      <c r="Y206" s="82">
        <f t="shared" si="10"/>
        <v>0</v>
      </c>
      <c r="Z206" s="82">
        <v>0</v>
      </c>
      <c r="AA206" s="83">
        <f t="shared" si="11"/>
        <v>0</v>
      </c>
      <c r="AR206" s="7" t="s">
        <v>14</v>
      </c>
      <c r="AT206" s="7" t="s">
        <v>738</v>
      </c>
      <c r="AU206" s="7" t="s">
        <v>15</v>
      </c>
      <c r="AY206" s="7" t="s">
        <v>737</v>
      </c>
      <c r="BE206" s="84">
        <f t="shared" si="12"/>
        <v>0</v>
      </c>
      <c r="BF206" s="84">
        <f t="shared" si="13"/>
        <v>0</v>
      </c>
      <c r="BG206" s="84">
        <f t="shared" si="14"/>
        <v>0</v>
      </c>
      <c r="BH206" s="84">
        <f t="shared" si="15"/>
        <v>0</v>
      </c>
      <c r="BI206" s="84">
        <f t="shared" si="16"/>
        <v>0</v>
      </c>
      <c r="BJ206" s="7" t="s">
        <v>15</v>
      </c>
      <c r="BK206" s="85">
        <f t="shared" si="17"/>
        <v>0</v>
      </c>
      <c r="BL206" s="7" t="s">
        <v>14</v>
      </c>
      <c r="BM206" s="7" t="s">
        <v>906</v>
      </c>
    </row>
    <row r="207" spans="2:65" s="15" customFormat="1" ht="28.5" customHeight="1">
      <c r="B207" s="78"/>
      <c r="C207" s="100">
        <v>86</v>
      </c>
      <c r="D207" s="100" t="s">
        <v>742</v>
      </c>
      <c r="E207" s="101"/>
      <c r="F207" s="229" t="s">
        <v>914</v>
      </c>
      <c r="G207" s="230"/>
      <c r="H207" s="230"/>
      <c r="I207" s="231"/>
      <c r="J207" s="102" t="s">
        <v>60</v>
      </c>
      <c r="K207" s="103">
        <v>69</v>
      </c>
      <c r="L207" s="232"/>
      <c r="M207" s="232"/>
      <c r="N207" s="232"/>
      <c r="O207" s="224"/>
      <c r="P207" s="224"/>
      <c r="Q207" s="224"/>
      <c r="R207" s="79"/>
      <c r="T207" s="80" t="s">
        <v>681</v>
      </c>
      <c r="U207" s="81" t="s">
        <v>700</v>
      </c>
      <c r="V207" s="82">
        <v>0</v>
      </c>
      <c r="W207" s="82">
        <f t="shared" si="9"/>
        <v>0</v>
      </c>
      <c r="X207" s="82">
        <v>0.00011</v>
      </c>
      <c r="Y207" s="82">
        <f t="shared" si="10"/>
        <v>0.00759</v>
      </c>
      <c r="Z207" s="82">
        <v>0</v>
      </c>
      <c r="AA207" s="83">
        <f t="shared" si="11"/>
        <v>0</v>
      </c>
      <c r="AR207" s="7" t="s">
        <v>746</v>
      </c>
      <c r="AT207" s="7" t="s">
        <v>742</v>
      </c>
      <c r="AU207" s="7" t="s">
        <v>15</v>
      </c>
      <c r="AY207" s="7" t="s">
        <v>737</v>
      </c>
      <c r="BE207" s="84">
        <f t="shared" si="12"/>
        <v>0</v>
      </c>
      <c r="BF207" s="84">
        <f t="shared" si="13"/>
        <v>0</v>
      </c>
      <c r="BG207" s="84">
        <f t="shared" si="14"/>
        <v>0</v>
      </c>
      <c r="BH207" s="84">
        <f t="shared" si="15"/>
        <v>0</v>
      </c>
      <c r="BI207" s="84">
        <f t="shared" si="16"/>
        <v>0</v>
      </c>
      <c r="BJ207" s="7" t="s">
        <v>15</v>
      </c>
      <c r="BK207" s="85">
        <f t="shared" si="17"/>
        <v>0</v>
      </c>
      <c r="BL207" s="7" t="s">
        <v>746</v>
      </c>
      <c r="BM207" s="7" t="s">
        <v>908</v>
      </c>
    </row>
    <row r="208" spans="2:65" s="15" customFormat="1" ht="28.5" customHeight="1">
      <c r="B208" s="78"/>
      <c r="C208" s="100">
        <v>87</v>
      </c>
      <c r="D208" s="100" t="s">
        <v>742</v>
      </c>
      <c r="E208" s="101"/>
      <c r="F208" s="229" t="s">
        <v>915</v>
      </c>
      <c r="G208" s="230"/>
      <c r="H208" s="230"/>
      <c r="I208" s="231"/>
      <c r="J208" s="102" t="s">
        <v>60</v>
      </c>
      <c r="K208" s="103">
        <v>6</v>
      </c>
      <c r="L208" s="232"/>
      <c r="M208" s="232"/>
      <c r="N208" s="232"/>
      <c r="O208" s="224"/>
      <c r="P208" s="224"/>
      <c r="Q208" s="224"/>
      <c r="R208" s="79"/>
      <c r="T208" s="80" t="s">
        <v>681</v>
      </c>
      <c r="U208" s="81" t="s">
        <v>700</v>
      </c>
      <c r="V208" s="82">
        <v>0</v>
      </c>
      <c r="W208" s="82">
        <f t="shared" si="9"/>
        <v>0</v>
      </c>
      <c r="X208" s="82">
        <v>0.00011</v>
      </c>
      <c r="Y208" s="82">
        <f t="shared" si="10"/>
        <v>0.00066</v>
      </c>
      <c r="Z208" s="82">
        <v>0</v>
      </c>
      <c r="AA208" s="83">
        <f t="shared" si="11"/>
        <v>0</v>
      </c>
      <c r="AR208" s="7" t="s">
        <v>746</v>
      </c>
      <c r="AT208" s="7" t="s">
        <v>742</v>
      </c>
      <c r="AU208" s="7" t="s">
        <v>15</v>
      </c>
      <c r="AY208" s="7" t="s">
        <v>737</v>
      </c>
      <c r="BE208" s="84">
        <f t="shared" si="12"/>
        <v>0</v>
      </c>
      <c r="BF208" s="84">
        <f t="shared" si="13"/>
        <v>0</v>
      </c>
      <c r="BG208" s="84">
        <f t="shared" si="14"/>
        <v>0</v>
      </c>
      <c r="BH208" s="84">
        <f t="shared" si="15"/>
        <v>0</v>
      </c>
      <c r="BI208" s="84">
        <f t="shared" si="16"/>
        <v>0</v>
      </c>
      <c r="BJ208" s="7" t="s">
        <v>15</v>
      </c>
      <c r="BK208" s="85">
        <f t="shared" si="17"/>
        <v>0</v>
      </c>
      <c r="BL208" s="7" t="s">
        <v>746</v>
      </c>
      <c r="BM208" s="7" t="s">
        <v>908</v>
      </c>
    </row>
    <row r="209" spans="2:65" s="15" customFormat="1" ht="28.5" customHeight="1">
      <c r="B209" s="78"/>
      <c r="C209" s="96">
        <v>88</v>
      </c>
      <c r="D209" s="96" t="s">
        <v>738</v>
      </c>
      <c r="E209" s="97" t="s">
        <v>916</v>
      </c>
      <c r="F209" s="215" t="s">
        <v>917</v>
      </c>
      <c r="G209" s="216"/>
      <c r="H209" s="216"/>
      <c r="I209" s="217"/>
      <c r="J209" s="98" t="s">
        <v>60</v>
      </c>
      <c r="K209" s="99">
        <v>94</v>
      </c>
      <c r="L209" s="224"/>
      <c r="M209" s="224"/>
      <c r="N209" s="224"/>
      <c r="O209" s="224"/>
      <c r="P209" s="224"/>
      <c r="Q209" s="224"/>
      <c r="R209" s="79"/>
      <c r="T209" s="80" t="s">
        <v>681</v>
      </c>
      <c r="U209" s="81" t="s">
        <v>700</v>
      </c>
      <c r="V209" s="82">
        <v>0.02</v>
      </c>
      <c r="W209" s="82">
        <f t="shared" si="9"/>
        <v>1.8800000000000001</v>
      </c>
      <c r="X209" s="82">
        <v>0</v>
      </c>
      <c r="Y209" s="82">
        <f t="shared" si="10"/>
        <v>0</v>
      </c>
      <c r="Z209" s="82">
        <v>0</v>
      </c>
      <c r="AA209" s="83">
        <f t="shared" si="11"/>
        <v>0</v>
      </c>
      <c r="AR209" s="7" t="s">
        <v>14</v>
      </c>
      <c r="AT209" s="7" t="s">
        <v>738</v>
      </c>
      <c r="AU209" s="7" t="s">
        <v>15</v>
      </c>
      <c r="AY209" s="7" t="s">
        <v>737</v>
      </c>
      <c r="BE209" s="84">
        <f t="shared" si="12"/>
        <v>0</v>
      </c>
      <c r="BF209" s="84">
        <f t="shared" si="13"/>
        <v>0</v>
      </c>
      <c r="BG209" s="84">
        <f t="shared" si="14"/>
        <v>0</v>
      </c>
      <c r="BH209" s="84">
        <f t="shared" si="15"/>
        <v>0</v>
      </c>
      <c r="BI209" s="84">
        <f t="shared" si="16"/>
        <v>0</v>
      </c>
      <c r="BJ209" s="7" t="s">
        <v>15</v>
      </c>
      <c r="BK209" s="85">
        <f t="shared" si="17"/>
        <v>0</v>
      </c>
      <c r="BL209" s="7" t="s">
        <v>14</v>
      </c>
      <c r="BM209" s="7" t="s">
        <v>918</v>
      </c>
    </row>
    <row r="210" spans="2:65" s="15" customFormat="1" ht="28.5" customHeight="1">
      <c r="B210" s="78"/>
      <c r="C210" s="100">
        <v>89</v>
      </c>
      <c r="D210" s="100" t="s">
        <v>742</v>
      </c>
      <c r="E210" s="101"/>
      <c r="F210" s="229" t="s">
        <v>919</v>
      </c>
      <c r="G210" s="230"/>
      <c r="H210" s="230"/>
      <c r="I210" s="231"/>
      <c r="J210" s="102" t="s">
        <v>60</v>
      </c>
      <c r="K210" s="103">
        <v>84</v>
      </c>
      <c r="L210" s="232"/>
      <c r="M210" s="232"/>
      <c r="N210" s="232"/>
      <c r="O210" s="224"/>
      <c r="P210" s="224"/>
      <c r="Q210" s="224"/>
      <c r="R210" s="79"/>
      <c r="T210" s="80" t="s">
        <v>681</v>
      </c>
      <c r="U210" s="81" t="s">
        <v>700</v>
      </c>
      <c r="V210" s="82">
        <v>0</v>
      </c>
      <c r="W210" s="82">
        <f t="shared" si="9"/>
        <v>0</v>
      </c>
      <c r="X210" s="82">
        <v>6E-05</v>
      </c>
      <c r="Y210" s="82">
        <f t="shared" si="10"/>
        <v>0.00504</v>
      </c>
      <c r="Z210" s="82">
        <v>0</v>
      </c>
      <c r="AA210" s="83">
        <f t="shared" si="11"/>
        <v>0</v>
      </c>
      <c r="AR210" s="7" t="s">
        <v>746</v>
      </c>
      <c r="AT210" s="7" t="s">
        <v>742</v>
      </c>
      <c r="AU210" s="7" t="s">
        <v>15</v>
      </c>
      <c r="AY210" s="7" t="s">
        <v>737</v>
      </c>
      <c r="BE210" s="84">
        <f t="shared" si="12"/>
        <v>0</v>
      </c>
      <c r="BF210" s="84">
        <f t="shared" si="13"/>
        <v>0</v>
      </c>
      <c r="BG210" s="84">
        <f t="shared" si="14"/>
        <v>0</v>
      </c>
      <c r="BH210" s="84">
        <f t="shared" si="15"/>
        <v>0</v>
      </c>
      <c r="BI210" s="84">
        <f t="shared" si="16"/>
        <v>0</v>
      </c>
      <c r="BJ210" s="7" t="s">
        <v>15</v>
      </c>
      <c r="BK210" s="85">
        <f t="shared" si="17"/>
        <v>0</v>
      </c>
      <c r="BL210" s="7" t="s">
        <v>746</v>
      </c>
      <c r="BM210" s="7" t="s">
        <v>920</v>
      </c>
    </row>
    <row r="211" spans="2:65" s="15" customFormat="1" ht="20.25" customHeight="1">
      <c r="B211" s="78"/>
      <c r="C211" s="100">
        <v>90</v>
      </c>
      <c r="D211" s="100" t="s">
        <v>742</v>
      </c>
      <c r="E211" s="101"/>
      <c r="F211" s="229" t="s">
        <v>921</v>
      </c>
      <c r="G211" s="230"/>
      <c r="H211" s="230"/>
      <c r="I211" s="231"/>
      <c r="J211" s="102" t="s">
        <v>60</v>
      </c>
      <c r="K211" s="103">
        <v>10</v>
      </c>
      <c r="L211" s="232"/>
      <c r="M211" s="232"/>
      <c r="N211" s="232"/>
      <c r="O211" s="224"/>
      <c r="P211" s="224"/>
      <c r="Q211" s="224"/>
      <c r="R211" s="79"/>
      <c r="T211" s="80" t="s">
        <v>681</v>
      </c>
      <c r="U211" s="81" t="s">
        <v>700</v>
      </c>
      <c r="V211" s="82">
        <v>0</v>
      </c>
      <c r="W211" s="82">
        <f t="shared" si="9"/>
        <v>0</v>
      </c>
      <c r="X211" s="82">
        <v>6E-05</v>
      </c>
      <c r="Y211" s="82">
        <f t="shared" si="10"/>
        <v>0.0006000000000000001</v>
      </c>
      <c r="Z211" s="82">
        <v>0</v>
      </c>
      <c r="AA211" s="83">
        <f t="shared" si="11"/>
        <v>0</v>
      </c>
      <c r="AR211" s="7" t="s">
        <v>746</v>
      </c>
      <c r="AT211" s="7" t="s">
        <v>742</v>
      </c>
      <c r="AU211" s="7" t="s">
        <v>15</v>
      </c>
      <c r="AY211" s="7" t="s">
        <v>737</v>
      </c>
      <c r="BE211" s="84">
        <f t="shared" si="12"/>
        <v>0</v>
      </c>
      <c r="BF211" s="84">
        <f t="shared" si="13"/>
        <v>0</v>
      </c>
      <c r="BG211" s="84">
        <f t="shared" si="14"/>
        <v>0</v>
      </c>
      <c r="BH211" s="84">
        <f t="shared" si="15"/>
        <v>0</v>
      </c>
      <c r="BI211" s="84">
        <f t="shared" si="16"/>
        <v>0</v>
      </c>
      <c r="BJ211" s="7" t="s">
        <v>15</v>
      </c>
      <c r="BK211" s="85">
        <f t="shared" si="17"/>
        <v>0</v>
      </c>
      <c r="BL211" s="7" t="s">
        <v>746</v>
      </c>
      <c r="BM211" s="7" t="s">
        <v>920</v>
      </c>
    </row>
    <row r="212" spans="2:65" s="15" customFormat="1" ht="28.5" customHeight="1">
      <c r="B212" s="78"/>
      <c r="C212" s="96">
        <v>91</v>
      </c>
      <c r="D212" s="96" t="s">
        <v>738</v>
      </c>
      <c r="E212" s="97" t="s">
        <v>922</v>
      </c>
      <c r="F212" s="215" t="s">
        <v>923</v>
      </c>
      <c r="G212" s="216"/>
      <c r="H212" s="216"/>
      <c r="I212" s="217"/>
      <c r="J212" s="98" t="s">
        <v>60</v>
      </c>
      <c r="K212" s="99">
        <v>41</v>
      </c>
      <c r="L212" s="224"/>
      <c r="M212" s="224"/>
      <c r="N212" s="224"/>
      <c r="O212" s="224"/>
      <c r="P212" s="224"/>
      <c r="Q212" s="224"/>
      <c r="R212" s="79"/>
      <c r="T212" s="80" t="s">
        <v>681</v>
      </c>
      <c r="U212" s="81" t="s">
        <v>700</v>
      </c>
      <c r="V212" s="82">
        <v>0.022</v>
      </c>
      <c r="W212" s="82">
        <f t="shared" si="9"/>
        <v>0.9019999999999999</v>
      </c>
      <c r="X212" s="82">
        <v>0</v>
      </c>
      <c r="Y212" s="82">
        <f t="shared" si="10"/>
        <v>0</v>
      </c>
      <c r="Z212" s="82">
        <v>0</v>
      </c>
      <c r="AA212" s="83">
        <f t="shared" si="11"/>
        <v>0</v>
      </c>
      <c r="AR212" s="7" t="s">
        <v>14</v>
      </c>
      <c r="AT212" s="7" t="s">
        <v>738</v>
      </c>
      <c r="AU212" s="7" t="s">
        <v>15</v>
      </c>
      <c r="AY212" s="7" t="s">
        <v>737</v>
      </c>
      <c r="BE212" s="84">
        <f t="shared" si="12"/>
        <v>0</v>
      </c>
      <c r="BF212" s="84">
        <f t="shared" si="13"/>
        <v>0</v>
      </c>
      <c r="BG212" s="84">
        <f t="shared" si="14"/>
        <v>0</v>
      </c>
      <c r="BH212" s="84">
        <f t="shared" si="15"/>
        <v>0</v>
      </c>
      <c r="BI212" s="84">
        <f t="shared" si="16"/>
        <v>0</v>
      </c>
      <c r="BJ212" s="7" t="s">
        <v>15</v>
      </c>
      <c r="BK212" s="85">
        <f t="shared" si="17"/>
        <v>0</v>
      </c>
      <c r="BL212" s="7" t="s">
        <v>14</v>
      </c>
      <c r="BM212" s="7" t="s">
        <v>924</v>
      </c>
    </row>
    <row r="213" spans="2:65" s="15" customFormat="1" ht="20.25" customHeight="1">
      <c r="B213" s="78"/>
      <c r="C213" s="100">
        <v>92</v>
      </c>
      <c r="D213" s="100" t="s">
        <v>742</v>
      </c>
      <c r="E213" s="101"/>
      <c r="F213" s="229" t="s">
        <v>925</v>
      </c>
      <c r="G213" s="230"/>
      <c r="H213" s="230"/>
      <c r="I213" s="231"/>
      <c r="J213" s="102" t="s">
        <v>60</v>
      </c>
      <c r="K213" s="103">
        <v>41</v>
      </c>
      <c r="L213" s="232"/>
      <c r="M213" s="232"/>
      <c r="N213" s="232"/>
      <c r="O213" s="224"/>
      <c r="P213" s="224"/>
      <c r="Q213" s="224"/>
      <c r="R213" s="79"/>
      <c r="T213" s="80" t="s">
        <v>681</v>
      </c>
      <c r="U213" s="81" t="s">
        <v>700</v>
      </c>
      <c r="V213" s="82">
        <v>0</v>
      </c>
      <c r="W213" s="82">
        <f t="shared" si="9"/>
        <v>0</v>
      </c>
      <c r="X213" s="82">
        <v>8.5E-05</v>
      </c>
      <c r="Y213" s="82">
        <f t="shared" si="10"/>
        <v>0.0034850000000000003</v>
      </c>
      <c r="Z213" s="82">
        <v>0</v>
      </c>
      <c r="AA213" s="83">
        <f t="shared" si="11"/>
        <v>0</v>
      </c>
      <c r="AR213" s="7" t="s">
        <v>746</v>
      </c>
      <c r="AT213" s="7" t="s">
        <v>742</v>
      </c>
      <c r="AU213" s="7" t="s">
        <v>15</v>
      </c>
      <c r="AY213" s="7" t="s">
        <v>737</v>
      </c>
      <c r="BE213" s="84">
        <f t="shared" si="12"/>
        <v>0</v>
      </c>
      <c r="BF213" s="84">
        <f t="shared" si="13"/>
        <v>0</v>
      </c>
      <c r="BG213" s="84">
        <f t="shared" si="14"/>
        <v>0</v>
      </c>
      <c r="BH213" s="84">
        <f t="shared" si="15"/>
        <v>0</v>
      </c>
      <c r="BI213" s="84">
        <f t="shared" si="16"/>
        <v>0</v>
      </c>
      <c r="BJ213" s="7" t="s">
        <v>15</v>
      </c>
      <c r="BK213" s="85">
        <f t="shared" si="17"/>
        <v>0</v>
      </c>
      <c r="BL213" s="7" t="s">
        <v>746</v>
      </c>
      <c r="BM213" s="7" t="s">
        <v>926</v>
      </c>
    </row>
    <row r="214" spans="2:65" s="15" customFormat="1" ht="27.75" customHeight="1">
      <c r="B214" s="78"/>
      <c r="C214" s="96">
        <v>93</v>
      </c>
      <c r="D214" s="96" t="s">
        <v>738</v>
      </c>
      <c r="E214" s="97" t="s">
        <v>927</v>
      </c>
      <c r="F214" s="215" t="s">
        <v>928</v>
      </c>
      <c r="G214" s="216"/>
      <c r="H214" s="216"/>
      <c r="I214" s="217"/>
      <c r="J214" s="98" t="s">
        <v>60</v>
      </c>
      <c r="K214" s="99">
        <v>6</v>
      </c>
      <c r="L214" s="224"/>
      <c r="M214" s="224"/>
      <c r="N214" s="224"/>
      <c r="O214" s="224"/>
      <c r="P214" s="224"/>
      <c r="Q214" s="224"/>
      <c r="R214" s="79"/>
      <c r="T214" s="80" t="s">
        <v>681</v>
      </c>
      <c r="U214" s="81" t="s">
        <v>700</v>
      </c>
      <c r="V214" s="82">
        <v>0.022</v>
      </c>
      <c r="W214" s="82">
        <f t="shared" si="9"/>
        <v>0.132</v>
      </c>
      <c r="X214" s="82">
        <v>0</v>
      </c>
      <c r="Y214" s="82">
        <f t="shared" si="10"/>
        <v>0</v>
      </c>
      <c r="Z214" s="82">
        <v>0</v>
      </c>
      <c r="AA214" s="83">
        <f t="shared" si="11"/>
        <v>0</v>
      </c>
      <c r="AR214" s="7" t="s">
        <v>14</v>
      </c>
      <c r="AT214" s="7" t="s">
        <v>738</v>
      </c>
      <c r="AU214" s="7" t="s">
        <v>15</v>
      </c>
      <c r="AY214" s="7" t="s">
        <v>737</v>
      </c>
      <c r="BE214" s="84">
        <f t="shared" si="12"/>
        <v>0</v>
      </c>
      <c r="BF214" s="84">
        <f t="shared" si="13"/>
        <v>0</v>
      </c>
      <c r="BG214" s="84">
        <f t="shared" si="14"/>
        <v>0</v>
      </c>
      <c r="BH214" s="84">
        <f t="shared" si="15"/>
        <v>0</v>
      </c>
      <c r="BI214" s="84">
        <f t="shared" si="16"/>
        <v>0</v>
      </c>
      <c r="BJ214" s="7" t="s">
        <v>15</v>
      </c>
      <c r="BK214" s="85">
        <f t="shared" si="17"/>
        <v>0</v>
      </c>
      <c r="BL214" s="7" t="s">
        <v>14</v>
      </c>
      <c r="BM214" s="7" t="s">
        <v>924</v>
      </c>
    </row>
    <row r="215" spans="2:65" s="15" customFormat="1" ht="28.5" customHeight="1">
      <c r="B215" s="78"/>
      <c r="C215" s="100">
        <v>94</v>
      </c>
      <c r="D215" s="100" t="s">
        <v>742</v>
      </c>
      <c r="E215" s="101"/>
      <c r="F215" s="229" t="s">
        <v>929</v>
      </c>
      <c r="G215" s="230"/>
      <c r="H215" s="230"/>
      <c r="I215" s="231"/>
      <c r="J215" s="102" t="s">
        <v>60</v>
      </c>
      <c r="K215" s="103">
        <v>6</v>
      </c>
      <c r="L215" s="232"/>
      <c r="M215" s="232"/>
      <c r="N215" s="232"/>
      <c r="O215" s="224"/>
      <c r="P215" s="224"/>
      <c r="Q215" s="224"/>
      <c r="R215" s="79"/>
      <c r="T215" s="80" t="s">
        <v>681</v>
      </c>
      <c r="U215" s="81" t="s">
        <v>700</v>
      </c>
      <c r="V215" s="82">
        <v>0</v>
      </c>
      <c r="W215" s="82">
        <f t="shared" si="9"/>
        <v>0</v>
      </c>
      <c r="X215" s="82">
        <v>8.5E-05</v>
      </c>
      <c r="Y215" s="82">
        <f t="shared" si="10"/>
        <v>0.00051</v>
      </c>
      <c r="Z215" s="82">
        <v>0</v>
      </c>
      <c r="AA215" s="83">
        <f t="shared" si="11"/>
        <v>0</v>
      </c>
      <c r="AR215" s="7" t="s">
        <v>746</v>
      </c>
      <c r="AT215" s="7" t="s">
        <v>742</v>
      </c>
      <c r="AU215" s="7" t="s">
        <v>15</v>
      </c>
      <c r="AY215" s="7" t="s">
        <v>737</v>
      </c>
      <c r="BE215" s="84">
        <f t="shared" si="12"/>
        <v>0</v>
      </c>
      <c r="BF215" s="84">
        <f t="shared" si="13"/>
        <v>0</v>
      </c>
      <c r="BG215" s="84">
        <f t="shared" si="14"/>
        <v>0</v>
      </c>
      <c r="BH215" s="84">
        <f t="shared" si="15"/>
        <v>0</v>
      </c>
      <c r="BI215" s="84">
        <f t="shared" si="16"/>
        <v>0</v>
      </c>
      <c r="BJ215" s="7" t="s">
        <v>15</v>
      </c>
      <c r="BK215" s="85">
        <f t="shared" si="17"/>
        <v>0</v>
      </c>
      <c r="BL215" s="7" t="s">
        <v>746</v>
      </c>
      <c r="BM215" s="7" t="s">
        <v>926</v>
      </c>
    </row>
    <row r="216" spans="2:65" s="15" customFormat="1" ht="28.5" customHeight="1">
      <c r="B216" s="78"/>
      <c r="C216" s="96">
        <v>95</v>
      </c>
      <c r="D216" s="96" t="s">
        <v>738</v>
      </c>
      <c r="E216" s="97" t="s">
        <v>930</v>
      </c>
      <c r="F216" s="215" t="s">
        <v>931</v>
      </c>
      <c r="G216" s="216"/>
      <c r="H216" s="216"/>
      <c r="I216" s="217"/>
      <c r="J216" s="98" t="s">
        <v>60</v>
      </c>
      <c r="K216" s="99">
        <v>48</v>
      </c>
      <c r="L216" s="224"/>
      <c r="M216" s="224"/>
      <c r="N216" s="224"/>
      <c r="O216" s="224"/>
      <c r="P216" s="224"/>
      <c r="Q216" s="224"/>
      <c r="R216" s="79"/>
      <c r="T216" s="80" t="s">
        <v>681</v>
      </c>
      <c r="U216" s="81" t="s">
        <v>700</v>
      </c>
      <c r="V216" s="82">
        <v>0.02</v>
      </c>
      <c r="W216" s="82">
        <f t="shared" si="9"/>
        <v>0.96</v>
      </c>
      <c r="X216" s="82">
        <v>0</v>
      </c>
      <c r="Y216" s="82">
        <f t="shared" si="10"/>
        <v>0</v>
      </c>
      <c r="Z216" s="82">
        <v>0</v>
      </c>
      <c r="AA216" s="83">
        <f t="shared" si="11"/>
        <v>0</v>
      </c>
      <c r="AR216" s="7" t="s">
        <v>14</v>
      </c>
      <c r="AT216" s="7" t="s">
        <v>738</v>
      </c>
      <c r="AU216" s="7" t="s">
        <v>15</v>
      </c>
      <c r="AY216" s="7" t="s">
        <v>737</v>
      </c>
      <c r="BE216" s="84">
        <f t="shared" si="12"/>
        <v>0</v>
      </c>
      <c r="BF216" s="84">
        <f t="shared" si="13"/>
        <v>0</v>
      </c>
      <c r="BG216" s="84">
        <f t="shared" si="14"/>
        <v>0</v>
      </c>
      <c r="BH216" s="84">
        <f t="shared" si="15"/>
        <v>0</v>
      </c>
      <c r="BI216" s="84">
        <f t="shared" si="16"/>
        <v>0</v>
      </c>
      <c r="BJ216" s="7" t="s">
        <v>15</v>
      </c>
      <c r="BK216" s="85">
        <f t="shared" si="17"/>
        <v>0</v>
      </c>
      <c r="BL216" s="7" t="s">
        <v>14</v>
      </c>
      <c r="BM216" s="7" t="s">
        <v>932</v>
      </c>
    </row>
    <row r="217" spans="2:65" s="15" customFormat="1" ht="39" customHeight="1">
      <c r="B217" s="78"/>
      <c r="C217" s="96">
        <v>96</v>
      </c>
      <c r="D217" s="96" t="s">
        <v>738</v>
      </c>
      <c r="E217" s="97" t="s">
        <v>933</v>
      </c>
      <c r="F217" s="215" t="s">
        <v>934</v>
      </c>
      <c r="G217" s="216"/>
      <c r="H217" s="216"/>
      <c r="I217" s="217"/>
      <c r="J217" s="98" t="s">
        <v>60</v>
      </c>
      <c r="K217" s="99">
        <v>8</v>
      </c>
      <c r="L217" s="224"/>
      <c r="M217" s="224"/>
      <c r="N217" s="224"/>
      <c r="O217" s="224"/>
      <c r="P217" s="224"/>
      <c r="Q217" s="224"/>
      <c r="R217" s="79"/>
      <c r="T217" s="80" t="s">
        <v>681</v>
      </c>
      <c r="U217" s="81" t="s">
        <v>700</v>
      </c>
      <c r="V217" s="82">
        <v>0.546</v>
      </c>
      <c r="W217" s="82">
        <f t="shared" si="9"/>
        <v>4.368</v>
      </c>
      <c r="X217" s="82">
        <v>0</v>
      </c>
      <c r="Y217" s="82">
        <f t="shared" si="10"/>
        <v>0</v>
      </c>
      <c r="Z217" s="82">
        <v>0</v>
      </c>
      <c r="AA217" s="83">
        <f t="shared" si="11"/>
        <v>0</v>
      </c>
      <c r="AR217" s="7" t="s">
        <v>14</v>
      </c>
      <c r="AT217" s="7" t="s">
        <v>738</v>
      </c>
      <c r="AU217" s="7" t="s">
        <v>15</v>
      </c>
      <c r="AY217" s="7" t="s">
        <v>737</v>
      </c>
      <c r="BE217" s="84">
        <f t="shared" si="12"/>
        <v>0</v>
      </c>
      <c r="BF217" s="84">
        <f t="shared" si="13"/>
        <v>0</v>
      </c>
      <c r="BG217" s="84">
        <f t="shared" si="14"/>
        <v>0</v>
      </c>
      <c r="BH217" s="84">
        <f t="shared" si="15"/>
        <v>0</v>
      </c>
      <c r="BI217" s="84">
        <f t="shared" si="16"/>
        <v>0</v>
      </c>
      <c r="BJ217" s="7" t="s">
        <v>15</v>
      </c>
      <c r="BK217" s="85">
        <f t="shared" si="17"/>
        <v>0</v>
      </c>
      <c r="BL217" s="7" t="s">
        <v>14</v>
      </c>
      <c r="BM217" s="7" t="s">
        <v>935</v>
      </c>
    </row>
    <row r="218" spans="2:65" s="15" customFormat="1" ht="33" customHeight="1">
      <c r="B218" s="78"/>
      <c r="C218" s="100">
        <v>97</v>
      </c>
      <c r="D218" s="100" t="s">
        <v>742</v>
      </c>
      <c r="E218" s="101"/>
      <c r="F218" s="229" t="s">
        <v>936</v>
      </c>
      <c r="G218" s="230"/>
      <c r="H218" s="230"/>
      <c r="I218" s="231"/>
      <c r="J218" s="102" t="s">
        <v>60</v>
      </c>
      <c r="K218" s="103">
        <v>8</v>
      </c>
      <c r="L218" s="232"/>
      <c r="M218" s="232"/>
      <c r="N218" s="232"/>
      <c r="O218" s="224"/>
      <c r="P218" s="224"/>
      <c r="Q218" s="224"/>
      <c r="R218" s="79"/>
      <c r="T218" s="80" t="s">
        <v>681</v>
      </c>
      <c r="U218" s="81" t="s">
        <v>700</v>
      </c>
      <c r="V218" s="82">
        <v>0</v>
      </c>
      <c r="W218" s="82">
        <f t="shared" si="9"/>
        <v>0</v>
      </c>
      <c r="X218" s="82">
        <v>0.00173</v>
      </c>
      <c r="Y218" s="82">
        <f t="shared" si="10"/>
        <v>0.01384</v>
      </c>
      <c r="Z218" s="82">
        <v>0</v>
      </c>
      <c r="AA218" s="83">
        <f t="shared" si="11"/>
        <v>0</v>
      </c>
      <c r="AR218" s="7" t="s">
        <v>15</v>
      </c>
      <c r="AT218" s="7" t="s">
        <v>742</v>
      </c>
      <c r="AU218" s="7" t="s">
        <v>15</v>
      </c>
      <c r="AY218" s="7" t="s">
        <v>737</v>
      </c>
      <c r="BE218" s="84">
        <f t="shared" si="12"/>
        <v>0</v>
      </c>
      <c r="BF218" s="84">
        <f t="shared" si="13"/>
        <v>0</v>
      </c>
      <c r="BG218" s="84">
        <f t="shared" si="14"/>
        <v>0</v>
      </c>
      <c r="BH218" s="84">
        <f t="shared" si="15"/>
        <v>0</v>
      </c>
      <c r="BI218" s="84">
        <f t="shared" si="16"/>
        <v>0</v>
      </c>
      <c r="BJ218" s="7" t="s">
        <v>15</v>
      </c>
      <c r="BK218" s="85">
        <f t="shared" si="17"/>
        <v>0</v>
      </c>
      <c r="BL218" s="7" t="s">
        <v>14</v>
      </c>
      <c r="BM218" s="7" t="s">
        <v>937</v>
      </c>
    </row>
    <row r="219" spans="2:65" s="15" customFormat="1" ht="33" customHeight="1">
      <c r="B219" s="78"/>
      <c r="C219" s="100">
        <v>98</v>
      </c>
      <c r="D219" s="100" t="s">
        <v>742</v>
      </c>
      <c r="E219" s="101"/>
      <c r="F219" s="229" t="s">
        <v>938</v>
      </c>
      <c r="G219" s="230"/>
      <c r="H219" s="230"/>
      <c r="I219" s="231"/>
      <c r="J219" s="102" t="s">
        <v>60</v>
      </c>
      <c r="K219" s="103">
        <v>8</v>
      </c>
      <c r="L219" s="232"/>
      <c r="M219" s="232"/>
      <c r="N219" s="232"/>
      <c r="O219" s="224"/>
      <c r="P219" s="224"/>
      <c r="Q219" s="224"/>
      <c r="R219" s="79"/>
      <c r="T219" s="80" t="s">
        <v>681</v>
      </c>
      <c r="U219" s="81" t="s">
        <v>700</v>
      </c>
      <c r="V219" s="82">
        <v>0</v>
      </c>
      <c r="W219" s="82">
        <f t="shared" si="9"/>
        <v>0</v>
      </c>
      <c r="X219" s="82">
        <v>0.00269</v>
      </c>
      <c r="Y219" s="82">
        <f t="shared" si="10"/>
        <v>0.02152</v>
      </c>
      <c r="Z219" s="82">
        <v>0</v>
      </c>
      <c r="AA219" s="83">
        <f t="shared" si="11"/>
        <v>0</v>
      </c>
      <c r="AR219" s="7" t="s">
        <v>15</v>
      </c>
      <c r="AT219" s="7" t="s">
        <v>742</v>
      </c>
      <c r="AU219" s="7" t="s">
        <v>15</v>
      </c>
      <c r="AY219" s="7" t="s">
        <v>737</v>
      </c>
      <c r="BE219" s="84">
        <f t="shared" si="12"/>
        <v>0</v>
      </c>
      <c r="BF219" s="84">
        <f t="shared" si="13"/>
        <v>0</v>
      </c>
      <c r="BG219" s="84">
        <f t="shared" si="14"/>
        <v>0</v>
      </c>
      <c r="BH219" s="84">
        <f t="shared" si="15"/>
        <v>0</v>
      </c>
      <c r="BI219" s="84">
        <f t="shared" si="16"/>
        <v>0</v>
      </c>
      <c r="BJ219" s="7" t="s">
        <v>15</v>
      </c>
      <c r="BK219" s="85">
        <f t="shared" si="17"/>
        <v>0</v>
      </c>
      <c r="BL219" s="7" t="s">
        <v>14</v>
      </c>
      <c r="BM219" s="7" t="s">
        <v>939</v>
      </c>
    </row>
    <row r="220" spans="2:65" s="15" customFormat="1" ht="33" customHeight="1">
      <c r="B220" s="78"/>
      <c r="C220" s="100">
        <v>99</v>
      </c>
      <c r="D220" s="100" t="s">
        <v>742</v>
      </c>
      <c r="E220" s="101"/>
      <c r="F220" s="229" t="s">
        <v>940</v>
      </c>
      <c r="G220" s="230"/>
      <c r="H220" s="230"/>
      <c r="I220" s="231"/>
      <c r="J220" s="102" t="s">
        <v>60</v>
      </c>
      <c r="K220" s="103">
        <v>8</v>
      </c>
      <c r="L220" s="232"/>
      <c r="M220" s="232"/>
      <c r="N220" s="232"/>
      <c r="O220" s="224"/>
      <c r="P220" s="224"/>
      <c r="Q220" s="224"/>
      <c r="R220" s="79"/>
      <c r="T220" s="80" t="s">
        <v>681</v>
      </c>
      <c r="U220" s="81" t="s">
        <v>700</v>
      </c>
      <c r="V220" s="82">
        <v>0</v>
      </c>
      <c r="W220" s="82">
        <f t="shared" si="9"/>
        <v>0</v>
      </c>
      <c r="X220" s="82">
        <v>0.00269</v>
      </c>
      <c r="Y220" s="82">
        <f t="shared" si="10"/>
        <v>0.02152</v>
      </c>
      <c r="Z220" s="82">
        <v>0</v>
      </c>
      <c r="AA220" s="83">
        <f t="shared" si="11"/>
        <v>0</v>
      </c>
      <c r="AR220" s="7" t="s">
        <v>15</v>
      </c>
      <c r="AT220" s="7" t="s">
        <v>742</v>
      </c>
      <c r="AU220" s="7" t="s">
        <v>15</v>
      </c>
      <c r="AY220" s="7" t="s">
        <v>737</v>
      </c>
      <c r="BE220" s="84">
        <f t="shared" si="12"/>
        <v>0</v>
      </c>
      <c r="BF220" s="84">
        <f t="shared" si="13"/>
        <v>0</v>
      </c>
      <c r="BG220" s="84">
        <f t="shared" si="14"/>
        <v>0</v>
      </c>
      <c r="BH220" s="84">
        <f t="shared" si="15"/>
        <v>0</v>
      </c>
      <c r="BI220" s="84">
        <f t="shared" si="16"/>
        <v>0</v>
      </c>
      <c r="BJ220" s="7" t="s">
        <v>15</v>
      </c>
      <c r="BK220" s="85">
        <f t="shared" si="17"/>
        <v>0</v>
      </c>
      <c r="BL220" s="7" t="s">
        <v>14</v>
      </c>
      <c r="BM220" s="7" t="s">
        <v>939</v>
      </c>
    </row>
    <row r="221" spans="2:65" s="15" customFormat="1" ht="28.5" customHeight="1">
      <c r="B221" s="78"/>
      <c r="C221" s="100">
        <v>100</v>
      </c>
      <c r="D221" s="100" t="s">
        <v>742</v>
      </c>
      <c r="E221" s="101"/>
      <c r="F221" s="229" t="s">
        <v>941</v>
      </c>
      <c r="G221" s="230"/>
      <c r="H221" s="230"/>
      <c r="I221" s="231"/>
      <c r="J221" s="102" t="s">
        <v>40</v>
      </c>
      <c r="K221" s="103">
        <v>8</v>
      </c>
      <c r="L221" s="232"/>
      <c r="M221" s="232"/>
      <c r="N221" s="232"/>
      <c r="O221" s="224"/>
      <c r="P221" s="224"/>
      <c r="Q221" s="224"/>
      <c r="R221" s="79"/>
      <c r="T221" s="80" t="s">
        <v>681</v>
      </c>
      <c r="U221" s="81" t="s">
        <v>700</v>
      </c>
      <c r="V221" s="82">
        <v>0</v>
      </c>
      <c r="W221" s="82">
        <f t="shared" si="9"/>
        <v>0</v>
      </c>
      <c r="X221" s="82">
        <v>0.00192</v>
      </c>
      <c r="Y221" s="82">
        <f t="shared" si="10"/>
        <v>0.01536</v>
      </c>
      <c r="Z221" s="82">
        <v>0</v>
      </c>
      <c r="AA221" s="83">
        <f t="shared" si="11"/>
        <v>0</v>
      </c>
      <c r="AR221" s="7" t="s">
        <v>15</v>
      </c>
      <c r="AT221" s="7" t="s">
        <v>742</v>
      </c>
      <c r="AU221" s="7" t="s">
        <v>15</v>
      </c>
      <c r="AY221" s="7" t="s">
        <v>737</v>
      </c>
      <c r="BE221" s="84">
        <f t="shared" si="12"/>
        <v>0</v>
      </c>
      <c r="BF221" s="84">
        <f t="shared" si="13"/>
        <v>0</v>
      </c>
      <c r="BG221" s="84">
        <f t="shared" si="14"/>
        <v>0</v>
      </c>
      <c r="BH221" s="84">
        <f t="shared" si="15"/>
        <v>0</v>
      </c>
      <c r="BI221" s="84">
        <f t="shared" si="16"/>
        <v>0</v>
      </c>
      <c r="BJ221" s="7" t="s">
        <v>15</v>
      </c>
      <c r="BK221" s="85">
        <f t="shared" si="17"/>
        <v>0</v>
      </c>
      <c r="BL221" s="7" t="s">
        <v>14</v>
      </c>
      <c r="BM221" s="7" t="s">
        <v>942</v>
      </c>
    </row>
    <row r="222" spans="2:65" s="15" customFormat="1" ht="37.5" customHeight="1">
      <c r="B222" s="78"/>
      <c r="C222" s="96">
        <v>101</v>
      </c>
      <c r="D222" s="96" t="s">
        <v>738</v>
      </c>
      <c r="E222" s="97" t="s">
        <v>943</v>
      </c>
      <c r="F222" s="215" t="s">
        <v>944</v>
      </c>
      <c r="G222" s="216"/>
      <c r="H222" s="216"/>
      <c r="I222" s="217"/>
      <c r="J222" s="98" t="s">
        <v>60</v>
      </c>
      <c r="K222" s="99">
        <v>14</v>
      </c>
      <c r="L222" s="224"/>
      <c r="M222" s="224"/>
      <c r="N222" s="224"/>
      <c r="O222" s="224"/>
      <c r="P222" s="224"/>
      <c r="Q222" s="224"/>
      <c r="R222" s="79"/>
      <c r="T222" s="80" t="s">
        <v>681</v>
      </c>
      <c r="U222" s="81" t="s">
        <v>700</v>
      </c>
      <c r="V222" s="82">
        <v>0.546</v>
      </c>
      <c r="W222" s="82">
        <f t="shared" si="9"/>
        <v>7.644</v>
      </c>
      <c r="X222" s="82">
        <v>0</v>
      </c>
      <c r="Y222" s="82">
        <f t="shared" si="10"/>
        <v>0</v>
      </c>
      <c r="Z222" s="82">
        <v>0</v>
      </c>
      <c r="AA222" s="83">
        <f t="shared" si="11"/>
        <v>0</v>
      </c>
      <c r="AR222" s="7" t="s">
        <v>14</v>
      </c>
      <c r="AT222" s="7" t="s">
        <v>738</v>
      </c>
      <c r="AU222" s="7" t="s">
        <v>15</v>
      </c>
      <c r="AY222" s="7" t="s">
        <v>737</v>
      </c>
      <c r="BE222" s="84">
        <f t="shared" si="12"/>
        <v>0</v>
      </c>
      <c r="BF222" s="84">
        <f t="shared" si="13"/>
        <v>0</v>
      </c>
      <c r="BG222" s="84">
        <f t="shared" si="14"/>
        <v>0</v>
      </c>
      <c r="BH222" s="84">
        <f t="shared" si="15"/>
        <v>0</v>
      </c>
      <c r="BI222" s="84">
        <f t="shared" si="16"/>
        <v>0</v>
      </c>
      <c r="BJ222" s="7" t="s">
        <v>15</v>
      </c>
      <c r="BK222" s="85">
        <f t="shared" si="17"/>
        <v>0</v>
      </c>
      <c r="BL222" s="7" t="s">
        <v>14</v>
      </c>
      <c r="BM222" s="7" t="s">
        <v>935</v>
      </c>
    </row>
    <row r="223" spans="2:65" s="15" customFormat="1" ht="28.5" customHeight="1">
      <c r="B223" s="78"/>
      <c r="C223" s="100">
        <v>102</v>
      </c>
      <c r="D223" s="100" t="s">
        <v>742</v>
      </c>
      <c r="E223" s="101"/>
      <c r="F223" s="229" t="s">
        <v>945</v>
      </c>
      <c r="G223" s="230"/>
      <c r="H223" s="230"/>
      <c r="I223" s="231"/>
      <c r="J223" s="102" t="s">
        <v>60</v>
      </c>
      <c r="K223" s="103">
        <v>14</v>
      </c>
      <c r="L223" s="232"/>
      <c r="M223" s="232"/>
      <c r="N223" s="232"/>
      <c r="O223" s="224"/>
      <c r="P223" s="224"/>
      <c r="Q223" s="224"/>
      <c r="R223" s="79"/>
      <c r="T223" s="80" t="s">
        <v>681</v>
      </c>
      <c r="U223" s="81" t="s">
        <v>700</v>
      </c>
      <c r="V223" s="82">
        <v>0</v>
      </c>
      <c r="W223" s="82">
        <f t="shared" si="9"/>
        <v>0</v>
      </c>
      <c r="X223" s="82">
        <v>0.00173</v>
      </c>
      <c r="Y223" s="82">
        <f t="shared" si="10"/>
        <v>0.02422</v>
      </c>
      <c r="Z223" s="82">
        <v>0</v>
      </c>
      <c r="AA223" s="83">
        <f t="shared" si="11"/>
        <v>0</v>
      </c>
      <c r="AR223" s="7" t="s">
        <v>15</v>
      </c>
      <c r="AT223" s="7" t="s">
        <v>742</v>
      </c>
      <c r="AU223" s="7" t="s">
        <v>15</v>
      </c>
      <c r="AY223" s="7" t="s">
        <v>737</v>
      </c>
      <c r="BE223" s="84">
        <f t="shared" si="12"/>
        <v>0</v>
      </c>
      <c r="BF223" s="84">
        <f t="shared" si="13"/>
        <v>0</v>
      </c>
      <c r="BG223" s="84">
        <f t="shared" si="14"/>
        <v>0</v>
      </c>
      <c r="BH223" s="84">
        <f t="shared" si="15"/>
        <v>0</v>
      </c>
      <c r="BI223" s="84">
        <f t="shared" si="16"/>
        <v>0</v>
      </c>
      <c r="BJ223" s="7" t="s">
        <v>15</v>
      </c>
      <c r="BK223" s="85">
        <f t="shared" si="17"/>
        <v>0</v>
      </c>
      <c r="BL223" s="7" t="s">
        <v>14</v>
      </c>
      <c r="BM223" s="7" t="s">
        <v>937</v>
      </c>
    </row>
    <row r="224" spans="2:65" s="15" customFormat="1" ht="28.5" customHeight="1">
      <c r="B224" s="78"/>
      <c r="C224" s="100">
        <v>103</v>
      </c>
      <c r="D224" s="100" t="s">
        <v>742</v>
      </c>
      <c r="E224" s="101"/>
      <c r="F224" s="229" t="s">
        <v>946</v>
      </c>
      <c r="G224" s="230"/>
      <c r="H224" s="230"/>
      <c r="I224" s="231"/>
      <c r="J224" s="102" t="s">
        <v>60</v>
      </c>
      <c r="K224" s="103">
        <v>14</v>
      </c>
      <c r="L224" s="232"/>
      <c r="M224" s="232"/>
      <c r="N224" s="232"/>
      <c r="O224" s="224"/>
      <c r="P224" s="224"/>
      <c r="Q224" s="224"/>
      <c r="R224" s="79"/>
      <c r="T224" s="80" t="s">
        <v>681</v>
      </c>
      <c r="U224" s="81" t="s">
        <v>700</v>
      </c>
      <c r="V224" s="82">
        <v>0</v>
      </c>
      <c r="W224" s="82">
        <f t="shared" si="9"/>
        <v>0</v>
      </c>
      <c r="X224" s="82">
        <v>0.00269</v>
      </c>
      <c r="Y224" s="82">
        <f t="shared" si="10"/>
        <v>0.03766</v>
      </c>
      <c r="Z224" s="82">
        <v>0</v>
      </c>
      <c r="AA224" s="83">
        <f t="shared" si="11"/>
        <v>0</v>
      </c>
      <c r="AR224" s="7" t="s">
        <v>15</v>
      </c>
      <c r="AT224" s="7" t="s">
        <v>742</v>
      </c>
      <c r="AU224" s="7" t="s">
        <v>15</v>
      </c>
      <c r="AY224" s="7" t="s">
        <v>737</v>
      </c>
      <c r="BE224" s="84">
        <f t="shared" si="12"/>
        <v>0</v>
      </c>
      <c r="BF224" s="84">
        <f t="shared" si="13"/>
        <v>0</v>
      </c>
      <c r="BG224" s="84">
        <f t="shared" si="14"/>
        <v>0</v>
      </c>
      <c r="BH224" s="84">
        <f t="shared" si="15"/>
        <v>0</v>
      </c>
      <c r="BI224" s="84">
        <f t="shared" si="16"/>
        <v>0</v>
      </c>
      <c r="BJ224" s="7" t="s">
        <v>15</v>
      </c>
      <c r="BK224" s="85">
        <f t="shared" si="17"/>
        <v>0</v>
      </c>
      <c r="BL224" s="7" t="s">
        <v>14</v>
      </c>
      <c r="BM224" s="7" t="s">
        <v>939</v>
      </c>
    </row>
    <row r="225" spans="2:65" s="15" customFormat="1" ht="28.5" customHeight="1">
      <c r="B225" s="78"/>
      <c r="C225" s="100">
        <v>104</v>
      </c>
      <c r="D225" s="100" t="s">
        <v>742</v>
      </c>
      <c r="E225" s="101"/>
      <c r="F225" s="229" t="s">
        <v>947</v>
      </c>
      <c r="G225" s="230"/>
      <c r="H225" s="230"/>
      <c r="I225" s="231"/>
      <c r="J225" s="102" t="s">
        <v>40</v>
      </c>
      <c r="K225" s="103">
        <v>36</v>
      </c>
      <c r="L225" s="232"/>
      <c r="M225" s="232"/>
      <c r="N225" s="232"/>
      <c r="O225" s="224"/>
      <c r="P225" s="224"/>
      <c r="Q225" s="224"/>
      <c r="R225" s="79"/>
      <c r="T225" s="80" t="s">
        <v>681</v>
      </c>
      <c r="U225" s="81" t="s">
        <v>700</v>
      </c>
      <c r="V225" s="82">
        <v>0</v>
      </c>
      <c r="W225" s="82">
        <f t="shared" si="9"/>
        <v>0</v>
      </c>
      <c r="X225" s="82">
        <v>0.00269</v>
      </c>
      <c r="Y225" s="82">
        <f t="shared" si="10"/>
        <v>0.09684000000000001</v>
      </c>
      <c r="Z225" s="82">
        <v>0</v>
      </c>
      <c r="AA225" s="83">
        <f t="shared" si="11"/>
        <v>0</v>
      </c>
      <c r="AR225" s="7" t="s">
        <v>15</v>
      </c>
      <c r="AT225" s="7" t="s">
        <v>742</v>
      </c>
      <c r="AU225" s="7" t="s">
        <v>15</v>
      </c>
      <c r="AY225" s="7" t="s">
        <v>737</v>
      </c>
      <c r="BE225" s="84">
        <f t="shared" si="12"/>
        <v>0</v>
      </c>
      <c r="BF225" s="84">
        <f t="shared" si="13"/>
        <v>0</v>
      </c>
      <c r="BG225" s="84">
        <f t="shared" si="14"/>
        <v>0</v>
      </c>
      <c r="BH225" s="84">
        <f t="shared" si="15"/>
        <v>0</v>
      </c>
      <c r="BI225" s="84">
        <f t="shared" si="16"/>
        <v>0</v>
      </c>
      <c r="BJ225" s="7" t="s">
        <v>15</v>
      </c>
      <c r="BK225" s="85">
        <f t="shared" si="17"/>
        <v>0</v>
      </c>
      <c r="BL225" s="7" t="s">
        <v>14</v>
      </c>
      <c r="BM225" s="7" t="s">
        <v>939</v>
      </c>
    </row>
    <row r="226" spans="2:65" s="15" customFormat="1" ht="28.5" customHeight="1">
      <c r="B226" s="78"/>
      <c r="C226" s="100">
        <v>105</v>
      </c>
      <c r="D226" s="100" t="s">
        <v>742</v>
      </c>
      <c r="E226" s="101"/>
      <c r="F226" s="229" t="s">
        <v>948</v>
      </c>
      <c r="G226" s="230"/>
      <c r="H226" s="230"/>
      <c r="I226" s="231"/>
      <c r="J226" s="102" t="s">
        <v>40</v>
      </c>
      <c r="K226" s="103">
        <v>36</v>
      </c>
      <c r="L226" s="232"/>
      <c r="M226" s="232"/>
      <c r="N226" s="232"/>
      <c r="O226" s="224"/>
      <c r="P226" s="224"/>
      <c r="Q226" s="224"/>
      <c r="R226" s="79"/>
      <c r="T226" s="80" t="s">
        <v>681</v>
      </c>
      <c r="U226" s="81" t="s">
        <v>700</v>
      </c>
      <c r="V226" s="82">
        <v>0</v>
      </c>
      <c r="W226" s="82">
        <f t="shared" si="9"/>
        <v>0</v>
      </c>
      <c r="X226" s="82">
        <v>0.00269</v>
      </c>
      <c r="Y226" s="82">
        <f t="shared" si="10"/>
        <v>0.09684000000000001</v>
      </c>
      <c r="Z226" s="82">
        <v>0</v>
      </c>
      <c r="AA226" s="83">
        <f t="shared" si="11"/>
        <v>0</v>
      </c>
      <c r="AR226" s="7" t="s">
        <v>15</v>
      </c>
      <c r="AT226" s="7" t="s">
        <v>742</v>
      </c>
      <c r="AU226" s="7" t="s">
        <v>15</v>
      </c>
      <c r="AY226" s="7" t="s">
        <v>737</v>
      </c>
      <c r="BE226" s="84">
        <f t="shared" si="12"/>
        <v>0</v>
      </c>
      <c r="BF226" s="84">
        <f t="shared" si="13"/>
        <v>0</v>
      </c>
      <c r="BG226" s="84">
        <f t="shared" si="14"/>
        <v>0</v>
      </c>
      <c r="BH226" s="84">
        <f t="shared" si="15"/>
        <v>0</v>
      </c>
      <c r="BI226" s="84">
        <f t="shared" si="16"/>
        <v>0</v>
      </c>
      <c r="BJ226" s="7" t="s">
        <v>15</v>
      </c>
      <c r="BK226" s="85">
        <f t="shared" si="17"/>
        <v>0</v>
      </c>
      <c r="BL226" s="7" t="s">
        <v>14</v>
      </c>
      <c r="BM226" s="7" t="s">
        <v>939</v>
      </c>
    </row>
    <row r="227" spans="2:65" s="15" customFormat="1" ht="21.75" customHeight="1">
      <c r="B227" s="78"/>
      <c r="C227" s="100">
        <v>106</v>
      </c>
      <c r="D227" s="100" t="s">
        <v>742</v>
      </c>
      <c r="E227" s="101"/>
      <c r="F227" s="229" t="s">
        <v>949</v>
      </c>
      <c r="G227" s="230"/>
      <c r="H227" s="230"/>
      <c r="I227" s="231"/>
      <c r="J227" s="102" t="s">
        <v>40</v>
      </c>
      <c r="K227" s="103">
        <v>20</v>
      </c>
      <c r="L227" s="232"/>
      <c r="M227" s="232"/>
      <c r="N227" s="232"/>
      <c r="O227" s="224"/>
      <c r="P227" s="224"/>
      <c r="Q227" s="224"/>
      <c r="R227" s="79"/>
      <c r="T227" s="80" t="s">
        <v>681</v>
      </c>
      <c r="U227" s="81" t="s">
        <v>700</v>
      </c>
      <c r="V227" s="82">
        <v>0</v>
      </c>
      <c r="W227" s="82">
        <f t="shared" si="9"/>
        <v>0</v>
      </c>
      <c r="X227" s="82">
        <v>0.00192</v>
      </c>
      <c r="Y227" s="82">
        <f t="shared" si="10"/>
        <v>0.038400000000000004</v>
      </c>
      <c r="Z227" s="82">
        <v>0</v>
      </c>
      <c r="AA227" s="83">
        <f t="shared" si="11"/>
        <v>0</v>
      </c>
      <c r="AR227" s="7" t="s">
        <v>15</v>
      </c>
      <c r="AT227" s="7" t="s">
        <v>742</v>
      </c>
      <c r="AU227" s="7" t="s">
        <v>15</v>
      </c>
      <c r="AY227" s="7" t="s">
        <v>737</v>
      </c>
      <c r="BE227" s="84">
        <f t="shared" si="12"/>
        <v>0</v>
      </c>
      <c r="BF227" s="84">
        <f t="shared" si="13"/>
        <v>0</v>
      </c>
      <c r="BG227" s="84">
        <f t="shared" si="14"/>
        <v>0</v>
      </c>
      <c r="BH227" s="84">
        <f t="shared" si="15"/>
        <v>0</v>
      </c>
      <c r="BI227" s="84">
        <f t="shared" si="16"/>
        <v>0</v>
      </c>
      <c r="BJ227" s="7" t="s">
        <v>15</v>
      </c>
      <c r="BK227" s="85">
        <f t="shared" si="17"/>
        <v>0</v>
      </c>
      <c r="BL227" s="7" t="s">
        <v>14</v>
      </c>
      <c r="BM227" s="7" t="s">
        <v>942</v>
      </c>
    </row>
    <row r="228" spans="2:65" s="15" customFormat="1" ht="28.5" customHeight="1">
      <c r="B228" s="78"/>
      <c r="C228" s="100">
        <v>107</v>
      </c>
      <c r="D228" s="100" t="s">
        <v>742</v>
      </c>
      <c r="E228" s="101"/>
      <c r="F228" s="229" t="s">
        <v>950</v>
      </c>
      <c r="G228" s="230"/>
      <c r="H228" s="230"/>
      <c r="I228" s="231"/>
      <c r="J228" s="102" t="s">
        <v>148</v>
      </c>
      <c r="K228" s="103">
        <v>10</v>
      </c>
      <c r="L228" s="232"/>
      <c r="M228" s="232"/>
      <c r="N228" s="232"/>
      <c r="O228" s="224"/>
      <c r="P228" s="224"/>
      <c r="Q228" s="224"/>
      <c r="R228" s="79"/>
      <c r="T228" s="80" t="s">
        <v>681</v>
      </c>
      <c r="U228" s="81" t="s">
        <v>700</v>
      </c>
      <c r="V228" s="82">
        <v>0</v>
      </c>
      <c r="W228" s="82">
        <f t="shared" si="9"/>
        <v>0</v>
      </c>
      <c r="X228" s="82">
        <v>0.00024</v>
      </c>
      <c r="Y228" s="82">
        <f t="shared" si="10"/>
        <v>0.0024000000000000002</v>
      </c>
      <c r="Z228" s="82">
        <v>0</v>
      </c>
      <c r="AA228" s="83">
        <f t="shared" si="11"/>
        <v>0</v>
      </c>
      <c r="AR228" s="7" t="s">
        <v>15</v>
      </c>
      <c r="AT228" s="7" t="s">
        <v>742</v>
      </c>
      <c r="AU228" s="7" t="s">
        <v>15</v>
      </c>
      <c r="AY228" s="7" t="s">
        <v>737</v>
      </c>
      <c r="BE228" s="84">
        <f t="shared" si="12"/>
        <v>0</v>
      </c>
      <c r="BF228" s="84">
        <f t="shared" si="13"/>
        <v>0</v>
      </c>
      <c r="BG228" s="84">
        <f t="shared" si="14"/>
        <v>0</v>
      </c>
      <c r="BH228" s="84">
        <f t="shared" si="15"/>
        <v>0</v>
      </c>
      <c r="BI228" s="84">
        <f t="shared" si="16"/>
        <v>0</v>
      </c>
      <c r="BJ228" s="7" t="s">
        <v>15</v>
      </c>
      <c r="BK228" s="85">
        <f t="shared" si="17"/>
        <v>0</v>
      </c>
      <c r="BL228" s="7" t="s">
        <v>14</v>
      </c>
      <c r="BM228" s="7" t="s">
        <v>951</v>
      </c>
    </row>
    <row r="229" spans="2:65" s="15" customFormat="1" ht="40.5" customHeight="1">
      <c r="B229" s="78"/>
      <c r="C229" s="96">
        <v>108</v>
      </c>
      <c r="D229" s="96" t="s">
        <v>738</v>
      </c>
      <c r="E229" s="97" t="s">
        <v>952</v>
      </c>
      <c r="F229" s="215" t="s">
        <v>953</v>
      </c>
      <c r="G229" s="216"/>
      <c r="H229" s="216"/>
      <c r="I229" s="217"/>
      <c r="J229" s="98" t="s">
        <v>60</v>
      </c>
      <c r="K229" s="99">
        <v>6</v>
      </c>
      <c r="L229" s="218"/>
      <c r="M229" s="219"/>
      <c r="N229" s="218"/>
      <c r="O229" s="220"/>
      <c r="P229" s="220"/>
      <c r="Q229" s="219"/>
      <c r="R229" s="79"/>
      <c r="T229" s="80" t="s">
        <v>681</v>
      </c>
      <c r="U229" s="81" t="s">
        <v>700</v>
      </c>
      <c r="V229" s="82">
        <v>0.546</v>
      </c>
      <c r="W229" s="82">
        <f t="shared" si="9"/>
        <v>3.2760000000000002</v>
      </c>
      <c r="X229" s="82">
        <v>0</v>
      </c>
      <c r="Y229" s="82">
        <f t="shared" si="10"/>
        <v>0</v>
      </c>
      <c r="Z229" s="82">
        <v>0</v>
      </c>
      <c r="AA229" s="83">
        <f t="shared" si="11"/>
        <v>0</v>
      </c>
      <c r="AR229" s="7" t="s">
        <v>14</v>
      </c>
      <c r="AT229" s="7" t="s">
        <v>738</v>
      </c>
      <c r="AU229" s="7" t="s">
        <v>15</v>
      </c>
      <c r="AY229" s="7" t="s">
        <v>737</v>
      </c>
      <c r="BE229" s="84">
        <f t="shared" si="12"/>
        <v>0</v>
      </c>
      <c r="BF229" s="84">
        <f t="shared" si="13"/>
        <v>0</v>
      </c>
      <c r="BG229" s="84">
        <f t="shared" si="14"/>
        <v>0</v>
      </c>
      <c r="BH229" s="84">
        <f t="shared" si="15"/>
        <v>0</v>
      </c>
      <c r="BI229" s="84">
        <f t="shared" si="16"/>
        <v>0</v>
      </c>
      <c r="BJ229" s="7" t="s">
        <v>15</v>
      </c>
      <c r="BK229" s="85">
        <f t="shared" si="17"/>
        <v>0</v>
      </c>
      <c r="BL229" s="7" t="s">
        <v>14</v>
      </c>
      <c r="BM229" s="7" t="s">
        <v>935</v>
      </c>
    </row>
    <row r="230" spans="2:65" s="15" customFormat="1" ht="27.75" customHeight="1">
      <c r="B230" s="78"/>
      <c r="C230" s="100">
        <v>109</v>
      </c>
      <c r="D230" s="100" t="s">
        <v>742</v>
      </c>
      <c r="E230" s="101"/>
      <c r="F230" s="229" t="s">
        <v>954</v>
      </c>
      <c r="G230" s="230"/>
      <c r="H230" s="230"/>
      <c r="I230" s="231"/>
      <c r="J230" s="102" t="s">
        <v>60</v>
      </c>
      <c r="K230" s="103">
        <v>6</v>
      </c>
      <c r="L230" s="232"/>
      <c r="M230" s="232"/>
      <c r="N230" s="232"/>
      <c r="O230" s="224"/>
      <c r="P230" s="224"/>
      <c r="Q230" s="224"/>
      <c r="R230" s="79"/>
      <c r="T230" s="80" t="s">
        <v>681</v>
      </c>
      <c r="U230" s="81" t="s">
        <v>700</v>
      </c>
      <c r="V230" s="82">
        <v>0</v>
      </c>
      <c r="W230" s="82">
        <f t="shared" si="9"/>
        <v>0</v>
      </c>
      <c r="X230" s="82">
        <v>0.00024</v>
      </c>
      <c r="Y230" s="82">
        <f t="shared" si="10"/>
        <v>0.00144</v>
      </c>
      <c r="Z230" s="82">
        <v>0</v>
      </c>
      <c r="AA230" s="83">
        <f t="shared" si="11"/>
        <v>0</v>
      </c>
      <c r="AR230" s="7" t="s">
        <v>15</v>
      </c>
      <c r="AT230" s="7" t="s">
        <v>742</v>
      </c>
      <c r="AU230" s="7" t="s">
        <v>15</v>
      </c>
      <c r="AY230" s="7" t="s">
        <v>737</v>
      </c>
      <c r="BE230" s="84">
        <f t="shared" si="12"/>
        <v>0</v>
      </c>
      <c r="BF230" s="84">
        <f t="shared" si="13"/>
        <v>0</v>
      </c>
      <c r="BG230" s="84">
        <f t="shared" si="14"/>
        <v>0</v>
      </c>
      <c r="BH230" s="84">
        <f t="shared" si="15"/>
        <v>0</v>
      </c>
      <c r="BI230" s="84">
        <f t="shared" si="16"/>
        <v>0</v>
      </c>
      <c r="BJ230" s="7" t="s">
        <v>15</v>
      </c>
      <c r="BK230" s="85">
        <f t="shared" si="17"/>
        <v>0</v>
      </c>
      <c r="BL230" s="7" t="s">
        <v>14</v>
      </c>
      <c r="BM230" s="7" t="s">
        <v>951</v>
      </c>
    </row>
    <row r="231" spans="2:65" s="15" customFormat="1" ht="39" customHeight="1">
      <c r="B231" s="78"/>
      <c r="C231" s="96">
        <v>110</v>
      </c>
      <c r="D231" s="96" t="s">
        <v>738</v>
      </c>
      <c r="E231" s="97" t="s">
        <v>955</v>
      </c>
      <c r="F231" s="215" t="s">
        <v>956</v>
      </c>
      <c r="G231" s="216"/>
      <c r="H231" s="216"/>
      <c r="I231" s="217"/>
      <c r="J231" s="98" t="s">
        <v>60</v>
      </c>
      <c r="K231" s="99">
        <v>20</v>
      </c>
      <c r="L231" s="218"/>
      <c r="M231" s="219"/>
      <c r="N231" s="218"/>
      <c r="O231" s="220"/>
      <c r="P231" s="220"/>
      <c r="Q231" s="219"/>
      <c r="R231" s="79"/>
      <c r="T231" s="80" t="s">
        <v>681</v>
      </c>
      <c r="U231" s="81" t="s">
        <v>700</v>
      </c>
      <c r="V231" s="82">
        <v>0.546</v>
      </c>
      <c r="W231" s="82">
        <f t="shared" si="9"/>
        <v>10.920000000000002</v>
      </c>
      <c r="X231" s="82">
        <v>0</v>
      </c>
      <c r="Y231" s="82">
        <f t="shared" si="10"/>
        <v>0</v>
      </c>
      <c r="Z231" s="82">
        <v>0</v>
      </c>
      <c r="AA231" s="83">
        <f t="shared" si="11"/>
        <v>0</v>
      </c>
      <c r="AR231" s="7" t="s">
        <v>14</v>
      </c>
      <c r="AT231" s="7" t="s">
        <v>738</v>
      </c>
      <c r="AU231" s="7" t="s">
        <v>15</v>
      </c>
      <c r="AY231" s="7" t="s">
        <v>737</v>
      </c>
      <c r="BE231" s="84">
        <f t="shared" si="12"/>
        <v>0</v>
      </c>
      <c r="BF231" s="84">
        <f t="shared" si="13"/>
        <v>0</v>
      </c>
      <c r="BG231" s="84">
        <f t="shared" si="14"/>
        <v>0</v>
      </c>
      <c r="BH231" s="84">
        <f t="shared" si="15"/>
        <v>0</v>
      </c>
      <c r="BI231" s="84">
        <f t="shared" si="16"/>
        <v>0</v>
      </c>
      <c r="BJ231" s="7" t="s">
        <v>15</v>
      </c>
      <c r="BK231" s="85">
        <f t="shared" si="17"/>
        <v>0</v>
      </c>
      <c r="BL231" s="7" t="s">
        <v>14</v>
      </c>
      <c r="BM231" s="7" t="s">
        <v>935</v>
      </c>
    </row>
    <row r="232" spans="2:65" s="15" customFormat="1" ht="27.75" customHeight="1">
      <c r="B232" s="78"/>
      <c r="C232" s="100">
        <v>111</v>
      </c>
      <c r="D232" s="100" t="s">
        <v>742</v>
      </c>
      <c r="E232" s="101"/>
      <c r="F232" s="229" t="s">
        <v>957</v>
      </c>
      <c r="G232" s="230"/>
      <c r="H232" s="230"/>
      <c r="I232" s="231"/>
      <c r="J232" s="102" t="s">
        <v>60</v>
      </c>
      <c r="K232" s="103">
        <v>20</v>
      </c>
      <c r="L232" s="232"/>
      <c r="M232" s="232"/>
      <c r="N232" s="232"/>
      <c r="O232" s="224"/>
      <c r="P232" s="224"/>
      <c r="Q232" s="224"/>
      <c r="R232" s="79"/>
      <c r="T232" s="80" t="s">
        <v>681</v>
      </c>
      <c r="U232" s="81" t="s">
        <v>700</v>
      </c>
      <c r="V232" s="82">
        <v>0</v>
      </c>
      <c r="W232" s="82">
        <f t="shared" si="9"/>
        <v>0</v>
      </c>
      <c r="X232" s="82">
        <v>0.00024</v>
      </c>
      <c r="Y232" s="82">
        <f t="shared" si="10"/>
        <v>0.0048000000000000004</v>
      </c>
      <c r="Z232" s="82">
        <v>0</v>
      </c>
      <c r="AA232" s="83">
        <f t="shared" si="11"/>
        <v>0</v>
      </c>
      <c r="AR232" s="7" t="s">
        <v>15</v>
      </c>
      <c r="AT232" s="7" t="s">
        <v>742</v>
      </c>
      <c r="AU232" s="7" t="s">
        <v>15</v>
      </c>
      <c r="AY232" s="7" t="s">
        <v>737</v>
      </c>
      <c r="BE232" s="84">
        <f t="shared" si="12"/>
        <v>0</v>
      </c>
      <c r="BF232" s="84">
        <f t="shared" si="13"/>
        <v>0</v>
      </c>
      <c r="BG232" s="84">
        <f t="shared" si="14"/>
        <v>0</v>
      </c>
      <c r="BH232" s="84">
        <f t="shared" si="15"/>
        <v>0</v>
      </c>
      <c r="BI232" s="84">
        <f t="shared" si="16"/>
        <v>0</v>
      </c>
      <c r="BJ232" s="7" t="s">
        <v>15</v>
      </c>
      <c r="BK232" s="85">
        <f t="shared" si="17"/>
        <v>0</v>
      </c>
      <c r="BL232" s="7" t="s">
        <v>14</v>
      </c>
      <c r="BM232" s="7" t="s">
        <v>951</v>
      </c>
    </row>
    <row r="233" spans="2:65" s="15" customFormat="1" ht="26.25" customHeight="1">
      <c r="B233" s="78"/>
      <c r="C233" s="96">
        <v>112</v>
      </c>
      <c r="D233" s="96" t="s">
        <v>738</v>
      </c>
      <c r="E233" s="97" t="s">
        <v>958</v>
      </c>
      <c r="F233" s="215" t="s">
        <v>959</v>
      </c>
      <c r="G233" s="216"/>
      <c r="H233" s="216"/>
      <c r="I233" s="217"/>
      <c r="J233" s="98" t="s">
        <v>60</v>
      </c>
      <c r="K233" s="99">
        <v>2</v>
      </c>
      <c r="L233" s="218"/>
      <c r="M233" s="219"/>
      <c r="N233" s="218"/>
      <c r="O233" s="220"/>
      <c r="P233" s="220"/>
      <c r="Q233" s="219"/>
      <c r="R233" s="79"/>
      <c r="T233" s="80" t="s">
        <v>681</v>
      </c>
      <c r="U233" s="81" t="s">
        <v>700</v>
      </c>
      <c r="V233" s="82">
        <v>0.546</v>
      </c>
      <c r="W233" s="82">
        <f t="shared" si="9"/>
        <v>1.092</v>
      </c>
      <c r="X233" s="82">
        <v>0</v>
      </c>
      <c r="Y233" s="82">
        <f t="shared" si="10"/>
        <v>0</v>
      </c>
      <c r="Z233" s="82">
        <v>0</v>
      </c>
      <c r="AA233" s="83">
        <f t="shared" si="11"/>
        <v>0</v>
      </c>
      <c r="AR233" s="7" t="s">
        <v>14</v>
      </c>
      <c r="AT233" s="7" t="s">
        <v>738</v>
      </c>
      <c r="AU233" s="7" t="s">
        <v>15</v>
      </c>
      <c r="AY233" s="7" t="s">
        <v>737</v>
      </c>
      <c r="BE233" s="84">
        <f t="shared" si="12"/>
        <v>0</v>
      </c>
      <c r="BF233" s="84">
        <f t="shared" si="13"/>
        <v>0</v>
      </c>
      <c r="BG233" s="84">
        <f t="shared" si="14"/>
        <v>0</v>
      </c>
      <c r="BH233" s="84">
        <f t="shared" si="15"/>
        <v>0</v>
      </c>
      <c r="BI233" s="84">
        <f t="shared" si="16"/>
        <v>0</v>
      </c>
      <c r="BJ233" s="7" t="s">
        <v>15</v>
      </c>
      <c r="BK233" s="85">
        <f t="shared" si="17"/>
        <v>0</v>
      </c>
      <c r="BL233" s="7" t="s">
        <v>14</v>
      </c>
      <c r="BM233" s="7" t="s">
        <v>935</v>
      </c>
    </row>
    <row r="234" spans="2:65" s="15" customFormat="1" ht="22.5" customHeight="1">
      <c r="B234" s="78"/>
      <c r="C234" s="100">
        <v>113</v>
      </c>
      <c r="D234" s="100" t="s">
        <v>742</v>
      </c>
      <c r="E234" s="101"/>
      <c r="F234" s="229" t="s">
        <v>960</v>
      </c>
      <c r="G234" s="230"/>
      <c r="H234" s="230"/>
      <c r="I234" s="231"/>
      <c r="J234" s="102" t="s">
        <v>60</v>
      </c>
      <c r="K234" s="103">
        <v>2</v>
      </c>
      <c r="L234" s="232"/>
      <c r="M234" s="232"/>
      <c r="N234" s="232"/>
      <c r="O234" s="224"/>
      <c r="P234" s="224"/>
      <c r="Q234" s="224"/>
      <c r="R234" s="79"/>
      <c r="T234" s="80" t="s">
        <v>681</v>
      </c>
      <c r="U234" s="81" t="s">
        <v>700</v>
      </c>
      <c r="V234" s="82">
        <v>0</v>
      </c>
      <c r="W234" s="82">
        <f aca="true" t="shared" si="18" ref="W234:W241">V234*K234</f>
        <v>0</v>
      </c>
      <c r="X234" s="82">
        <v>0.00024</v>
      </c>
      <c r="Y234" s="82">
        <f aca="true" t="shared" si="19" ref="Y234:Y241">X234*K234</f>
        <v>0.00048</v>
      </c>
      <c r="Z234" s="82">
        <v>0</v>
      </c>
      <c r="AA234" s="83">
        <f aca="true" t="shared" si="20" ref="AA234:AA241">Z234*K234</f>
        <v>0</v>
      </c>
      <c r="AR234" s="7" t="s">
        <v>15</v>
      </c>
      <c r="AT234" s="7" t="s">
        <v>742</v>
      </c>
      <c r="AU234" s="7" t="s">
        <v>15</v>
      </c>
      <c r="AY234" s="7" t="s">
        <v>737</v>
      </c>
      <c r="BE234" s="84">
        <f aca="true" t="shared" si="21" ref="BE234:BE241">IF(U234="základná",N234,0)</f>
        <v>0</v>
      </c>
      <c r="BF234" s="84">
        <f aca="true" t="shared" si="22" ref="BF234:BF241">IF(U234="znížená",N234,0)</f>
        <v>0</v>
      </c>
      <c r="BG234" s="84">
        <f aca="true" t="shared" si="23" ref="BG234:BG241">IF(U234="zákl. prenesená",N234,0)</f>
        <v>0</v>
      </c>
      <c r="BH234" s="84">
        <f aca="true" t="shared" si="24" ref="BH234:BH241">IF(U234="zníž. prenesená",N234,0)</f>
        <v>0</v>
      </c>
      <c r="BI234" s="84">
        <f aca="true" t="shared" si="25" ref="BI234:BI241">IF(U234="nulová",N234,0)</f>
        <v>0</v>
      </c>
      <c r="BJ234" s="7" t="s">
        <v>15</v>
      </c>
      <c r="BK234" s="85">
        <f aca="true" t="shared" si="26" ref="BK234:BK241">ROUND(L234*K234,3)</f>
        <v>0</v>
      </c>
      <c r="BL234" s="7" t="s">
        <v>14</v>
      </c>
      <c r="BM234" s="7" t="s">
        <v>951</v>
      </c>
    </row>
    <row r="235" spans="2:65" s="15" customFormat="1" ht="22.5" customHeight="1">
      <c r="B235" s="78"/>
      <c r="C235" s="96">
        <v>114</v>
      </c>
      <c r="D235" s="96" t="s">
        <v>738</v>
      </c>
      <c r="E235" s="97" t="s">
        <v>961</v>
      </c>
      <c r="F235" s="215" t="s">
        <v>962</v>
      </c>
      <c r="G235" s="216"/>
      <c r="H235" s="216"/>
      <c r="I235" s="217"/>
      <c r="J235" s="98" t="s">
        <v>40</v>
      </c>
      <c r="K235" s="99">
        <v>1</v>
      </c>
      <c r="L235" s="218"/>
      <c r="M235" s="219"/>
      <c r="N235" s="218"/>
      <c r="O235" s="220"/>
      <c r="P235" s="220"/>
      <c r="Q235" s="219"/>
      <c r="R235" s="79"/>
      <c r="T235" s="80" t="s">
        <v>681</v>
      </c>
      <c r="U235" s="81" t="s">
        <v>700</v>
      </c>
      <c r="V235" s="82">
        <v>0.546</v>
      </c>
      <c r="W235" s="82">
        <f t="shared" si="18"/>
        <v>0.546</v>
      </c>
      <c r="X235" s="82">
        <v>0</v>
      </c>
      <c r="Y235" s="82">
        <f t="shared" si="19"/>
        <v>0</v>
      </c>
      <c r="Z235" s="82">
        <v>0</v>
      </c>
      <c r="AA235" s="83">
        <f t="shared" si="20"/>
        <v>0</v>
      </c>
      <c r="AR235" s="7" t="s">
        <v>14</v>
      </c>
      <c r="AT235" s="7" t="s">
        <v>738</v>
      </c>
      <c r="AU235" s="7" t="s">
        <v>15</v>
      </c>
      <c r="AY235" s="7" t="s">
        <v>737</v>
      </c>
      <c r="BE235" s="84">
        <f t="shared" si="21"/>
        <v>0</v>
      </c>
      <c r="BF235" s="84">
        <f t="shared" si="22"/>
        <v>0</v>
      </c>
      <c r="BG235" s="84">
        <f t="shared" si="23"/>
        <v>0</v>
      </c>
      <c r="BH235" s="84">
        <f t="shared" si="24"/>
        <v>0</v>
      </c>
      <c r="BI235" s="84">
        <f t="shared" si="25"/>
        <v>0</v>
      </c>
      <c r="BJ235" s="7" t="s">
        <v>15</v>
      </c>
      <c r="BK235" s="85">
        <f t="shared" si="26"/>
        <v>0</v>
      </c>
      <c r="BL235" s="7" t="s">
        <v>14</v>
      </c>
      <c r="BM235" s="7" t="s">
        <v>935</v>
      </c>
    </row>
    <row r="236" spans="2:65" s="15" customFormat="1" ht="22.5" customHeight="1">
      <c r="B236" s="78"/>
      <c r="C236" s="100">
        <v>115</v>
      </c>
      <c r="D236" s="100" t="s">
        <v>742</v>
      </c>
      <c r="E236" s="101"/>
      <c r="F236" s="229" t="s">
        <v>963</v>
      </c>
      <c r="G236" s="230"/>
      <c r="H236" s="230"/>
      <c r="I236" s="231"/>
      <c r="J236" s="102" t="s">
        <v>40</v>
      </c>
      <c r="K236" s="103">
        <v>1</v>
      </c>
      <c r="L236" s="232"/>
      <c r="M236" s="232"/>
      <c r="N236" s="232"/>
      <c r="O236" s="224"/>
      <c r="P236" s="224"/>
      <c r="Q236" s="224"/>
      <c r="R236" s="79"/>
      <c r="T236" s="80" t="s">
        <v>681</v>
      </c>
      <c r="U236" s="81" t="s">
        <v>700</v>
      </c>
      <c r="V236" s="82">
        <v>0</v>
      </c>
      <c r="W236" s="82">
        <f t="shared" si="18"/>
        <v>0</v>
      </c>
      <c r="X236" s="82">
        <v>0.00024</v>
      </c>
      <c r="Y236" s="82">
        <f t="shared" si="19"/>
        <v>0.00024</v>
      </c>
      <c r="Z236" s="82">
        <v>0</v>
      </c>
      <c r="AA236" s="83">
        <f t="shared" si="20"/>
        <v>0</v>
      </c>
      <c r="AR236" s="7" t="s">
        <v>15</v>
      </c>
      <c r="AT236" s="7" t="s">
        <v>742</v>
      </c>
      <c r="AU236" s="7" t="s">
        <v>15</v>
      </c>
      <c r="AY236" s="7" t="s">
        <v>737</v>
      </c>
      <c r="BE236" s="84">
        <f t="shared" si="21"/>
        <v>0</v>
      </c>
      <c r="BF236" s="84">
        <f t="shared" si="22"/>
        <v>0</v>
      </c>
      <c r="BG236" s="84">
        <f t="shared" si="23"/>
        <v>0</v>
      </c>
      <c r="BH236" s="84">
        <f t="shared" si="24"/>
        <v>0</v>
      </c>
      <c r="BI236" s="84">
        <f t="shared" si="25"/>
        <v>0</v>
      </c>
      <c r="BJ236" s="7" t="s">
        <v>15</v>
      </c>
      <c r="BK236" s="85">
        <f t="shared" si="26"/>
        <v>0</v>
      </c>
      <c r="BL236" s="7" t="s">
        <v>14</v>
      </c>
      <c r="BM236" s="7" t="s">
        <v>951</v>
      </c>
    </row>
    <row r="237" spans="2:65" s="15" customFormat="1" ht="20.25" customHeight="1">
      <c r="B237" s="78"/>
      <c r="C237" s="96">
        <v>116</v>
      </c>
      <c r="D237" s="96" t="s">
        <v>738</v>
      </c>
      <c r="E237" s="97" t="s">
        <v>964</v>
      </c>
      <c r="F237" s="215" t="s">
        <v>965</v>
      </c>
      <c r="G237" s="216"/>
      <c r="H237" s="216"/>
      <c r="I237" s="217"/>
      <c r="J237" s="98" t="s">
        <v>966</v>
      </c>
      <c r="K237" s="99">
        <v>1</v>
      </c>
      <c r="L237" s="224"/>
      <c r="M237" s="224"/>
      <c r="N237" s="224"/>
      <c r="O237" s="224"/>
      <c r="P237" s="224"/>
      <c r="Q237" s="224"/>
      <c r="R237" s="79"/>
      <c r="T237" s="80" t="s">
        <v>681</v>
      </c>
      <c r="U237" s="81" t="s">
        <v>700</v>
      </c>
      <c r="V237" s="82">
        <v>0</v>
      </c>
      <c r="W237" s="82">
        <f t="shared" si="18"/>
        <v>0</v>
      </c>
      <c r="X237" s="82">
        <v>0</v>
      </c>
      <c r="Y237" s="82">
        <f t="shared" si="19"/>
        <v>0</v>
      </c>
      <c r="Z237" s="82">
        <v>0</v>
      </c>
      <c r="AA237" s="83">
        <f t="shared" si="20"/>
        <v>0</v>
      </c>
      <c r="AR237" s="7" t="s">
        <v>967</v>
      </c>
      <c r="AT237" s="7" t="s">
        <v>738</v>
      </c>
      <c r="AU237" s="7" t="s">
        <v>15</v>
      </c>
      <c r="AY237" s="7" t="s">
        <v>737</v>
      </c>
      <c r="BE237" s="84">
        <f t="shared" si="21"/>
        <v>0</v>
      </c>
      <c r="BF237" s="84">
        <f t="shared" si="22"/>
        <v>0</v>
      </c>
      <c r="BG237" s="84">
        <f t="shared" si="23"/>
        <v>0</v>
      </c>
      <c r="BH237" s="84">
        <f t="shared" si="24"/>
        <v>0</v>
      </c>
      <c r="BI237" s="84">
        <f t="shared" si="25"/>
        <v>0</v>
      </c>
      <c r="BJ237" s="7" t="s">
        <v>15</v>
      </c>
      <c r="BK237" s="85">
        <f t="shared" si="26"/>
        <v>0</v>
      </c>
      <c r="BL237" s="7" t="s">
        <v>967</v>
      </c>
      <c r="BM237" s="7" t="s">
        <v>968</v>
      </c>
    </row>
    <row r="238" spans="2:65" s="15" customFormat="1" ht="20.25" customHeight="1">
      <c r="B238" s="78"/>
      <c r="C238" s="96">
        <v>117</v>
      </c>
      <c r="D238" s="96" t="s">
        <v>738</v>
      </c>
      <c r="E238" s="97" t="s">
        <v>969</v>
      </c>
      <c r="F238" s="215" t="s">
        <v>970</v>
      </c>
      <c r="G238" s="216"/>
      <c r="H238" s="216"/>
      <c r="I238" s="217"/>
      <c r="J238" s="98" t="s">
        <v>85</v>
      </c>
      <c r="K238" s="99">
        <v>3</v>
      </c>
      <c r="L238" s="218"/>
      <c r="M238" s="219"/>
      <c r="N238" s="224"/>
      <c r="O238" s="224"/>
      <c r="P238" s="224"/>
      <c r="Q238" s="224"/>
      <c r="R238" s="79"/>
      <c r="T238" s="80" t="s">
        <v>681</v>
      </c>
      <c r="U238" s="81" t="s">
        <v>700</v>
      </c>
      <c r="V238" s="82">
        <v>0</v>
      </c>
      <c r="W238" s="82">
        <f t="shared" si="18"/>
        <v>0</v>
      </c>
      <c r="X238" s="82">
        <v>0</v>
      </c>
      <c r="Y238" s="82">
        <f t="shared" si="19"/>
        <v>0</v>
      </c>
      <c r="Z238" s="82">
        <v>0</v>
      </c>
      <c r="AA238" s="83">
        <f t="shared" si="20"/>
        <v>0</v>
      </c>
      <c r="AR238" s="7"/>
      <c r="AT238" s="7"/>
      <c r="AU238" s="7"/>
      <c r="AY238" s="7"/>
      <c r="BE238" s="84"/>
      <c r="BF238" s="84"/>
      <c r="BG238" s="84"/>
      <c r="BH238" s="84"/>
      <c r="BI238" s="84"/>
      <c r="BJ238" s="7"/>
      <c r="BK238" s="85"/>
      <c r="BL238" s="7"/>
      <c r="BM238" s="7"/>
    </row>
    <row r="239" spans="2:65" s="15" customFormat="1" ht="20.25" customHeight="1">
      <c r="B239" s="78"/>
      <c r="C239" s="96">
        <v>118</v>
      </c>
      <c r="D239" s="96" t="s">
        <v>738</v>
      </c>
      <c r="E239" s="97" t="s">
        <v>971</v>
      </c>
      <c r="F239" s="215" t="s">
        <v>972</v>
      </c>
      <c r="G239" s="216"/>
      <c r="H239" s="216"/>
      <c r="I239" s="217"/>
      <c r="J239" s="98" t="s">
        <v>85</v>
      </c>
      <c r="K239" s="99">
        <v>3.6</v>
      </c>
      <c r="L239" s="224"/>
      <c r="M239" s="224"/>
      <c r="N239" s="224"/>
      <c r="O239" s="224"/>
      <c r="P239" s="224"/>
      <c r="Q239" s="224"/>
      <c r="R239" s="79"/>
      <c r="T239" s="80" t="s">
        <v>681</v>
      </c>
      <c r="U239" s="81" t="s">
        <v>700</v>
      </c>
      <c r="V239" s="82">
        <v>0</v>
      </c>
      <c r="W239" s="82">
        <f t="shared" si="18"/>
        <v>0</v>
      </c>
      <c r="X239" s="82">
        <v>0</v>
      </c>
      <c r="Y239" s="82">
        <f t="shared" si="19"/>
        <v>0</v>
      </c>
      <c r="Z239" s="82">
        <v>0</v>
      </c>
      <c r="AA239" s="83">
        <f t="shared" si="20"/>
        <v>0</v>
      </c>
      <c r="AR239" s="7"/>
      <c r="AT239" s="7"/>
      <c r="AU239" s="7"/>
      <c r="AY239" s="7"/>
      <c r="BE239" s="84"/>
      <c r="BF239" s="84"/>
      <c r="BG239" s="84"/>
      <c r="BH239" s="84"/>
      <c r="BI239" s="84"/>
      <c r="BJ239" s="7"/>
      <c r="BK239" s="85"/>
      <c r="BL239" s="7"/>
      <c r="BM239" s="7"/>
    </row>
    <row r="240" spans="2:65" s="15" customFormat="1" ht="20.25" customHeight="1">
      <c r="B240" s="78"/>
      <c r="C240" s="96">
        <v>119</v>
      </c>
      <c r="D240" s="96" t="s">
        <v>738</v>
      </c>
      <c r="E240" s="97" t="s">
        <v>973</v>
      </c>
      <c r="F240" s="215" t="s">
        <v>974</v>
      </c>
      <c r="G240" s="216"/>
      <c r="H240" s="216"/>
      <c r="I240" s="217"/>
      <c r="J240" s="98" t="s">
        <v>85</v>
      </c>
      <c r="K240" s="99">
        <v>1</v>
      </c>
      <c r="L240" s="224"/>
      <c r="M240" s="224"/>
      <c r="N240" s="224"/>
      <c r="O240" s="224"/>
      <c r="P240" s="224"/>
      <c r="Q240" s="224"/>
      <c r="R240" s="79"/>
      <c r="T240" s="80" t="s">
        <v>681</v>
      </c>
      <c r="U240" s="81" t="s">
        <v>700</v>
      </c>
      <c r="V240" s="82">
        <v>0</v>
      </c>
      <c r="W240" s="82">
        <f t="shared" si="18"/>
        <v>0</v>
      </c>
      <c r="X240" s="82">
        <v>0</v>
      </c>
      <c r="Y240" s="82">
        <f t="shared" si="19"/>
        <v>0</v>
      </c>
      <c r="Z240" s="82">
        <v>0</v>
      </c>
      <c r="AA240" s="83">
        <f t="shared" si="20"/>
        <v>0</v>
      </c>
      <c r="AR240" s="7" t="s">
        <v>746</v>
      </c>
      <c r="AT240" s="7" t="s">
        <v>738</v>
      </c>
      <c r="AU240" s="7" t="s">
        <v>15</v>
      </c>
      <c r="AY240" s="7" t="s">
        <v>737</v>
      </c>
      <c r="BE240" s="84">
        <f t="shared" si="21"/>
        <v>0</v>
      </c>
      <c r="BF240" s="84">
        <f t="shared" si="22"/>
        <v>0</v>
      </c>
      <c r="BG240" s="84">
        <f t="shared" si="23"/>
        <v>0</v>
      </c>
      <c r="BH240" s="84">
        <f t="shared" si="24"/>
        <v>0</v>
      </c>
      <c r="BI240" s="84">
        <f t="shared" si="25"/>
        <v>0</v>
      </c>
      <c r="BJ240" s="7" t="s">
        <v>15</v>
      </c>
      <c r="BK240" s="85">
        <f t="shared" si="26"/>
        <v>0</v>
      </c>
      <c r="BL240" s="7" t="s">
        <v>746</v>
      </c>
      <c r="BM240" s="7" t="s">
        <v>975</v>
      </c>
    </row>
    <row r="241" spans="2:65" s="15" customFormat="1" ht="20.25" customHeight="1">
      <c r="B241" s="78"/>
      <c r="C241" s="96">
        <v>120</v>
      </c>
      <c r="D241" s="96" t="s">
        <v>738</v>
      </c>
      <c r="E241" s="97" t="s">
        <v>976</v>
      </c>
      <c r="F241" s="215" t="s">
        <v>977</v>
      </c>
      <c r="G241" s="216"/>
      <c r="H241" s="216"/>
      <c r="I241" s="217"/>
      <c r="J241" s="98" t="s">
        <v>85</v>
      </c>
      <c r="K241" s="99">
        <v>6</v>
      </c>
      <c r="L241" s="224"/>
      <c r="M241" s="224"/>
      <c r="N241" s="224"/>
      <c r="O241" s="224"/>
      <c r="P241" s="224"/>
      <c r="Q241" s="224"/>
      <c r="R241" s="79"/>
      <c r="T241" s="80" t="s">
        <v>681</v>
      </c>
      <c r="U241" s="81" t="s">
        <v>700</v>
      </c>
      <c r="V241" s="82">
        <v>0</v>
      </c>
      <c r="W241" s="82">
        <f t="shared" si="18"/>
        <v>0</v>
      </c>
      <c r="X241" s="82">
        <v>0</v>
      </c>
      <c r="Y241" s="82">
        <f t="shared" si="19"/>
        <v>0</v>
      </c>
      <c r="Z241" s="82">
        <v>0</v>
      </c>
      <c r="AA241" s="83">
        <f t="shared" si="20"/>
        <v>0</v>
      </c>
      <c r="AR241" s="7" t="s">
        <v>967</v>
      </c>
      <c r="AT241" s="7" t="s">
        <v>738</v>
      </c>
      <c r="AU241" s="7" t="s">
        <v>15</v>
      </c>
      <c r="AY241" s="7" t="s">
        <v>737</v>
      </c>
      <c r="BE241" s="84">
        <f t="shared" si="21"/>
        <v>0</v>
      </c>
      <c r="BF241" s="84">
        <f t="shared" si="22"/>
        <v>0</v>
      </c>
      <c r="BG241" s="84">
        <f t="shared" si="23"/>
        <v>0</v>
      </c>
      <c r="BH241" s="84">
        <f t="shared" si="24"/>
        <v>0</v>
      </c>
      <c r="BI241" s="84">
        <f t="shared" si="25"/>
        <v>0</v>
      </c>
      <c r="BJ241" s="7" t="s">
        <v>15</v>
      </c>
      <c r="BK241" s="85">
        <f t="shared" si="26"/>
        <v>0</v>
      </c>
      <c r="BL241" s="7" t="s">
        <v>967</v>
      </c>
      <c r="BM241" s="7" t="s">
        <v>978</v>
      </c>
    </row>
    <row r="242" spans="2:63" s="69" customFormat="1" ht="29.25" customHeight="1">
      <c r="B242" s="70"/>
      <c r="C242" s="93"/>
      <c r="D242" s="95" t="s">
        <v>719</v>
      </c>
      <c r="E242" s="95"/>
      <c r="F242" s="95"/>
      <c r="G242" s="95"/>
      <c r="H242" s="95"/>
      <c r="I242" s="95"/>
      <c r="J242" s="95"/>
      <c r="K242" s="95"/>
      <c r="L242" s="95"/>
      <c r="M242" s="95"/>
      <c r="N242" s="233">
        <f>SUM(N243:Q266)</f>
        <v>0</v>
      </c>
      <c r="O242" s="234"/>
      <c r="P242" s="234"/>
      <c r="Q242" s="234"/>
      <c r="R242" s="71"/>
      <c r="T242" s="72"/>
      <c r="W242" s="73">
        <f>SUM(W243:W266)</f>
        <v>4.417</v>
      </c>
      <c r="Y242" s="73">
        <f>SUM(Y243:Y266)</f>
        <v>0.009108</v>
      </c>
      <c r="AA242" s="74">
        <f>SUM(AA243:AA266)</f>
        <v>0</v>
      </c>
      <c r="AR242" s="75" t="s">
        <v>16</v>
      </c>
      <c r="AT242" s="76" t="s">
        <v>736</v>
      </c>
      <c r="AU242" s="76" t="s">
        <v>14</v>
      </c>
      <c r="AY242" s="75" t="s">
        <v>737</v>
      </c>
      <c r="BK242" s="77">
        <f>SUM(BK243:BK266)</f>
        <v>0</v>
      </c>
    </row>
    <row r="243" spans="2:65" s="15" customFormat="1" ht="20.25" customHeight="1">
      <c r="B243" s="78"/>
      <c r="C243" s="96">
        <v>121</v>
      </c>
      <c r="D243" s="96" t="s">
        <v>738</v>
      </c>
      <c r="E243" s="97" t="s">
        <v>979</v>
      </c>
      <c r="F243" s="215" t="s">
        <v>980</v>
      </c>
      <c r="G243" s="216"/>
      <c r="H243" s="216"/>
      <c r="I243" s="217"/>
      <c r="J243" s="98" t="s">
        <v>40</v>
      </c>
      <c r="K243" s="99">
        <v>2</v>
      </c>
      <c r="L243" s="224"/>
      <c r="M243" s="224"/>
      <c r="N243" s="224"/>
      <c r="O243" s="224"/>
      <c r="P243" s="224"/>
      <c r="Q243" s="224"/>
      <c r="R243" s="79"/>
      <c r="T243" s="80" t="s">
        <v>681</v>
      </c>
      <c r="U243" s="81" t="s">
        <v>700</v>
      </c>
      <c r="V243" s="82">
        <v>0.328</v>
      </c>
      <c r="W243" s="82">
        <f aca="true" t="shared" si="27" ref="W243:W266">V243*K243</f>
        <v>0.656</v>
      </c>
      <c r="X243" s="82">
        <v>0</v>
      </c>
      <c r="Y243" s="82">
        <f aca="true" t="shared" si="28" ref="Y243:Y266">X243*K243</f>
        <v>0</v>
      </c>
      <c r="Z243" s="82">
        <v>0</v>
      </c>
      <c r="AA243" s="83">
        <f aca="true" t="shared" si="29" ref="AA243:AA266">Z243*K243</f>
        <v>0</v>
      </c>
      <c r="AR243" s="7" t="s">
        <v>14</v>
      </c>
      <c r="AT243" s="7" t="s">
        <v>738</v>
      </c>
      <c r="AU243" s="7" t="s">
        <v>15</v>
      </c>
      <c r="AY243" s="7" t="s">
        <v>737</v>
      </c>
      <c r="BE243" s="84">
        <f aca="true" t="shared" si="30" ref="BE243:BE266">IF(U243="základná",N243,0)</f>
        <v>0</v>
      </c>
      <c r="BF243" s="84">
        <f aca="true" t="shared" si="31" ref="BF243:BF266">IF(U243="znížená",N243,0)</f>
        <v>0</v>
      </c>
      <c r="BG243" s="84">
        <f aca="true" t="shared" si="32" ref="BG243:BG266">IF(U243="zákl. prenesená",N243,0)</f>
        <v>0</v>
      </c>
      <c r="BH243" s="84">
        <f aca="true" t="shared" si="33" ref="BH243:BH266">IF(U243="zníž. prenesená",N243,0)</f>
        <v>0</v>
      </c>
      <c r="BI243" s="84">
        <f aca="true" t="shared" si="34" ref="BI243:BI266">IF(U243="nulová",N243,0)</f>
        <v>0</v>
      </c>
      <c r="BJ243" s="7" t="s">
        <v>15</v>
      </c>
      <c r="BK243" s="85">
        <f aca="true" t="shared" si="35" ref="BK243:BK266">ROUND(L243*K243,3)</f>
        <v>0</v>
      </c>
      <c r="BL243" s="7" t="s">
        <v>14</v>
      </c>
      <c r="BM243" s="7" t="s">
        <v>981</v>
      </c>
    </row>
    <row r="244" spans="2:65" s="15" customFormat="1" ht="20.25" customHeight="1">
      <c r="B244" s="78"/>
      <c r="C244" s="96">
        <v>122</v>
      </c>
      <c r="D244" s="96" t="s">
        <v>738</v>
      </c>
      <c r="E244" s="97" t="s">
        <v>982</v>
      </c>
      <c r="F244" s="215" t="s">
        <v>983</v>
      </c>
      <c r="G244" s="216"/>
      <c r="H244" s="216"/>
      <c r="I244" s="217"/>
      <c r="J244" s="98" t="s">
        <v>40</v>
      </c>
      <c r="K244" s="99">
        <v>1</v>
      </c>
      <c r="L244" s="224"/>
      <c r="M244" s="224"/>
      <c r="N244" s="224"/>
      <c r="O244" s="224"/>
      <c r="P244" s="224"/>
      <c r="Q244" s="224"/>
      <c r="R244" s="79"/>
      <c r="T244" s="80" t="s">
        <v>681</v>
      </c>
      <c r="U244" s="81" t="s">
        <v>700</v>
      </c>
      <c r="V244" s="82">
        <v>0.33</v>
      </c>
      <c r="W244" s="82">
        <f t="shared" si="27"/>
        <v>0.33</v>
      </c>
      <c r="X244" s="82">
        <v>0</v>
      </c>
      <c r="Y244" s="82">
        <f t="shared" si="28"/>
        <v>0</v>
      </c>
      <c r="Z244" s="82">
        <v>0</v>
      </c>
      <c r="AA244" s="83">
        <f t="shared" si="29"/>
        <v>0</v>
      </c>
      <c r="AR244" s="7" t="s">
        <v>14</v>
      </c>
      <c r="AT244" s="7" t="s">
        <v>738</v>
      </c>
      <c r="AU244" s="7" t="s">
        <v>15</v>
      </c>
      <c r="AY244" s="7" t="s">
        <v>737</v>
      </c>
      <c r="BE244" s="84">
        <f t="shared" si="30"/>
        <v>0</v>
      </c>
      <c r="BF244" s="84">
        <f t="shared" si="31"/>
        <v>0</v>
      </c>
      <c r="BG244" s="84">
        <f t="shared" si="32"/>
        <v>0</v>
      </c>
      <c r="BH244" s="84">
        <f t="shared" si="33"/>
        <v>0</v>
      </c>
      <c r="BI244" s="84">
        <f t="shared" si="34"/>
        <v>0</v>
      </c>
      <c r="BJ244" s="7" t="s">
        <v>15</v>
      </c>
      <c r="BK244" s="85">
        <f t="shared" si="35"/>
        <v>0</v>
      </c>
      <c r="BL244" s="7" t="s">
        <v>14</v>
      </c>
      <c r="BM244" s="7" t="s">
        <v>984</v>
      </c>
    </row>
    <row r="245" spans="2:65" s="15" customFormat="1" ht="28.5" customHeight="1">
      <c r="B245" s="78"/>
      <c r="C245" s="96">
        <v>123</v>
      </c>
      <c r="D245" s="96" t="s">
        <v>738</v>
      </c>
      <c r="E245" s="97" t="s">
        <v>985</v>
      </c>
      <c r="F245" s="215" t="s">
        <v>986</v>
      </c>
      <c r="G245" s="216"/>
      <c r="H245" s="216"/>
      <c r="I245" s="217"/>
      <c r="J245" s="98" t="s">
        <v>40</v>
      </c>
      <c r="K245" s="99">
        <v>3</v>
      </c>
      <c r="L245" s="224"/>
      <c r="M245" s="224"/>
      <c r="N245" s="224"/>
      <c r="O245" s="224"/>
      <c r="P245" s="224"/>
      <c r="Q245" s="224"/>
      <c r="R245" s="79"/>
      <c r="T245" s="80" t="s">
        <v>681</v>
      </c>
      <c r="U245" s="81" t="s">
        <v>700</v>
      </c>
      <c r="V245" s="82">
        <v>0.287</v>
      </c>
      <c r="W245" s="82">
        <f t="shared" si="27"/>
        <v>0.861</v>
      </c>
      <c r="X245" s="82">
        <v>0</v>
      </c>
      <c r="Y245" s="82">
        <f t="shared" si="28"/>
        <v>0</v>
      </c>
      <c r="Z245" s="82">
        <v>0</v>
      </c>
      <c r="AA245" s="83">
        <f t="shared" si="29"/>
        <v>0</v>
      </c>
      <c r="AR245" s="7" t="s">
        <v>14</v>
      </c>
      <c r="AT245" s="7" t="s">
        <v>738</v>
      </c>
      <c r="AU245" s="7" t="s">
        <v>15</v>
      </c>
      <c r="AY245" s="7" t="s">
        <v>737</v>
      </c>
      <c r="BE245" s="84">
        <f t="shared" si="30"/>
        <v>0</v>
      </c>
      <c r="BF245" s="84">
        <f t="shared" si="31"/>
        <v>0</v>
      </c>
      <c r="BG245" s="84">
        <f t="shared" si="32"/>
        <v>0</v>
      </c>
      <c r="BH245" s="84">
        <f t="shared" si="33"/>
        <v>0</v>
      </c>
      <c r="BI245" s="84">
        <f t="shared" si="34"/>
        <v>0</v>
      </c>
      <c r="BJ245" s="7" t="s">
        <v>15</v>
      </c>
      <c r="BK245" s="85">
        <f t="shared" si="35"/>
        <v>0</v>
      </c>
      <c r="BL245" s="7" t="s">
        <v>14</v>
      </c>
      <c r="BM245" s="7" t="s">
        <v>987</v>
      </c>
    </row>
    <row r="246" spans="2:65" s="15" customFormat="1" ht="28.5" customHeight="1">
      <c r="B246" s="78"/>
      <c r="C246" s="96">
        <v>124</v>
      </c>
      <c r="D246" s="96" t="s">
        <v>738</v>
      </c>
      <c r="E246" s="97" t="s">
        <v>988</v>
      </c>
      <c r="F246" s="215" t="s">
        <v>989</v>
      </c>
      <c r="G246" s="216"/>
      <c r="H246" s="216"/>
      <c r="I246" s="217"/>
      <c r="J246" s="98" t="s">
        <v>40</v>
      </c>
      <c r="K246" s="99">
        <v>1</v>
      </c>
      <c r="L246" s="224"/>
      <c r="M246" s="224"/>
      <c r="N246" s="224"/>
      <c r="O246" s="224"/>
      <c r="P246" s="224"/>
      <c r="Q246" s="224"/>
      <c r="R246" s="79"/>
      <c r="T246" s="80" t="s">
        <v>681</v>
      </c>
      <c r="U246" s="81" t="s">
        <v>700</v>
      </c>
      <c r="V246" s="82">
        <v>0.25</v>
      </c>
      <c r="W246" s="82">
        <f t="shared" si="27"/>
        <v>0.25</v>
      </c>
      <c r="X246" s="82">
        <v>0</v>
      </c>
      <c r="Y246" s="82">
        <f t="shared" si="28"/>
        <v>0</v>
      </c>
      <c r="Z246" s="82">
        <v>0</v>
      </c>
      <c r="AA246" s="83">
        <f t="shared" si="29"/>
        <v>0</v>
      </c>
      <c r="AR246" s="7" t="s">
        <v>14</v>
      </c>
      <c r="AT246" s="7" t="s">
        <v>738</v>
      </c>
      <c r="AU246" s="7" t="s">
        <v>15</v>
      </c>
      <c r="AY246" s="7" t="s">
        <v>737</v>
      </c>
      <c r="BE246" s="84">
        <f t="shared" si="30"/>
        <v>0</v>
      </c>
      <c r="BF246" s="84">
        <f t="shared" si="31"/>
        <v>0</v>
      </c>
      <c r="BG246" s="84">
        <f t="shared" si="32"/>
        <v>0</v>
      </c>
      <c r="BH246" s="84">
        <f t="shared" si="33"/>
        <v>0</v>
      </c>
      <c r="BI246" s="84">
        <f t="shared" si="34"/>
        <v>0</v>
      </c>
      <c r="BJ246" s="7" t="s">
        <v>15</v>
      </c>
      <c r="BK246" s="85">
        <f t="shared" si="35"/>
        <v>0</v>
      </c>
      <c r="BL246" s="7" t="s">
        <v>14</v>
      </c>
      <c r="BM246" s="7" t="s">
        <v>990</v>
      </c>
    </row>
    <row r="247" spans="2:65" s="15" customFormat="1" ht="20.25" customHeight="1">
      <c r="B247" s="78"/>
      <c r="C247" s="96">
        <v>125</v>
      </c>
      <c r="D247" s="96" t="s">
        <v>738</v>
      </c>
      <c r="E247" s="97" t="s">
        <v>991</v>
      </c>
      <c r="F247" s="215" t="s">
        <v>992</v>
      </c>
      <c r="G247" s="216"/>
      <c r="H247" s="216"/>
      <c r="I247" s="217"/>
      <c r="J247" s="98" t="s">
        <v>40</v>
      </c>
      <c r="K247" s="99">
        <v>1</v>
      </c>
      <c r="L247" s="224"/>
      <c r="M247" s="224"/>
      <c r="N247" s="224"/>
      <c r="O247" s="224"/>
      <c r="P247" s="224"/>
      <c r="Q247" s="224"/>
      <c r="R247" s="79"/>
      <c r="T247" s="80" t="s">
        <v>681</v>
      </c>
      <c r="U247" s="81" t="s">
        <v>700</v>
      </c>
      <c r="V247" s="82">
        <v>0.16</v>
      </c>
      <c r="W247" s="82">
        <f t="shared" si="27"/>
        <v>0.16</v>
      </c>
      <c r="X247" s="82">
        <v>0</v>
      </c>
      <c r="Y247" s="82">
        <f t="shared" si="28"/>
        <v>0</v>
      </c>
      <c r="Z247" s="82">
        <v>0</v>
      </c>
      <c r="AA247" s="83">
        <f t="shared" si="29"/>
        <v>0</v>
      </c>
      <c r="AR247" s="7" t="s">
        <v>14</v>
      </c>
      <c r="AT247" s="7" t="s">
        <v>738</v>
      </c>
      <c r="AU247" s="7" t="s">
        <v>15</v>
      </c>
      <c r="AY247" s="7" t="s">
        <v>737</v>
      </c>
      <c r="BE247" s="84">
        <f t="shared" si="30"/>
        <v>0</v>
      </c>
      <c r="BF247" s="84">
        <f t="shared" si="31"/>
        <v>0</v>
      </c>
      <c r="BG247" s="84">
        <f t="shared" si="32"/>
        <v>0</v>
      </c>
      <c r="BH247" s="84">
        <f t="shared" si="33"/>
        <v>0</v>
      </c>
      <c r="BI247" s="84">
        <f t="shared" si="34"/>
        <v>0</v>
      </c>
      <c r="BJ247" s="7" t="s">
        <v>15</v>
      </c>
      <c r="BK247" s="85">
        <f t="shared" si="35"/>
        <v>0</v>
      </c>
      <c r="BL247" s="7" t="s">
        <v>14</v>
      </c>
      <c r="BM247" s="7" t="s">
        <v>993</v>
      </c>
    </row>
    <row r="248" spans="2:65" s="15" customFormat="1" ht="20.25" customHeight="1">
      <c r="B248" s="78"/>
      <c r="C248" s="96">
        <v>126</v>
      </c>
      <c r="D248" s="96" t="s">
        <v>738</v>
      </c>
      <c r="E248" s="97" t="s">
        <v>994</v>
      </c>
      <c r="F248" s="215" t="s">
        <v>995</v>
      </c>
      <c r="G248" s="216"/>
      <c r="H248" s="216"/>
      <c r="I248" s="217"/>
      <c r="J248" s="98" t="s">
        <v>40</v>
      </c>
      <c r="K248" s="99">
        <v>1</v>
      </c>
      <c r="L248" s="224"/>
      <c r="M248" s="224"/>
      <c r="N248" s="224"/>
      <c r="O248" s="224"/>
      <c r="P248" s="224"/>
      <c r="Q248" s="224"/>
      <c r="R248" s="79"/>
      <c r="T248" s="80" t="s">
        <v>681</v>
      </c>
      <c r="U248" s="81" t="s">
        <v>700</v>
      </c>
      <c r="V248" s="82">
        <v>0.16</v>
      </c>
      <c r="W248" s="82">
        <f t="shared" si="27"/>
        <v>0.16</v>
      </c>
      <c r="X248" s="82">
        <v>0</v>
      </c>
      <c r="Y248" s="82">
        <f t="shared" si="28"/>
        <v>0</v>
      </c>
      <c r="Z248" s="82">
        <v>0</v>
      </c>
      <c r="AA248" s="83">
        <f t="shared" si="29"/>
        <v>0</v>
      </c>
      <c r="AR248" s="7" t="s">
        <v>14</v>
      </c>
      <c r="AT248" s="7" t="s">
        <v>738</v>
      </c>
      <c r="AU248" s="7" t="s">
        <v>15</v>
      </c>
      <c r="AY248" s="7" t="s">
        <v>737</v>
      </c>
      <c r="BE248" s="84">
        <f t="shared" si="30"/>
        <v>0</v>
      </c>
      <c r="BF248" s="84">
        <f t="shared" si="31"/>
        <v>0</v>
      </c>
      <c r="BG248" s="84">
        <f t="shared" si="32"/>
        <v>0</v>
      </c>
      <c r="BH248" s="84">
        <f t="shared" si="33"/>
        <v>0</v>
      </c>
      <c r="BI248" s="84">
        <f t="shared" si="34"/>
        <v>0</v>
      </c>
      <c r="BJ248" s="7" t="s">
        <v>15</v>
      </c>
      <c r="BK248" s="85">
        <f t="shared" si="35"/>
        <v>0</v>
      </c>
      <c r="BL248" s="7" t="s">
        <v>14</v>
      </c>
      <c r="BM248" s="7" t="s">
        <v>993</v>
      </c>
    </row>
    <row r="249" spans="2:65" s="15" customFormat="1" ht="28.5" customHeight="1">
      <c r="B249" s="78"/>
      <c r="C249" s="96">
        <v>127</v>
      </c>
      <c r="D249" s="96" t="s">
        <v>738</v>
      </c>
      <c r="E249" s="97" t="s">
        <v>996</v>
      </c>
      <c r="F249" s="215" t="s">
        <v>997</v>
      </c>
      <c r="G249" s="216"/>
      <c r="H249" s="216"/>
      <c r="I249" s="217"/>
      <c r="J249" s="98" t="s">
        <v>40</v>
      </c>
      <c r="K249" s="99">
        <v>3</v>
      </c>
      <c r="L249" s="224"/>
      <c r="M249" s="224"/>
      <c r="N249" s="224"/>
      <c r="O249" s="224"/>
      <c r="P249" s="224"/>
      <c r="Q249" s="224"/>
      <c r="R249" s="79"/>
      <c r="T249" s="80" t="s">
        <v>681</v>
      </c>
      <c r="U249" s="81" t="s">
        <v>700</v>
      </c>
      <c r="V249" s="82">
        <v>0.5</v>
      </c>
      <c r="W249" s="82">
        <f t="shared" si="27"/>
        <v>1.5</v>
      </c>
      <c r="X249" s="82">
        <v>0</v>
      </c>
      <c r="Y249" s="82">
        <f t="shared" si="28"/>
        <v>0</v>
      </c>
      <c r="Z249" s="82">
        <v>0</v>
      </c>
      <c r="AA249" s="83">
        <f t="shared" si="29"/>
        <v>0</v>
      </c>
      <c r="AR249" s="7" t="s">
        <v>14</v>
      </c>
      <c r="AT249" s="7" t="s">
        <v>738</v>
      </c>
      <c r="AU249" s="7" t="s">
        <v>15</v>
      </c>
      <c r="AY249" s="7" t="s">
        <v>737</v>
      </c>
      <c r="BE249" s="84">
        <f t="shared" si="30"/>
        <v>0</v>
      </c>
      <c r="BF249" s="84">
        <f t="shared" si="31"/>
        <v>0</v>
      </c>
      <c r="BG249" s="84">
        <f t="shared" si="32"/>
        <v>0</v>
      </c>
      <c r="BH249" s="84">
        <f t="shared" si="33"/>
        <v>0</v>
      </c>
      <c r="BI249" s="84">
        <f t="shared" si="34"/>
        <v>0</v>
      </c>
      <c r="BJ249" s="7" t="s">
        <v>15</v>
      </c>
      <c r="BK249" s="85">
        <f t="shared" si="35"/>
        <v>0</v>
      </c>
      <c r="BL249" s="7" t="s">
        <v>14</v>
      </c>
      <c r="BM249" s="7" t="s">
        <v>998</v>
      </c>
    </row>
    <row r="250" spans="2:65" s="15" customFormat="1" ht="28.5" customHeight="1">
      <c r="B250" s="78"/>
      <c r="C250" s="96">
        <v>128</v>
      </c>
      <c r="D250" s="96" t="s">
        <v>738</v>
      </c>
      <c r="E250" s="97" t="s">
        <v>999</v>
      </c>
      <c r="F250" s="215" t="s">
        <v>1000</v>
      </c>
      <c r="G250" s="216"/>
      <c r="H250" s="216"/>
      <c r="I250" s="217"/>
      <c r="J250" s="98" t="s">
        <v>40</v>
      </c>
      <c r="K250" s="99">
        <v>1</v>
      </c>
      <c r="L250" s="224"/>
      <c r="M250" s="224"/>
      <c r="N250" s="224"/>
      <c r="O250" s="224"/>
      <c r="P250" s="224"/>
      <c r="Q250" s="224"/>
      <c r="R250" s="79"/>
      <c r="T250" s="80" t="s">
        <v>681</v>
      </c>
      <c r="U250" s="81" t="s">
        <v>700</v>
      </c>
      <c r="V250" s="82">
        <v>0.5</v>
      </c>
      <c r="W250" s="82">
        <f t="shared" si="27"/>
        <v>0.5</v>
      </c>
      <c r="X250" s="82">
        <v>0</v>
      </c>
      <c r="Y250" s="82">
        <f t="shared" si="28"/>
        <v>0</v>
      </c>
      <c r="Z250" s="82">
        <v>0</v>
      </c>
      <c r="AA250" s="83">
        <f t="shared" si="29"/>
        <v>0</v>
      </c>
      <c r="AR250" s="7" t="s">
        <v>14</v>
      </c>
      <c r="AT250" s="7" t="s">
        <v>738</v>
      </c>
      <c r="AU250" s="7" t="s">
        <v>15</v>
      </c>
      <c r="AY250" s="7" t="s">
        <v>737</v>
      </c>
      <c r="BE250" s="84">
        <f t="shared" si="30"/>
        <v>0</v>
      </c>
      <c r="BF250" s="84">
        <f t="shared" si="31"/>
        <v>0</v>
      </c>
      <c r="BG250" s="84">
        <f t="shared" si="32"/>
        <v>0</v>
      </c>
      <c r="BH250" s="84">
        <f t="shared" si="33"/>
        <v>0</v>
      </c>
      <c r="BI250" s="84">
        <f t="shared" si="34"/>
        <v>0</v>
      </c>
      <c r="BJ250" s="7" t="s">
        <v>15</v>
      </c>
      <c r="BK250" s="85">
        <f t="shared" si="35"/>
        <v>0</v>
      </c>
      <c r="BL250" s="7" t="s">
        <v>14</v>
      </c>
      <c r="BM250" s="7" t="s">
        <v>998</v>
      </c>
    </row>
    <row r="251" spans="2:65" s="15" customFormat="1" ht="28.5" customHeight="1">
      <c r="B251" s="78"/>
      <c r="C251" s="100">
        <v>129</v>
      </c>
      <c r="D251" s="100" t="s">
        <v>742</v>
      </c>
      <c r="E251" s="101" t="s">
        <v>1001</v>
      </c>
      <c r="F251" s="229" t="s">
        <v>1002</v>
      </c>
      <c r="G251" s="230"/>
      <c r="H251" s="230"/>
      <c r="I251" s="231"/>
      <c r="J251" s="102" t="s">
        <v>40</v>
      </c>
      <c r="K251" s="103">
        <v>1</v>
      </c>
      <c r="L251" s="232"/>
      <c r="M251" s="232"/>
      <c r="N251" s="232"/>
      <c r="O251" s="224"/>
      <c r="P251" s="224"/>
      <c r="Q251" s="224"/>
      <c r="R251" s="79"/>
      <c r="T251" s="80" t="s">
        <v>681</v>
      </c>
      <c r="U251" s="81" t="s">
        <v>700</v>
      </c>
      <c r="V251" s="82">
        <v>0</v>
      </c>
      <c r="W251" s="82">
        <f t="shared" si="27"/>
        <v>0</v>
      </c>
      <c r="X251" s="82">
        <v>0</v>
      </c>
      <c r="Y251" s="82">
        <f t="shared" si="28"/>
        <v>0</v>
      </c>
      <c r="Z251" s="82">
        <v>0</v>
      </c>
      <c r="AA251" s="83">
        <f t="shared" si="29"/>
        <v>0</v>
      </c>
      <c r="AR251" s="7" t="s">
        <v>15</v>
      </c>
      <c r="AT251" s="7" t="s">
        <v>742</v>
      </c>
      <c r="AU251" s="7" t="s">
        <v>15</v>
      </c>
      <c r="AY251" s="7" t="s">
        <v>737</v>
      </c>
      <c r="BE251" s="84">
        <f t="shared" si="30"/>
        <v>0</v>
      </c>
      <c r="BF251" s="84">
        <f t="shared" si="31"/>
        <v>0</v>
      </c>
      <c r="BG251" s="84">
        <f t="shared" si="32"/>
        <v>0</v>
      </c>
      <c r="BH251" s="84">
        <f t="shared" si="33"/>
        <v>0</v>
      </c>
      <c r="BI251" s="84">
        <f t="shared" si="34"/>
        <v>0</v>
      </c>
      <c r="BJ251" s="7" t="s">
        <v>15</v>
      </c>
      <c r="BK251" s="85">
        <f t="shared" si="35"/>
        <v>0</v>
      </c>
      <c r="BL251" s="7" t="s">
        <v>14</v>
      </c>
      <c r="BM251" s="7" t="s">
        <v>1003</v>
      </c>
    </row>
    <row r="252" spans="2:65" s="15" customFormat="1" ht="18" customHeight="1">
      <c r="B252" s="78"/>
      <c r="C252" s="100">
        <v>130</v>
      </c>
      <c r="D252" s="100" t="s">
        <v>742</v>
      </c>
      <c r="E252" s="101" t="s">
        <v>1004</v>
      </c>
      <c r="F252" s="229" t="s">
        <v>1005</v>
      </c>
      <c r="G252" s="230"/>
      <c r="H252" s="230"/>
      <c r="I252" s="231"/>
      <c r="J252" s="102" t="s">
        <v>40</v>
      </c>
      <c r="K252" s="103">
        <v>1</v>
      </c>
      <c r="L252" s="232"/>
      <c r="M252" s="232"/>
      <c r="N252" s="232"/>
      <c r="O252" s="224"/>
      <c r="P252" s="224"/>
      <c r="Q252" s="224"/>
      <c r="R252" s="79"/>
      <c r="T252" s="80" t="s">
        <v>681</v>
      </c>
      <c r="U252" s="81" t="s">
        <v>700</v>
      </c>
      <c r="V252" s="82">
        <v>0</v>
      </c>
      <c r="W252" s="82">
        <f t="shared" si="27"/>
        <v>0</v>
      </c>
      <c r="X252" s="82">
        <v>0</v>
      </c>
      <c r="Y252" s="82">
        <f t="shared" si="28"/>
        <v>0</v>
      </c>
      <c r="Z252" s="82">
        <v>0</v>
      </c>
      <c r="AA252" s="83">
        <f t="shared" si="29"/>
        <v>0</v>
      </c>
      <c r="AR252" s="7" t="s">
        <v>15</v>
      </c>
      <c r="AT252" s="7" t="s">
        <v>742</v>
      </c>
      <c r="AU252" s="7" t="s">
        <v>15</v>
      </c>
      <c r="AY252" s="7" t="s">
        <v>737</v>
      </c>
      <c r="BE252" s="84">
        <f t="shared" si="30"/>
        <v>0</v>
      </c>
      <c r="BF252" s="84">
        <f t="shared" si="31"/>
        <v>0</v>
      </c>
      <c r="BG252" s="84">
        <f t="shared" si="32"/>
        <v>0</v>
      </c>
      <c r="BH252" s="84">
        <f t="shared" si="33"/>
        <v>0</v>
      </c>
      <c r="BI252" s="84">
        <f t="shared" si="34"/>
        <v>0</v>
      </c>
      <c r="BJ252" s="7" t="s">
        <v>15</v>
      </c>
      <c r="BK252" s="85">
        <f t="shared" si="35"/>
        <v>0</v>
      </c>
      <c r="BL252" s="7" t="s">
        <v>14</v>
      </c>
      <c r="BM252" s="7" t="s">
        <v>1003</v>
      </c>
    </row>
    <row r="253" spans="2:65" s="15" customFormat="1" ht="28.5" customHeight="1">
      <c r="B253" s="78"/>
      <c r="C253" s="100">
        <v>131</v>
      </c>
      <c r="D253" s="100" t="s">
        <v>742</v>
      </c>
      <c r="E253" s="101"/>
      <c r="F253" s="229" t="s">
        <v>1006</v>
      </c>
      <c r="G253" s="230"/>
      <c r="H253" s="230"/>
      <c r="I253" s="231"/>
      <c r="J253" s="102" t="s">
        <v>40</v>
      </c>
      <c r="K253" s="103">
        <v>1</v>
      </c>
      <c r="L253" s="232"/>
      <c r="M253" s="232"/>
      <c r="N253" s="232"/>
      <c r="O253" s="224"/>
      <c r="P253" s="224"/>
      <c r="Q253" s="224"/>
      <c r="R253" s="79"/>
      <c r="T253" s="80" t="s">
        <v>681</v>
      </c>
      <c r="U253" s="81" t="s">
        <v>700</v>
      </c>
      <c r="V253" s="82">
        <v>0</v>
      </c>
      <c r="W253" s="82">
        <f t="shared" si="27"/>
        <v>0</v>
      </c>
      <c r="X253" s="82">
        <v>0</v>
      </c>
      <c r="Y253" s="82">
        <f t="shared" si="28"/>
        <v>0</v>
      </c>
      <c r="Z253" s="82">
        <v>0</v>
      </c>
      <c r="AA253" s="83">
        <f t="shared" si="29"/>
        <v>0</v>
      </c>
      <c r="AR253" s="7" t="s">
        <v>15</v>
      </c>
      <c r="AT253" s="7" t="s">
        <v>742</v>
      </c>
      <c r="AU253" s="7" t="s">
        <v>15</v>
      </c>
      <c r="AY253" s="7" t="s">
        <v>737</v>
      </c>
      <c r="BE253" s="84">
        <f t="shared" si="30"/>
        <v>0</v>
      </c>
      <c r="BF253" s="84">
        <f t="shared" si="31"/>
        <v>0</v>
      </c>
      <c r="BG253" s="84">
        <f t="shared" si="32"/>
        <v>0</v>
      </c>
      <c r="BH253" s="84">
        <f t="shared" si="33"/>
        <v>0</v>
      </c>
      <c r="BI253" s="84">
        <f t="shared" si="34"/>
        <v>0</v>
      </c>
      <c r="BJ253" s="7" t="s">
        <v>15</v>
      </c>
      <c r="BK253" s="85">
        <f t="shared" si="35"/>
        <v>0</v>
      </c>
      <c r="BL253" s="7" t="s">
        <v>14</v>
      </c>
      <c r="BM253" s="7" t="s">
        <v>1007</v>
      </c>
    </row>
    <row r="254" spans="2:65" s="15" customFormat="1" ht="22.5" customHeight="1">
      <c r="B254" s="78"/>
      <c r="C254" s="100">
        <v>132</v>
      </c>
      <c r="D254" s="100" t="s">
        <v>742</v>
      </c>
      <c r="E254" s="101"/>
      <c r="F254" s="229" t="s">
        <v>1008</v>
      </c>
      <c r="G254" s="230"/>
      <c r="H254" s="230"/>
      <c r="I254" s="231"/>
      <c r="J254" s="102" t="s">
        <v>40</v>
      </c>
      <c r="K254" s="103">
        <v>1</v>
      </c>
      <c r="L254" s="232"/>
      <c r="M254" s="232"/>
      <c r="N254" s="232"/>
      <c r="O254" s="224"/>
      <c r="P254" s="224"/>
      <c r="Q254" s="224"/>
      <c r="R254" s="79"/>
      <c r="T254" s="80" t="s">
        <v>681</v>
      </c>
      <c r="U254" s="81" t="s">
        <v>700</v>
      </c>
      <c r="V254" s="82">
        <v>0</v>
      </c>
      <c r="W254" s="82">
        <f t="shared" si="27"/>
        <v>0</v>
      </c>
      <c r="X254" s="82">
        <v>0</v>
      </c>
      <c r="Y254" s="82">
        <f t="shared" si="28"/>
        <v>0</v>
      </c>
      <c r="Z254" s="82">
        <v>0</v>
      </c>
      <c r="AA254" s="83">
        <f t="shared" si="29"/>
        <v>0</v>
      </c>
      <c r="AR254" s="7" t="s">
        <v>15</v>
      </c>
      <c r="AT254" s="7" t="s">
        <v>742</v>
      </c>
      <c r="AU254" s="7" t="s">
        <v>15</v>
      </c>
      <c r="AY254" s="7" t="s">
        <v>737</v>
      </c>
      <c r="BE254" s="84">
        <f t="shared" si="30"/>
        <v>0</v>
      </c>
      <c r="BF254" s="84">
        <f t="shared" si="31"/>
        <v>0</v>
      </c>
      <c r="BG254" s="84">
        <f t="shared" si="32"/>
        <v>0</v>
      </c>
      <c r="BH254" s="84">
        <f t="shared" si="33"/>
        <v>0</v>
      </c>
      <c r="BI254" s="84">
        <f t="shared" si="34"/>
        <v>0</v>
      </c>
      <c r="BJ254" s="7" t="s">
        <v>15</v>
      </c>
      <c r="BK254" s="85">
        <f t="shared" si="35"/>
        <v>0</v>
      </c>
      <c r="BL254" s="7" t="s">
        <v>14</v>
      </c>
      <c r="BM254" s="7" t="s">
        <v>1009</v>
      </c>
    </row>
    <row r="255" spans="2:65" s="15" customFormat="1" ht="21" customHeight="1">
      <c r="B255" s="78"/>
      <c r="C255" s="100">
        <v>133</v>
      </c>
      <c r="D255" s="100" t="s">
        <v>742</v>
      </c>
      <c r="E255" s="101"/>
      <c r="F255" s="229" t="s">
        <v>1010</v>
      </c>
      <c r="G255" s="230"/>
      <c r="H255" s="230"/>
      <c r="I255" s="231"/>
      <c r="J255" s="102" t="s">
        <v>40</v>
      </c>
      <c r="K255" s="103">
        <v>1</v>
      </c>
      <c r="L255" s="232"/>
      <c r="M255" s="232"/>
      <c r="N255" s="232"/>
      <c r="O255" s="224"/>
      <c r="P255" s="224"/>
      <c r="Q255" s="224"/>
      <c r="R255" s="79"/>
      <c r="T255" s="80"/>
      <c r="U255" s="81"/>
      <c r="V255" s="82"/>
      <c r="W255" s="82"/>
      <c r="X255" s="82"/>
      <c r="Y255" s="82"/>
      <c r="Z255" s="82"/>
      <c r="AA255" s="83"/>
      <c r="AR255" s="7"/>
      <c r="AT255" s="7"/>
      <c r="AU255" s="7"/>
      <c r="AY255" s="7"/>
      <c r="BE255" s="84"/>
      <c r="BF255" s="84"/>
      <c r="BG255" s="84"/>
      <c r="BH255" s="84"/>
      <c r="BI255" s="84"/>
      <c r="BJ255" s="7"/>
      <c r="BK255" s="85"/>
      <c r="BL255" s="7"/>
      <c r="BM255" s="7"/>
    </row>
    <row r="256" spans="2:65" s="15" customFormat="1" ht="29.25" customHeight="1">
      <c r="B256" s="78"/>
      <c r="C256" s="100">
        <v>134</v>
      </c>
      <c r="D256" s="100" t="s">
        <v>742</v>
      </c>
      <c r="E256" s="101" t="s">
        <v>1011</v>
      </c>
      <c r="F256" s="229" t="s">
        <v>1012</v>
      </c>
      <c r="G256" s="230"/>
      <c r="H256" s="230"/>
      <c r="I256" s="231"/>
      <c r="J256" s="102" t="s">
        <v>40</v>
      </c>
      <c r="K256" s="103">
        <v>1</v>
      </c>
      <c r="L256" s="232"/>
      <c r="M256" s="232"/>
      <c r="N256" s="232"/>
      <c r="O256" s="224"/>
      <c r="P256" s="224"/>
      <c r="Q256" s="224"/>
      <c r="R256" s="79"/>
      <c r="T256" s="80" t="s">
        <v>681</v>
      </c>
      <c r="U256" s="81" t="s">
        <v>700</v>
      </c>
      <c r="V256" s="82">
        <v>0</v>
      </c>
      <c r="W256" s="82">
        <f>V256*K256</f>
        <v>0</v>
      </c>
      <c r="X256" s="82">
        <v>0</v>
      </c>
      <c r="Y256" s="82">
        <f>X256*K256</f>
        <v>0</v>
      </c>
      <c r="Z256" s="82">
        <v>0</v>
      </c>
      <c r="AA256" s="83">
        <f>Z256*K256</f>
        <v>0</v>
      </c>
      <c r="AR256" s="7" t="s">
        <v>15</v>
      </c>
      <c r="AT256" s="7" t="s">
        <v>742</v>
      </c>
      <c r="AU256" s="7" t="s">
        <v>15</v>
      </c>
      <c r="AY256" s="7" t="s">
        <v>737</v>
      </c>
      <c r="BE256" s="84">
        <f>IF(U256="základná",N256,0)</f>
        <v>0</v>
      </c>
      <c r="BF256" s="84">
        <f>IF(U256="znížená",N256,0)</f>
        <v>0</v>
      </c>
      <c r="BG256" s="84">
        <f>IF(U256="zákl. prenesená",N256,0)</f>
        <v>0</v>
      </c>
      <c r="BH256" s="84">
        <f>IF(U256="zníž. prenesená",N256,0)</f>
        <v>0</v>
      </c>
      <c r="BI256" s="84">
        <f>IF(U256="nulová",N256,0)</f>
        <v>0</v>
      </c>
      <c r="BJ256" s="7" t="s">
        <v>15</v>
      </c>
      <c r="BK256" s="85">
        <f>ROUND(L256*K256,3)</f>
        <v>0</v>
      </c>
      <c r="BL256" s="7" t="s">
        <v>14</v>
      </c>
      <c r="BM256" s="7" t="s">
        <v>1009</v>
      </c>
    </row>
    <row r="257" spans="2:65" s="15" customFormat="1" ht="28.5" customHeight="1">
      <c r="B257" s="78"/>
      <c r="C257" s="100">
        <v>135</v>
      </c>
      <c r="D257" s="100" t="s">
        <v>742</v>
      </c>
      <c r="E257" s="101" t="s">
        <v>1013</v>
      </c>
      <c r="F257" s="229" t="s">
        <v>1014</v>
      </c>
      <c r="G257" s="230"/>
      <c r="H257" s="230"/>
      <c r="I257" s="231"/>
      <c r="J257" s="102" t="s">
        <v>40</v>
      </c>
      <c r="K257" s="103">
        <v>1</v>
      </c>
      <c r="L257" s="232"/>
      <c r="M257" s="232"/>
      <c r="N257" s="232"/>
      <c r="O257" s="224"/>
      <c r="P257" s="224"/>
      <c r="Q257" s="224"/>
      <c r="R257" s="79"/>
      <c r="T257" s="80"/>
      <c r="U257" s="81"/>
      <c r="V257" s="82"/>
      <c r="W257" s="82"/>
      <c r="X257" s="82"/>
      <c r="Y257" s="82"/>
      <c r="Z257" s="82"/>
      <c r="AA257" s="83"/>
      <c r="AR257" s="7"/>
      <c r="AT257" s="7"/>
      <c r="AU257" s="7"/>
      <c r="AY257" s="7"/>
      <c r="BE257" s="84"/>
      <c r="BF257" s="84"/>
      <c r="BG257" s="84"/>
      <c r="BH257" s="84"/>
      <c r="BI257" s="84"/>
      <c r="BJ257" s="7"/>
      <c r="BK257" s="85">
        <f t="shared" si="35"/>
        <v>0</v>
      </c>
      <c r="BL257" s="7"/>
      <c r="BM257" s="7"/>
    </row>
    <row r="258" spans="2:65" s="15" customFormat="1" ht="28.5" customHeight="1">
      <c r="B258" s="78"/>
      <c r="C258" s="100">
        <v>136</v>
      </c>
      <c r="D258" s="100" t="s">
        <v>742</v>
      </c>
      <c r="E258" s="101" t="s">
        <v>1015</v>
      </c>
      <c r="F258" s="229" t="s">
        <v>1016</v>
      </c>
      <c r="G258" s="230"/>
      <c r="H258" s="230"/>
      <c r="I258" s="231"/>
      <c r="J258" s="102" t="s">
        <v>40</v>
      </c>
      <c r="K258" s="103">
        <v>1</v>
      </c>
      <c r="L258" s="232"/>
      <c r="M258" s="232"/>
      <c r="N258" s="232"/>
      <c r="O258" s="224"/>
      <c r="P258" s="224"/>
      <c r="Q258" s="224"/>
      <c r="R258" s="79"/>
      <c r="T258" s="80"/>
      <c r="U258" s="81"/>
      <c r="V258" s="82"/>
      <c r="W258" s="82"/>
      <c r="X258" s="82"/>
      <c r="Y258" s="82"/>
      <c r="Z258" s="82"/>
      <c r="AA258" s="83"/>
      <c r="AR258" s="7"/>
      <c r="AT258" s="7"/>
      <c r="AU258" s="7"/>
      <c r="AY258" s="7"/>
      <c r="BE258" s="84"/>
      <c r="BF258" s="84"/>
      <c r="BG258" s="84"/>
      <c r="BH258" s="84"/>
      <c r="BI258" s="84"/>
      <c r="BJ258" s="7"/>
      <c r="BK258" s="85">
        <f t="shared" si="35"/>
        <v>0</v>
      </c>
      <c r="BL258" s="7"/>
      <c r="BM258" s="7"/>
    </row>
    <row r="259" spans="2:65" s="15" customFormat="1" ht="41.25" customHeight="1">
      <c r="B259" s="78"/>
      <c r="C259" s="100">
        <v>137</v>
      </c>
      <c r="D259" s="100" t="s">
        <v>742</v>
      </c>
      <c r="E259" s="101" t="s">
        <v>1017</v>
      </c>
      <c r="F259" s="229" t="s">
        <v>1018</v>
      </c>
      <c r="G259" s="230"/>
      <c r="H259" s="230"/>
      <c r="I259" s="231"/>
      <c r="J259" s="102" t="s">
        <v>40</v>
      </c>
      <c r="K259" s="103">
        <v>1</v>
      </c>
      <c r="L259" s="232"/>
      <c r="M259" s="232"/>
      <c r="N259" s="232"/>
      <c r="O259" s="224"/>
      <c r="P259" s="224"/>
      <c r="Q259" s="224"/>
      <c r="R259" s="79"/>
      <c r="T259" s="80"/>
      <c r="U259" s="81"/>
      <c r="V259" s="82"/>
      <c r="W259" s="82"/>
      <c r="X259" s="82"/>
      <c r="Y259" s="82"/>
      <c r="Z259" s="82"/>
      <c r="AA259" s="83"/>
      <c r="AR259" s="7"/>
      <c r="AT259" s="7"/>
      <c r="AU259" s="7"/>
      <c r="AY259" s="7"/>
      <c r="BE259" s="84"/>
      <c r="BF259" s="84"/>
      <c r="BG259" s="84"/>
      <c r="BH259" s="84"/>
      <c r="BI259" s="84"/>
      <c r="BJ259" s="7"/>
      <c r="BK259" s="85">
        <f t="shared" si="35"/>
        <v>0</v>
      </c>
      <c r="BL259" s="7"/>
      <c r="BM259" s="7"/>
    </row>
    <row r="260" spans="2:65" s="15" customFormat="1" ht="41.25" customHeight="1">
      <c r="B260" s="78"/>
      <c r="C260" s="100">
        <v>138</v>
      </c>
      <c r="D260" s="100" t="s">
        <v>742</v>
      </c>
      <c r="E260" s="101" t="s">
        <v>1019</v>
      </c>
      <c r="F260" s="229" t="s">
        <v>1020</v>
      </c>
      <c r="G260" s="230"/>
      <c r="H260" s="230"/>
      <c r="I260" s="231"/>
      <c r="J260" s="102" t="s">
        <v>40</v>
      </c>
      <c r="K260" s="103">
        <v>1</v>
      </c>
      <c r="L260" s="232"/>
      <c r="M260" s="232"/>
      <c r="N260" s="232"/>
      <c r="O260" s="224"/>
      <c r="P260" s="224"/>
      <c r="Q260" s="224"/>
      <c r="R260" s="79"/>
      <c r="T260" s="80"/>
      <c r="U260" s="81"/>
      <c r="V260" s="82"/>
      <c r="W260" s="82"/>
      <c r="X260" s="82"/>
      <c r="Y260" s="82"/>
      <c r="Z260" s="82"/>
      <c r="AA260" s="83"/>
      <c r="AR260" s="7"/>
      <c r="AT260" s="7"/>
      <c r="AU260" s="7"/>
      <c r="AY260" s="7"/>
      <c r="BE260" s="84"/>
      <c r="BF260" s="84"/>
      <c r="BG260" s="84"/>
      <c r="BH260" s="84"/>
      <c r="BI260" s="84"/>
      <c r="BJ260" s="7"/>
      <c r="BK260" s="85">
        <f t="shared" si="35"/>
        <v>0</v>
      </c>
      <c r="BL260" s="7"/>
      <c r="BM260" s="7"/>
    </row>
    <row r="261" spans="2:65" s="15" customFormat="1" ht="39" customHeight="1">
      <c r="B261" s="78"/>
      <c r="C261" s="100">
        <v>139</v>
      </c>
      <c r="D261" s="100" t="s">
        <v>742</v>
      </c>
      <c r="E261" s="101" t="s">
        <v>1021</v>
      </c>
      <c r="F261" s="229" t="s">
        <v>1022</v>
      </c>
      <c r="G261" s="230"/>
      <c r="H261" s="230"/>
      <c r="I261" s="231"/>
      <c r="J261" s="102" t="s">
        <v>40</v>
      </c>
      <c r="K261" s="103">
        <v>1</v>
      </c>
      <c r="L261" s="232"/>
      <c r="M261" s="232"/>
      <c r="N261" s="232"/>
      <c r="O261" s="224"/>
      <c r="P261" s="224"/>
      <c r="Q261" s="224"/>
      <c r="R261" s="79"/>
      <c r="T261" s="80"/>
      <c r="U261" s="81"/>
      <c r="V261" s="82"/>
      <c r="W261" s="82"/>
      <c r="X261" s="82"/>
      <c r="Y261" s="82"/>
      <c r="Z261" s="82"/>
      <c r="AA261" s="83"/>
      <c r="AR261" s="7"/>
      <c r="AT261" s="7"/>
      <c r="AU261" s="7"/>
      <c r="AY261" s="7"/>
      <c r="BE261" s="84"/>
      <c r="BF261" s="84"/>
      <c r="BG261" s="84"/>
      <c r="BH261" s="84"/>
      <c r="BI261" s="84"/>
      <c r="BJ261" s="7"/>
      <c r="BK261" s="85">
        <f t="shared" si="35"/>
        <v>0</v>
      </c>
      <c r="BL261" s="7"/>
      <c r="BM261" s="7"/>
    </row>
    <row r="262" spans="2:65" s="15" customFormat="1" ht="38.25" customHeight="1">
      <c r="B262" s="78"/>
      <c r="C262" s="100">
        <v>140</v>
      </c>
      <c r="D262" s="100" t="s">
        <v>742</v>
      </c>
      <c r="E262" s="101" t="s">
        <v>1023</v>
      </c>
      <c r="F262" s="229" t="s">
        <v>1024</v>
      </c>
      <c r="G262" s="230"/>
      <c r="H262" s="230"/>
      <c r="I262" s="231"/>
      <c r="J262" s="102" t="s">
        <v>40</v>
      </c>
      <c r="K262" s="103">
        <v>1</v>
      </c>
      <c r="L262" s="232"/>
      <c r="M262" s="232"/>
      <c r="N262" s="232"/>
      <c r="O262" s="224"/>
      <c r="P262" s="224"/>
      <c r="Q262" s="224"/>
      <c r="R262" s="79"/>
      <c r="T262" s="80"/>
      <c r="U262" s="81"/>
      <c r="V262" s="82"/>
      <c r="W262" s="82"/>
      <c r="X262" s="82"/>
      <c r="Y262" s="82"/>
      <c r="Z262" s="82"/>
      <c r="AA262" s="83"/>
      <c r="AR262" s="7"/>
      <c r="AT262" s="7"/>
      <c r="AU262" s="7"/>
      <c r="AY262" s="7"/>
      <c r="BE262" s="84"/>
      <c r="BF262" s="84"/>
      <c r="BG262" s="84"/>
      <c r="BH262" s="84"/>
      <c r="BI262" s="84"/>
      <c r="BJ262" s="7"/>
      <c r="BK262" s="85">
        <f t="shared" si="35"/>
        <v>0</v>
      </c>
      <c r="BL262" s="7"/>
      <c r="BM262" s="7"/>
    </row>
    <row r="263" spans="2:65" s="15" customFormat="1" ht="28.5" customHeight="1">
      <c r="B263" s="78"/>
      <c r="C263" s="100">
        <v>141</v>
      </c>
      <c r="D263" s="100" t="s">
        <v>742</v>
      </c>
      <c r="E263" s="101" t="s">
        <v>1025</v>
      </c>
      <c r="F263" s="229" t="s">
        <v>1026</v>
      </c>
      <c r="G263" s="230"/>
      <c r="H263" s="230"/>
      <c r="I263" s="231"/>
      <c r="J263" s="102" t="s">
        <v>40</v>
      </c>
      <c r="K263" s="103">
        <v>4</v>
      </c>
      <c r="L263" s="232"/>
      <c r="M263" s="232"/>
      <c r="N263" s="232"/>
      <c r="O263" s="224"/>
      <c r="P263" s="224"/>
      <c r="Q263" s="224"/>
      <c r="R263" s="79"/>
      <c r="T263" s="80"/>
      <c r="U263" s="81"/>
      <c r="V263" s="82"/>
      <c r="W263" s="82"/>
      <c r="X263" s="82"/>
      <c r="Y263" s="82"/>
      <c r="Z263" s="82"/>
      <c r="AA263" s="83"/>
      <c r="AR263" s="7"/>
      <c r="AT263" s="7"/>
      <c r="AU263" s="7"/>
      <c r="AY263" s="7"/>
      <c r="BE263" s="84"/>
      <c r="BF263" s="84"/>
      <c r="BG263" s="84"/>
      <c r="BH263" s="84"/>
      <c r="BI263" s="84"/>
      <c r="BJ263" s="7"/>
      <c r="BK263" s="85">
        <f t="shared" si="35"/>
        <v>0</v>
      </c>
      <c r="BL263" s="7"/>
      <c r="BM263" s="7"/>
    </row>
    <row r="264" spans="2:65" s="15" customFormat="1" ht="19.5" customHeight="1">
      <c r="B264" s="78"/>
      <c r="C264" s="96">
        <v>142</v>
      </c>
      <c r="D264" s="96" t="s">
        <v>738</v>
      </c>
      <c r="E264" s="97" t="s">
        <v>971</v>
      </c>
      <c r="F264" s="215" t="s">
        <v>972</v>
      </c>
      <c r="G264" s="216"/>
      <c r="H264" s="216"/>
      <c r="I264" s="217"/>
      <c r="J264" s="98" t="s">
        <v>85</v>
      </c>
      <c r="K264" s="99">
        <v>3.6</v>
      </c>
      <c r="L264" s="218"/>
      <c r="M264" s="219"/>
      <c r="N264" s="224"/>
      <c r="O264" s="224"/>
      <c r="P264" s="224"/>
      <c r="Q264" s="224"/>
      <c r="R264" s="79"/>
      <c r="T264" s="80" t="s">
        <v>681</v>
      </c>
      <c r="U264" s="81" t="s">
        <v>700</v>
      </c>
      <c r="V264" s="82">
        <v>0</v>
      </c>
      <c r="W264" s="82">
        <f t="shared" si="27"/>
        <v>0</v>
      </c>
      <c r="X264" s="82">
        <v>0.00013</v>
      </c>
      <c r="Y264" s="82">
        <f t="shared" si="28"/>
        <v>0.000468</v>
      </c>
      <c r="Z264" s="82">
        <v>0</v>
      </c>
      <c r="AA264" s="83">
        <f t="shared" si="29"/>
        <v>0</v>
      </c>
      <c r="AR264" s="7" t="s">
        <v>15</v>
      </c>
      <c r="AT264" s="7" t="s">
        <v>742</v>
      </c>
      <c r="AU264" s="7" t="s">
        <v>15</v>
      </c>
      <c r="AY264" s="7" t="s">
        <v>737</v>
      </c>
      <c r="BE264" s="84">
        <f t="shared" si="30"/>
        <v>0</v>
      </c>
      <c r="BF264" s="84">
        <f t="shared" si="31"/>
        <v>0</v>
      </c>
      <c r="BG264" s="84">
        <f t="shared" si="32"/>
        <v>0</v>
      </c>
      <c r="BH264" s="84">
        <f t="shared" si="33"/>
        <v>0</v>
      </c>
      <c r="BI264" s="84">
        <f t="shared" si="34"/>
        <v>0</v>
      </c>
      <c r="BJ264" s="7" t="s">
        <v>15</v>
      </c>
      <c r="BK264" s="85">
        <f t="shared" si="35"/>
        <v>0</v>
      </c>
      <c r="BL264" s="7" t="s">
        <v>14</v>
      </c>
      <c r="BM264" s="7" t="s">
        <v>1027</v>
      </c>
    </row>
    <row r="265" spans="2:65" s="15" customFormat="1" ht="19.5" customHeight="1">
      <c r="B265" s="78"/>
      <c r="C265" s="96">
        <v>143</v>
      </c>
      <c r="D265" s="96" t="s">
        <v>738</v>
      </c>
      <c r="E265" s="97" t="s">
        <v>973</v>
      </c>
      <c r="F265" s="215" t="s">
        <v>974</v>
      </c>
      <c r="G265" s="216"/>
      <c r="H265" s="216"/>
      <c r="I265" s="217"/>
      <c r="J265" s="98" t="s">
        <v>85</v>
      </c>
      <c r="K265" s="99">
        <v>1</v>
      </c>
      <c r="L265" s="224"/>
      <c r="M265" s="224"/>
      <c r="N265" s="224"/>
      <c r="O265" s="224"/>
      <c r="P265" s="224"/>
      <c r="Q265" s="224"/>
      <c r="R265" s="79"/>
      <c r="T265" s="80" t="s">
        <v>681</v>
      </c>
      <c r="U265" s="81" t="s">
        <v>700</v>
      </c>
      <c r="V265" s="82">
        <v>0</v>
      </c>
      <c r="W265" s="82">
        <f t="shared" si="27"/>
        <v>0</v>
      </c>
      <c r="X265" s="82">
        <v>0</v>
      </c>
      <c r="Y265" s="82">
        <f t="shared" si="28"/>
        <v>0</v>
      </c>
      <c r="Z265" s="82">
        <v>0</v>
      </c>
      <c r="AA265" s="83">
        <f t="shared" si="29"/>
        <v>0</v>
      </c>
      <c r="AR265" s="7" t="s">
        <v>15</v>
      </c>
      <c r="AT265" s="7" t="s">
        <v>742</v>
      </c>
      <c r="AU265" s="7" t="s">
        <v>15</v>
      </c>
      <c r="AY265" s="7" t="s">
        <v>737</v>
      </c>
      <c r="BE265" s="84">
        <f t="shared" si="30"/>
        <v>0</v>
      </c>
      <c r="BF265" s="84">
        <f t="shared" si="31"/>
        <v>0</v>
      </c>
      <c r="BG265" s="84">
        <f t="shared" si="32"/>
        <v>0</v>
      </c>
      <c r="BH265" s="84">
        <f t="shared" si="33"/>
        <v>0</v>
      </c>
      <c r="BI265" s="84">
        <f t="shared" si="34"/>
        <v>0</v>
      </c>
      <c r="BJ265" s="7" t="s">
        <v>15</v>
      </c>
      <c r="BK265" s="85">
        <f t="shared" si="35"/>
        <v>0</v>
      </c>
      <c r="BL265" s="7" t="s">
        <v>14</v>
      </c>
      <c r="BM265" s="7" t="s">
        <v>1028</v>
      </c>
    </row>
    <row r="266" spans="2:65" s="15" customFormat="1" ht="19.5" customHeight="1">
      <c r="B266" s="78"/>
      <c r="C266" s="96">
        <v>144</v>
      </c>
      <c r="D266" s="96" t="s">
        <v>738</v>
      </c>
      <c r="E266" s="97" t="s">
        <v>976</v>
      </c>
      <c r="F266" s="215" t="s">
        <v>976</v>
      </c>
      <c r="G266" s="216"/>
      <c r="H266" s="216"/>
      <c r="I266" s="217"/>
      <c r="J266" s="98" t="s">
        <v>85</v>
      </c>
      <c r="K266" s="99">
        <v>6</v>
      </c>
      <c r="L266" s="224"/>
      <c r="M266" s="224"/>
      <c r="N266" s="224"/>
      <c r="O266" s="224"/>
      <c r="P266" s="224"/>
      <c r="Q266" s="224"/>
      <c r="R266" s="79"/>
      <c r="T266" s="80" t="s">
        <v>681</v>
      </c>
      <c r="U266" s="81" t="s">
        <v>700</v>
      </c>
      <c r="V266" s="82">
        <v>0</v>
      </c>
      <c r="W266" s="82">
        <f t="shared" si="27"/>
        <v>0</v>
      </c>
      <c r="X266" s="82">
        <v>0.00144</v>
      </c>
      <c r="Y266" s="82">
        <f t="shared" si="28"/>
        <v>0.00864</v>
      </c>
      <c r="Z266" s="82">
        <v>0</v>
      </c>
      <c r="AA266" s="83">
        <f t="shared" si="29"/>
        <v>0</v>
      </c>
      <c r="AR266" s="7" t="s">
        <v>15</v>
      </c>
      <c r="AT266" s="7" t="s">
        <v>742</v>
      </c>
      <c r="AU266" s="7" t="s">
        <v>15</v>
      </c>
      <c r="AY266" s="7" t="s">
        <v>737</v>
      </c>
      <c r="BE266" s="84">
        <f t="shared" si="30"/>
        <v>0</v>
      </c>
      <c r="BF266" s="84">
        <f t="shared" si="31"/>
        <v>0</v>
      </c>
      <c r="BG266" s="84">
        <f t="shared" si="32"/>
        <v>0</v>
      </c>
      <c r="BH266" s="84">
        <f t="shared" si="33"/>
        <v>0</v>
      </c>
      <c r="BI266" s="84">
        <f t="shared" si="34"/>
        <v>0</v>
      </c>
      <c r="BJ266" s="7" t="s">
        <v>15</v>
      </c>
      <c r="BK266" s="85">
        <f t="shared" si="35"/>
        <v>0</v>
      </c>
      <c r="BL266" s="7" t="s">
        <v>14</v>
      </c>
      <c r="BM266" s="7" t="s">
        <v>1029</v>
      </c>
    </row>
    <row r="267" spans="2:63" s="69" customFormat="1" ht="36.75" customHeight="1">
      <c r="B267" s="70"/>
      <c r="C267" s="93"/>
      <c r="D267" s="94" t="s">
        <v>720</v>
      </c>
      <c r="E267" s="94"/>
      <c r="F267" s="94"/>
      <c r="G267" s="94"/>
      <c r="H267" s="94"/>
      <c r="I267" s="94"/>
      <c r="J267" s="94"/>
      <c r="K267" s="94"/>
      <c r="L267" s="94"/>
      <c r="M267" s="94"/>
      <c r="N267" s="227">
        <f>BK267</f>
        <v>0</v>
      </c>
      <c r="O267" s="228"/>
      <c r="P267" s="228"/>
      <c r="Q267" s="228"/>
      <c r="R267" s="71"/>
      <c r="T267" s="72"/>
      <c r="W267" s="73">
        <f>SUM(W268:W275)</f>
        <v>32.86</v>
      </c>
      <c r="Y267" s="73">
        <f>SUM(Y268:Y275)</f>
        <v>0</v>
      </c>
      <c r="AA267" s="74">
        <f>SUM(AA268:AA275)</f>
        <v>0</v>
      </c>
      <c r="AR267" s="75" t="s">
        <v>17</v>
      </c>
      <c r="AT267" s="76" t="s">
        <v>736</v>
      </c>
      <c r="AU267" s="76" t="s">
        <v>669</v>
      </c>
      <c r="AY267" s="75" t="s">
        <v>737</v>
      </c>
      <c r="BK267" s="77">
        <f>SUM(BK268:BK275)</f>
        <v>0</v>
      </c>
    </row>
    <row r="268" spans="2:65" s="15" customFormat="1" ht="19.5" customHeight="1">
      <c r="B268" s="78"/>
      <c r="C268" s="96">
        <v>145</v>
      </c>
      <c r="D268" s="96" t="s">
        <v>738</v>
      </c>
      <c r="E268" s="97" t="s">
        <v>1030</v>
      </c>
      <c r="F268" s="221" t="s">
        <v>1031</v>
      </c>
      <c r="G268" s="222"/>
      <c r="H268" s="222"/>
      <c r="I268" s="223"/>
      <c r="J268" s="98" t="s">
        <v>328</v>
      </c>
      <c r="K268" s="99">
        <v>8</v>
      </c>
      <c r="L268" s="224"/>
      <c r="M268" s="224"/>
      <c r="N268" s="224"/>
      <c r="O268" s="224"/>
      <c r="P268" s="224"/>
      <c r="Q268" s="224"/>
      <c r="R268" s="79"/>
      <c r="T268" s="80" t="s">
        <v>681</v>
      </c>
      <c r="U268" s="81" t="s">
        <v>700</v>
      </c>
      <c r="V268" s="82">
        <v>1.06</v>
      </c>
      <c r="W268" s="82">
        <f>V268*K268</f>
        <v>8.48</v>
      </c>
      <c r="X268" s="82">
        <v>0</v>
      </c>
      <c r="Y268" s="82">
        <f>X268*K268</f>
        <v>0</v>
      </c>
      <c r="Z268" s="82">
        <v>0</v>
      </c>
      <c r="AA268" s="83">
        <f>Z268*K268</f>
        <v>0</v>
      </c>
      <c r="AR268" s="7" t="s">
        <v>14</v>
      </c>
      <c r="AT268" s="7" t="s">
        <v>738</v>
      </c>
      <c r="AU268" s="7" t="s">
        <v>14</v>
      </c>
      <c r="AY268" s="7" t="s">
        <v>737</v>
      </c>
      <c r="BE268" s="84">
        <f>IF(U268="základná",N268,0)</f>
        <v>0</v>
      </c>
      <c r="BF268" s="84">
        <f>IF(U268="znížená",N268,0)</f>
        <v>0</v>
      </c>
      <c r="BG268" s="84">
        <f>IF(U268="zákl. prenesená",N268,0)</f>
        <v>0</v>
      </c>
      <c r="BH268" s="84">
        <f>IF(U268="zníž. prenesená",N268,0)</f>
        <v>0</v>
      </c>
      <c r="BI268" s="84">
        <f>IF(U268="nulová",N268,0)</f>
        <v>0</v>
      </c>
      <c r="BJ268" s="7" t="s">
        <v>15</v>
      </c>
      <c r="BK268" s="85">
        <f aca="true" t="shared" si="36" ref="BK268:BK275">ROUND(L268*K268,3)</f>
        <v>0</v>
      </c>
      <c r="BL268" s="7" t="s">
        <v>14</v>
      </c>
      <c r="BM268" s="7" t="s">
        <v>1032</v>
      </c>
    </row>
    <row r="269" spans="2:65" s="15" customFormat="1" ht="19.5" customHeight="1">
      <c r="B269" s="78"/>
      <c r="C269" s="96">
        <v>146</v>
      </c>
      <c r="D269" s="96" t="s">
        <v>738</v>
      </c>
      <c r="E269" s="97" t="s">
        <v>1033</v>
      </c>
      <c r="F269" s="221" t="s">
        <v>1034</v>
      </c>
      <c r="G269" s="222"/>
      <c r="H269" s="222"/>
      <c r="I269" s="223"/>
      <c r="J269" s="98" t="s">
        <v>328</v>
      </c>
      <c r="K269" s="99">
        <v>20</v>
      </c>
      <c r="L269" s="224"/>
      <c r="M269" s="224"/>
      <c r="N269" s="224"/>
      <c r="O269" s="224"/>
      <c r="P269" s="224"/>
      <c r="Q269" s="224"/>
      <c r="R269" s="79"/>
      <c r="T269" s="80"/>
      <c r="U269" s="81"/>
      <c r="V269" s="82"/>
      <c r="W269" s="82"/>
      <c r="X269" s="82"/>
      <c r="Y269" s="82"/>
      <c r="Z269" s="82"/>
      <c r="AA269" s="83"/>
      <c r="AR269" s="7"/>
      <c r="AT269" s="7"/>
      <c r="AU269" s="7"/>
      <c r="AY269" s="7"/>
      <c r="BE269" s="84"/>
      <c r="BF269" s="84"/>
      <c r="BG269" s="84"/>
      <c r="BH269" s="84"/>
      <c r="BI269" s="84"/>
      <c r="BJ269" s="7"/>
      <c r="BK269" s="85">
        <f t="shared" si="36"/>
        <v>0</v>
      </c>
      <c r="BL269" s="7"/>
      <c r="BM269" s="7"/>
    </row>
    <row r="270" spans="2:65" s="15" customFormat="1" ht="28.5" customHeight="1">
      <c r="B270" s="78"/>
      <c r="C270" s="96">
        <v>147</v>
      </c>
      <c r="D270" s="96" t="s">
        <v>738</v>
      </c>
      <c r="E270" s="97" t="s">
        <v>1035</v>
      </c>
      <c r="F270" s="221" t="s">
        <v>1036</v>
      </c>
      <c r="G270" s="222"/>
      <c r="H270" s="222"/>
      <c r="I270" s="223"/>
      <c r="J270" s="98" t="s">
        <v>328</v>
      </c>
      <c r="K270" s="99">
        <v>2</v>
      </c>
      <c r="L270" s="224"/>
      <c r="M270" s="224"/>
      <c r="N270" s="224"/>
      <c r="O270" s="224"/>
      <c r="P270" s="224"/>
      <c r="Q270" s="224"/>
      <c r="R270" s="79"/>
      <c r="T270" s="80"/>
      <c r="U270" s="81"/>
      <c r="V270" s="82"/>
      <c r="W270" s="82"/>
      <c r="X270" s="82"/>
      <c r="Y270" s="82"/>
      <c r="Z270" s="82"/>
      <c r="AA270" s="83"/>
      <c r="AR270" s="7"/>
      <c r="AT270" s="7"/>
      <c r="AU270" s="7"/>
      <c r="AY270" s="7"/>
      <c r="BE270" s="84"/>
      <c r="BF270" s="84"/>
      <c r="BG270" s="84"/>
      <c r="BH270" s="84"/>
      <c r="BI270" s="84"/>
      <c r="BJ270" s="7"/>
      <c r="BK270" s="85">
        <f t="shared" si="36"/>
        <v>0</v>
      </c>
      <c r="BL270" s="7"/>
      <c r="BM270" s="7"/>
    </row>
    <row r="271" spans="2:65" s="15" customFormat="1" ht="28.5" customHeight="1">
      <c r="B271" s="78"/>
      <c r="C271" s="96">
        <v>148</v>
      </c>
      <c r="D271" s="96" t="s">
        <v>738</v>
      </c>
      <c r="E271" s="97" t="s">
        <v>1037</v>
      </c>
      <c r="F271" s="221" t="s">
        <v>1038</v>
      </c>
      <c r="G271" s="222"/>
      <c r="H271" s="222"/>
      <c r="I271" s="223"/>
      <c r="J271" s="98" t="s">
        <v>328</v>
      </c>
      <c r="K271" s="99">
        <v>8</v>
      </c>
      <c r="L271" s="224"/>
      <c r="M271" s="224"/>
      <c r="N271" s="224"/>
      <c r="O271" s="224"/>
      <c r="P271" s="224"/>
      <c r="Q271" s="224"/>
      <c r="R271" s="79"/>
      <c r="T271" s="80"/>
      <c r="U271" s="81"/>
      <c r="V271" s="82"/>
      <c r="W271" s="82"/>
      <c r="X271" s="82"/>
      <c r="Y271" s="82"/>
      <c r="Z271" s="82"/>
      <c r="AA271" s="83"/>
      <c r="AR271" s="7"/>
      <c r="AT271" s="7"/>
      <c r="AU271" s="7"/>
      <c r="AY271" s="7"/>
      <c r="BE271" s="84"/>
      <c r="BF271" s="84"/>
      <c r="BG271" s="84"/>
      <c r="BH271" s="84"/>
      <c r="BI271" s="84"/>
      <c r="BJ271" s="7"/>
      <c r="BK271" s="85">
        <f t="shared" si="36"/>
        <v>0</v>
      </c>
      <c r="BL271" s="7"/>
      <c r="BM271" s="7"/>
    </row>
    <row r="272" spans="2:65" s="15" customFormat="1" ht="19.5" customHeight="1">
      <c r="B272" s="78"/>
      <c r="C272" s="96">
        <v>149</v>
      </c>
      <c r="D272" s="96" t="s">
        <v>738</v>
      </c>
      <c r="E272" s="97" t="s">
        <v>1039</v>
      </c>
      <c r="F272" s="221" t="s">
        <v>1040</v>
      </c>
      <c r="G272" s="222"/>
      <c r="H272" s="222"/>
      <c r="I272" s="223"/>
      <c r="J272" s="98" t="s">
        <v>328</v>
      </c>
      <c r="K272" s="99">
        <v>3</v>
      </c>
      <c r="L272" s="224"/>
      <c r="M272" s="224"/>
      <c r="N272" s="224"/>
      <c r="O272" s="224"/>
      <c r="P272" s="224"/>
      <c r="Q272" s="224"/>
      <c r="R272" s="79"/>
      <c r="T272" s="80" t="s">
        <v>681</v>
      </c>
      <c r="U272" s="81" t="s">
        <v>700</v>
      </c>
      <c r="V272" s="82">
        <v>1.06</v>
      </c>
      <c r="W272" s="82">
        <f>V272*K272</f>
        <v>3.18</v>
      </c>
      <c r="X272" s="82">
        <v>0</v>
      </c>
      <c r="Y272" s="82">
        <f>X272*K272</f>
        <v>0</v>
      </c>
      <c r="Z272" s="82">
        <v>0</v>
      </c>
      <c r="AA272" s="83">
        <f>Z272*K272</f>
        <v>0</v>
      </c>
      <c r="AR272" s="7" t="s">
        <v>14</v>
      </c>
      <c r="AT272" s="7" t="s">
        <v>738</v>
      </c>
      <c r="AU272" s="7" t="s">
        <v>14</v>
      </c>
      <c r="AY272" s="7" t="s">
        <v>737</v>
      </c>
      <c r="BE272" s="84">
        <f>IF(U272="základná",N272,0)</f>
        <v>0</v>
      </c>
      <c r="BF272" s="84">
        <f>IF(U272="znížená",N272,0)</f>
        <v>0</v>
      </c>
      <c r="BG272" s="84">
        <f>IF(U272="zákl. prenesená",N272,0)</f>
        <v>0</v>
      </c>
      <c r="BH272" s="84">
        <f>IF(U272="zníž. prenesená",N272,0)</f>
        <v>0</v>
      </c>
      <c r="BI272" s="84">
        <f>IF(U272="nulová",N272,0)</f>
        <v>0</v>
      </c>
      <c r="BJ272" s="7" t="s">
        <v>15</v>
      </c>
      <c r="BK272" s="85">
        <f t="shared" si="36"/>
        <v>0</v>
      </c>
      <c r="BL272" s="7" t="s">
        <v>14</v>
      </c>
      <c r="BM272" s="7" t="s">
        <v>1041</v>
      </c>
    </row>
    <row r="273" spans="2:65" s="15" customFormat="1" ht="24" customHeight="1">
      <c r="B273" s="78"/>
      <c r="C273" s="96">
        <v>150</v>
      </c>
      <c r="D273" s="96" t="s">
        <v>738</v>
      </c>
      <c r="E273" s="97"/>
      <c r="F273" s="221" t="s">
        <v>1042</v>
      </c>
      <c r="G273" s="222"/>
      <c r="H273" s="222"/>
      <c r="I273" s="223"/>
      <c r="J273" s="98" t="s">
        <v>328</v>
      </c>
      <c r="K273" s="99">
        <v>6</v>
      </c>
      <c r="L273" s="218"/>
      <c r="M273" s="219"/>
      <c r="N273" s="218"/>
      <c r="O273" s="220"/>
      <c r="P273" s="220"/>
      <c r="Q273" s="219"/>
      <c r="R273" s="79"/>
      <c r="T273" s="80" t="s">
        <v>681</v>
      </c>
      <c r="U273" s="86" t="s">
        <v>700</v>
      </c>
      <c r="V273" s="87">
        <v>0</v>
      </c>
      <c r="W273" s="87">
        <f>V273*K273</f>
        <v>0</v>
      </c>
      <c r="X273" s="87">
        <v>0</v>
      </c>
      <c r="Y273" s="87">
        <f>X273*K273</f>
        <v>0</v>
      </c>
      <c r="Z273" s="87">
        <v>0</v>
      </c>
      <c r="AA273" s="88">
        <f>Z273*K273</f>
        <v>0</v>
      </c>
      <c r="AR273" s="7" t="s">
        <v>14</v>
      </c>
      <c r="AT273" s="7" t="s">
        <v>738</v>
      </c>
      <c r="AU273" s="7" t="s">
        <v>15</v>
      </c>
      <c r="AY273" s="7" t="s">
        <v>737</v>
      </c>
      <c r="BE273" s="84">
        <f>IF(U273="základná",N273,0)</f>
        <v>0</v>
      </c>
      <c r="BF273" s="84">
        <f>IF(U273="znížená",N273,0)</f>
        <v>0</v>
      </c>
      <c r="BG273" s="84">
        <f>IF(U273="zákl. prenesená",N273,0)</f>
        <v>0</v>
      </c>
      <c r="BH273" s="84">
        <f>IF(U273="zníž. prenesená",N273,0)</f>
        <v>0</v>
      </c>
      <c r="BI273" s="84">
        <f>IF(U273="nulová",N273,0)</f>
        <v>0</v>
      </c>
      <c r="BJ273" s="7" t="s">
        <v>15</v>
      </c>
      <c r="BK273" s="85">
        <f t="shared" si="36"/>
        <v>0</v>
      </c>
      <c r="BL273" s="7" t="s">
        <v>14</v>
      </c>
      <c r="BM273" s="7" t="s">
        <v>1043</v>
      </c>
    </row>
    <row r="274" spans="2:65" s="15" customFormat="1" ht="24.75" customHeight="1">
      <c r="B274" s="78"/>
      <c r="C274" s="96">
        <v>151</v>
      </c>
      <c r="D274" s="96" t="s">
        <v>738</v>
      </c>
      <c r="E274" s="97"/>
      <c r="F274" s="215" t="s">
        <v>1044</v>
      </c>
      <c r="G274" s="216"/>
      <c r="H274" s="216"/>
      <c r="I274" s="217"/>
      <c r="J274" s="98" t="s">
        <v>40</v>
      </c>
      <c r="K274" s="99">
        <v>1</v>
      </c>
      <c r="L274" s="218"/>
      <c r="M274" s="219"/>
      <c r="N274" s="218"/>
      <c r="O274" s="220"/>
      <c r="P274" s="220"/>
      <c r="Q274" s="219"/>
      <c r="R274" s="79"/>
      <c r="T274" s="80" t="s">
        <v>681</v>
      </c>
      <c r="U274" s="86" t="s">
        <v>700</v>
      </c>
      <c r="V274" s="87">
        <v>0</v>
      </c>
      <c r="W274" s="87">
        <f>V274*K274</f>
        <v>0</v>
      </c>
      <c r="X274" s="87">
        <v>0</v>
      </c>
      <c r="Y274" s="87">
        <f>X274*K274</f>
        <v>0</v>
      </c>
      <c r="Z274" s="87">
        <v>0</v>
      </c>
      <c r="AA274" s="88">
        <f>Z274*K274</f>
        <v>0</v>
      </c>
      <c r="AR274" s="7" t="s">
        <v>14</v>
      </c>
      <c r="AT274" s="7" t="s">
        <v>738</v>
      </c>
      <c r="AU274" s="7" t="s">
        <v>15</v>
      </c>
      <c r="AY274" s="7" t="s">
        <v>737</v>
      </c>
      <c r="BE274" s="84">
        <f>IF(U274="základná",N274,0)</f>
        <v>0</v>
      </c>
      <c r="BF274" s="84">
        <f>IF(U274="znížená",N274,0)</f>
        <v>0</v>
      </c>
      <c r="BG274" s="84">
        <f>IF(U274="zákl. prenesená",N274,0)</f>
        <v>0</v>
      </c>
      <c r="BH274" s="84">
        <f>IF(U274="zníž. prenesená",N274,0)</f>
        <v>0</v>
      </c>
      <c r="BI274" s="84">
        <f>IF(U274="nulová",N274,0)</f>
        <v>0</v>
      </c>
      <c r="BJ274" s="7" t="s">
        <v>15</v>
      </c>
      <c r="BK274" s="85">
        <f t="shared" si="36"/>
        <v>0</v>
      </c>
      <c r="BL274" s="7" t="s">
        <v>14</v>
      </c>
      <c r="BM274" s="7" t="s">
        <v>1043</v>
      </c>
    </row>
    <row r="275" spans="2:65" s="15" customFormat="1" ht="27" customHeight="1">
      <c r="B275" s="78"/>
      <c r="C275" s="96">
        <v>152</v>
      </c>
      <c r="D275" s="96" t="s">
        <v>738</v>
      </c>
      <c r="E275" s="97" t="s">
        <v>1045</v>
      </c>
      <c r="F275" s="221" t="s">
        <v>1046</v>
      </c>
      <c r="G275" s="222"/>
      <c r="H275" s="222"/>
      <c r="I275" s="223"/>
      <c r="J275" s="98" t="s">
        <v>328</v>
      </c>
      <c r="K275" s="99">
        <v>20</v>
      </c>
      <c r="L275" s="224"/>
      <c r="M275" s="224"/>
      <c r="N275" s="224"/>
      <c r="O275" s="224"/>
      <c r="P275" s="224"/>
      <c r="Q275" s="224"/>
      <c r="R275" s="79"/>
      <c r="T275" s="80" t="s">
        <v>681</v>
      </c>
      <c r="U275" s="81" t="s">
        <v>700</v>
      </c>
      <c r="V275" s="82">
        <v>1.06</v>
      </c>
      <c r="W275" s="82">
        <f>V275*K275</f>
        <v>21.200000000000003</v>
      </c>
      <c r="X275" s="82">
        <v>0</v>
      </c>
      <c r="Y275" s="82">
        <f>X275*K275</f>
        <v>0</v>
      </c>
      <c r="Z275" s="82">
        <v>0</v>
      </c>
      <c r="AA275" s="83">
        <f>Z275*K275</f>
        <v>0</v>
      </c>
      <c r="AR275" s="7" t="s">
        <v>14</v>
      </c>
      <c r="AT275" s="7" t="s">
        <v>738</v>
      </c>
      <c r="AU275" s="7" t="s">
        <v>14</v>
      </c>
      <c r="AY275" s="7" t="s">
        <v>737</v>
      </c>
      <c r="BE275" s="84">
        <f>IF(U275="základná",N275,0)</f>
        <v>0</v>
      </c>
      <c r="BF275" s="84">
        <f>IF(U275="znížená",N275,0)</f>
        <v>0</v>
      </c>
      <c r="BG275" s="84">
        <f>IF(U275="zákl. prenesená",N275,0)</f>
        <v>0</v>
      </c>
      <c r="BH275" s="84">
        <f>IF(U275="zníž. prenesená",N275,0)</f>
        <v>0</v>
      </c>
      <c r="BI275" s="84">
        <f>IF(U275="nulová",N275,0)</f>
        <v>0</v>
      </c>
      <c r="BJ275" s="7" t="s">
        <v>15</v>
      </c>
      <c r="BK275" s="85">
        <f t="shared" si="36"/>
        <v>0</v>
      </c>
      <c r="BL275" s="7" t="s">
        <v>14</v>
      </c>
      <c r="BM275" s="7" t="s">
        <v>1047</v>
      </c>
    </row>
    <row r="276" spans="2:63" s="69" customFormat="1" ht="36.75" customHeight="1">
      <c r="B276" s="70"/>
      <c r="C276" s="93"/>
      <c r="D276" s="94" t="s">
        <v>721</v>
      </c>
      <c r="E276" s="94"/>
      <c r="F276" s="94"/>
      <c r="G276" s="94"/>
      <c r="H276" s="94"/>
      <c r="I276" s="94"/>
      <c r="J276" s="94"/>
      <c r="K276" s="94"/>
      <c r="L276" s="94"/>
      <c r="M276" s="94"/>
      <c r="N276" s="225">
        <f>BK276</f>
        <v>0</v>
      </c>
      <c r="O276" s="225"/>
      <c r="P276" s="225"/>
      <c r="Q276" s="225"/>
      <c r="R276" s="71"/>
      <c r="T276" s="72"/>
      <c r="W276" s="73">
        <f>W277</f>
        <v>0</v>
      </c>
      <c r="Y276" s="73">
        <f>Y277</f>
        <v>0</v>
      </c>
      <c r="AA276" s="74">
        <f>AA277</f>
        <v>0</v>
      </c>
      <c r="AR276" s="75" t="s">
        <v>18</v>
      </c>
      <c r="AT276" s="76" t="s">
        <v>736</v>
      </c>
      <c r="AU276" s="76" t="s">
        <v>669</v>
      </c>
      <c r="AY276" s="75" t="s">
        <v>737</v>
      </c>
      <c r="BK276" s="77">
        <f>BK277</f>
        <v>0</v>
      </c>
    </row>
    <row r="277" spans="2:63" s="69" customFormat="1" ht="19.5" customHeight="1">
      <c r="B277" s="70"/>
      <c r="C277" s="93"/>
      <c r="D277" s="95" t="s">
        <v>722</v>
      </c>
      <c r="E277" s="95"/>
      <c r="F277" s="95"/>
      <c r="G277" s="95"/>
      <c r="H277" s="95"/>
      <c r="I277" s="95"/>
      <c r="J277" s="95"/>
      <c r="K277" s="95"/>
      <c r="L277" s="95"/>
      <c r="M277" s="95"/>
      <c r="N277" s="226">
        <f>BK277</f>
        <v>0</v>
      </c>
      <c r="O277" s="226"/>
      <c r="P277" s="226"/>
      <c r="Q277" s="226"/>
      <c r="R277" s="71"/>
      <c r="T277" s="72"/>
      <c r="W277" s="73">
        <f>SUM(W278:W279)</f>
        <v>0</v>
      </c>
      <c r="Y277" s="73">
        <f>SUM(Y278:Y279)</f>
        <v>0</v>
      </c>
      <c r="AA277" s="74">
        <f>SUM(AA278:AA279)</f>
        <v>0</v>
      </c>
      <c r="AR277" s="75" t="s">
        <v>18</v>
      </c>
      <c r="AT277" s="76" t="s">
        <v>736</v>
      </c>
      <c r="AU277" s="76" t="s">
        <v>14</v>
      </c>
      <c r="AY277" s="75" t="s">
        <v>737</v>
      </c>
      <c r="BK277" s="77">
        <f>SUM(BK278:BK279)</f>
        <v>0</v>
      </c>
    </row>
    <row r="278" spans="2:65" s="15" customFormat="1" ht="28.5" customHeight="1">
      <c r="B278" s="78"/>
      <c r="C278" s="96">
        <v>153</v>
      </c>
      <c r="D278" s="96" t="s">
        <v>738</v>
      </c>
      <c r="E278" s="97"/>
      <c r="F278" s="221"/>
      <c r="G278" s="222"/>
      <c r="H278" s="222"/>
      <c r="I278" s="223"/>
      <c r="J278" s="98"/>
      <c r="K278" s="99"/>
      <c r="L278" s="218"/>
      <c r="M278" s="219"/>
      <c r="N278" s="218"/>
      <c r="O278" s="220"/>
      <c r="P278" s="220"/>
      <c r="Q278" s="219"/>
      <c r="R278" s="79"/>
      <c r="T278" s="80" t="s">
        <v>681</v>
      </c>
      <c r="U278" s="86" t="s">
        <v>700</v>
      </c>
      <c r="V278" s="87">
        <v>0</v>
      </c>
      <c r="W278" s="87">
        <f>V278*K278</f>
        <v>0</v>
      </c>
      <c r="X278" s="87">
        <v>0</v>
      </c>
      <c r="Y278" s="87">
        <f>X278*K278</f>
        <v>0</v>
      </c>
      <c r="Z278" s="87">
        <v>0</v>
      </c>
      <c r="AA278" s="88">
        <f>Z278*K278</f>
        <v>0</v>
      </c>
      <c r="AR278" s="7" t="s">
        <v>14</v>
      </c>
      <c r="AT278" s="7" t="s">
        <v>738</v>
      </c>
      <c r="AU278" s="7" t="s">
        <v>15</v>
      </c>
      <c r="AY278" s="7" t="s">
        <v>737</v>
      </c>
      <c r="BE278" s="84">
        <f>IF(U278="základná",N278,0)</f>
        <v>0</v>
      </c>
      <c r="BF278" s="84">
        <f>IF(U278="znížená",N278,0)</f>
        <v>0</v>
      </c>
      <c r="BG278" s="84">
        <f>IF(U278="zákl. prenesená",N278,0)</f>
        <v>0</v>
      </c>
      <c r="BH278" s="84">
        <f>IF(U278="zníž. prenesená",N278,0)</f>
        <v>0</v>
      </c>
      <c r="BI278" s="84">
        <f>IF(U278="nulová",N278,0)</f>
        <v>0</v>
      </c>
      <c r="BJ278" s="7" t="s">
        <v>15</v>
      </c>
      <c r="BK278" s="85">
        <f>ROUND(L278*K278,3)</f>
        <v>0</v>
      </c>
      <c r="BL278" s="7" t="s">
        <v>14</v>
      </c>
      <c r="BM278" s="7" t="s">
        <v>1043</v>
      </c>
    </row>
    <row r="279" spans="2:65" s="15" customFormat="1" ht="28.5" customHeight="1">
      <c r="B279" s="78"/>
      <c r="C279" s="96">
        <v>154</v>
      </c>
      <c r="D279" s="96" t="s">
        <v>738</v>
      </c>
      <c r="E279" s="97"/>
      <c r="F279" s="215"/>
      <c r="G279" s="216"/>
      <c r="H279" s="216"/>
      <c r="I279" s="217"/>
      <c r="J279" s="98"/>
      <c r="K279" s="99"/>
      <c r="L279" s="218"/>
      <c r="M279" s="219"/>
      <c r="N279" s="218"/>
      <c r="O279" s="220"/>
      <c r="P279" s="220"/>
      <c r="Q279" s="219"/>
      <c r="R279" s="79"/>
      <c r="T279" s="80" t="s">
        <v>681</v>
      </c>
      <c r="U279" s="86" t="s">
        <v>700</v>
      </c>
      <c r="V279" s="87">
        <v>0</v>
      </c>
      <c r="W279" s="87">
        <f>V279*K279</f>
        <v>0</v>
      </c>
      <c r="X279" s="87">
        <v>0</v>
      </c>
      <c r="Y279" s="87">
        <f>X279*K279</f>
        <v>0</v>
      </c>
      <c r="Z279" s="87">
        <v>0</v>
      </c>
      <c r="AA279" s="88">
        <f>Z279*K279</f>
        <v>0</v>
      </c>
      <c r="AR279" s="7" t="s">
        <v>14</v>
      </c>
      <c r="AT279" s="7" t="s">
        <v>738</v>
      </c>
      <c r="AU279" s="7" t="s">
        <v>15</v>
      </c>
      <c r="AY279" s="7" t="s">
        <v>737</v>
      </c>
      <c r="BE279" s="84">
        <f>IF(U279="základná",N279,0)</f>
        <v>0</v>
      </c>
      <c r="BF279" s="84">
        <f>IF(U279="znížená",N279,0)</f>
        <v>0</v>
      </c>
      <c r="BG279" s="84">
        <f>IF(U279="zákl. prenesená",N279,0)</f>
        <v>0</v>
      </c>
      <c r="BH279" s="84">
        <f>IF(U279="zníž. prenesená",N279,0)</f>
        <v>0</v>
      </c>
      <c r="BI279" s="84">
        <f>IF(U279="nulová",N279,0)</f>
        <v>0</v>
      </c>
      <c r="BJ279" s="7" t="s">
        <v>15</v>
      </c>
      <c r="BK279" s="85">
        <f>ROUND(L279*K279,3)</f>
        <v>0</v>
      </c>
      <c r="BL279" s="7" t="s">
        <v>14</v>
      </c>
      <c r="BM279" s="7" t="s">
        <v>1043</v>
      </c>
    </row>
    <row r="280" spans="2:18" s="15" customFormat="1" ht="6.75" customHeight="1">
      <c r="B280" s="40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2"/>
    </row>
  </sheetData>
  <sheetProtection/>
  <mergeCells count="531">
    <mergeCell ref="H1:K1"/>
    <mergeCell ref="C2:Q2"/>
    <mergeCell ref="S2:AC2"/>
    <mergeCell ref="C4:Q4"/>
    <mergeCell ref="F6:P6"/>
    <mergeCell ref="F7:P7"/>
    <mergeCell ref="F8:P8"/>
    <mergeCell ref="F9:P9"/>
    <mergeCell ref="O11:P11"/>
    <mergeCell ref="O13:P13"/>
    <mergeCell ref="O14:P14"/>
    <mergeCell ref="O16:P16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79:P79"/>
    <mergeCell ref="F80:P80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N119:Q119"/>
    <mergeCell ref="N120:Q120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N278:Q278"/>
    <mergeCell ref="F273:I273"/>
    <mergeCell ref="L273:M273"/>
    <mergeCell ref="N273:Q273"/>
    <mergeCell ref="F274:I274"/>
    <mergeCell ref="L274:M274"/>
    <mergeCell ref="N274:Q274"/>
    <mergeCell ref="F279:I279"/>
    <mergeCell ref="L279:M279"/>
    <mergeCell ref="N279:Q279"/>
    <mergeCell ref="F275:I275"/>
    <mergeCell ref="L275:M275"/>
    <mergeCell ref="N275:Q275"/>
    <mergeCell ref="N276:Q276"/>
    <mergeCell ref="N277:Q277"/>
    <mergeCell ref="F278:I278"/>
    <mergeCell ref="L278:M278"/>
  </mergeCells>
  <hyperlinks>
    <hyperlink ref="F1:G1" location="C2" display="1) Krycí list rozpočtu"/>
    <hyperlink ref="L1" location="C118" display="3) Rozpočet"/>
    <hyperlink ref="S1:T1" location="'Rekapitulácia stavby'!C2" display="Rekapitulácia stavby"/>
  </hyperlinks>
  <printOptions/>
  <pageMargins left="0.7" right="0.7" top="0.75" bottom="0.75" header="0.3" footer="0.3"/>
  <pageSetup fitToHeight="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lukas.bazik</dc:creator>
  <cp:keywords/>
  <dc:description/>
  <cp:lastModifiedBy>lukas.bazik</cp:lastModifiedBy>
  <cp:lastPrinted>2021-09-17T08:21:41Z</cp:lastPrinted>
  <dcterms:created xsi:type="dcterms:W3CDTF">2020-11-06T16:59:41Z</dcterms:created>
  <dcterms:modified xsi:type="dcterms:W3CDTF">2021-09-17T08:22:03Z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