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archív/"/>
    </mc:Choice>
  </mc:AlternateContent>
  <xr:revisionPtr revIDLastSave="6" documentId="11_E5931193F2FC58F91C2B0723A8D762C1768B1287" xr6:coauthVersionLast="47" xr6:coauthVersionMax="47" xr10:uidLastSave="{6B1DB6AD-AE1B-4F1C-AF2B-007E17459A37}"/>
  <bookViews>
    <workbookView xWindow="-108" yWindow="-108" windowWidth="23256" windowHeight="11964" tabRatio="500" activeTab="1" xr2:uid="{00000000-000D-0000-FFFF-FFFF00000000}"/>
  </bookViews>
  <sheets>
    <sheet name="Rekapitulácia stavby" sheetId="1" r:id="rId1"/>
    <sheet name="08 - Vostavba skladu do o..." sheetId="2" r:id="rId2"/>
  </sheets>
  <definedNames>
    <definedName name="_xlnm._FilterDatabase" localSheetId="1" hidden="1">'08 - Vostavba skladu do o...'!$C$129:$K$220</definedName>
    <definedName name="_xlnm.Print_Titles" localSheetId="1">'08 - Vostavba skladu do o...'!$129:$129</definedName>
    <definedName name="_xlnm.Print_Titles" localSheetId="0">'Rekapitulácia stavby'!$92:$92</definedName>
    <definedName name="_xlnm.Print_Area" localSheetId="1">'08 - Vostavba skladu do o...'!$C$4:$J$76,'08 - Vostavba skladu do o...'!$C$82:$J$111,'08 - Vostavba skladu do o...'!$C$117:$J$220</definedName>
    <definedName name="_xlnm.Print_Area" localSheetId="0">'Rekapitulácia stavby'!$D$4:$AO$76,'Rekapitulácia stavby'!$C$82:$AQ$96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K220" i="2" l="1"/>
  <c r="BI220" i="2"/>
  <c r="BH220" i="2"/>
  <c r="BG220" i="2"/>
  <c r="BE220" i="2"/>
  <c r="T220" i="2"/>
  <c r="T218" i="2" s="1"/>
  <c r="R220" i="2"/>
  <c r="P220" i="2"/>
  <c r="J220" i="2"/>
  <c r="BF220" i="2" s="1"/>
  <c r="BK219" i="2"/>
  <c r="BI219" i="2"/>
  <c r="BH219" i="2"/>
  <c r="BG219" i="2"/>
  <c r="BF219" i="2"/>
  <c r="BE219" i="2"/>
  <c r="T219" i="2"/>
  <c r="R219" i="2"/>
  <c r="P219" i="2"/>
  <c r="P218" i="2" s="1"/>
  <c r="J219" i="2"/>
  <c r="R218" i="2"/>
  <c r="BK217" i="2"/>
  <c r="BI217" i="2"/>
  <c r="BH217" i="2"/>
  <c r="BG217" i="2"/>
  <c r="BE217" i="2"/>
  <c r="T217" i="2"/>
  <c r="R217" i="2"/>
  <c r="P217" i="2"/>
  <c r="J217" i="2"/>
  <c r="BF217" i="2" s="1"/>
  <c r="BK216" i="2"/>
  <c r="BK213" i="2" s="1"/>
  <c r="J213" i="2" s="1"/>
  <c r="J109" i="2" s="1"/>
  <c r="BI216" i="2"/>
  <c r="BH216" i="2"/>
  <c r="BG216" i="2"/>
  <c r="BE216" i="2"/>
  <c r="T216" i="2"/>
  <c r="R216" i="2"/>
  <c r="P216" i="2"/>
  <c r="J216" i="2"/>
  <c r="BF216" i="2" s="1"/>
  <c r="BK214" i="2"/>
  <c r="BI214" i="2"/>
  <c r="BH214" i="2"/>
  <c r="BG214" i="2"/>
  <c r="BE214" i="2"/>
  <c r="T214" i="2"/>
  <c r="R214" i="2"/>
  <c r="R213" i="2" s="1"/>
  <c r="P214" i="2"/>
  <c r="P213" i="2" s="1"/>
  <c r="J214" i="2"/>
  <c r="BF214" i="2" s="1"/>
  <c r="BK212" i="2"/>
  <c r="BI212" i="2"/>
  <c r="BH212" i="2"/>
  <c r="BG212" i="2"/>
  <c r="BE212" i="2"/>
  <c r="T212" i="2"/>
  <c r="R212" i="2"/>
  <c r="P212" i="2"/>
  <c r="J212" i="2"/>
  <c r="BF212" i="2" s="1"/>
  <c r="BK210" i="2"/>
  <c r="BK209" i="2" s="1"/>
  <c r="J209" i="2" s="1"/>
  <c r="J108" i="2" s="1"/>
  <c r="BI210" i="2"/>
  <c r="BH210" i="2"/>
  <c r="BG210" i="2"/>
  <c r="BE210" i="2"/>
  <c r="T210" i="2"/>
  <c r="R210" i="2"/>
  <c r="R209" i="2" s="1"/>
  <c r="P210" i="2"/>
  <c r="P209" i="2" s="1"/>
  <c r="J210" i="2"/>
  <c r="BF210" i="2" s="1"/>
  <c r="BK208" i="2"/>
  <c r="BI208" i="2"/>
  <c r="BH208" i="2"/>
  <c r="BG208" i="2"/>
  <c r="BE208" i="2"/>
  <c r="T208" i="2"/>
  <c r="R208" i="2"/>
  <c r="P208" i="2"/>
  <c r="J208" i="2"/>
  <c r="BF208" i="2" s="1"/>
  <c r="BK206" i="2"/>
  <c r="BI206" i="2"/>
  <c r="BH206" i="2"/>
  <c r="BG206" i="2"/>
  <c r="BE206" i="2"/>
  <c r="T206" i="2"/>
  <c r="R206" i="2"/>
  <c r="P206" i="2"/>
  <c r="J206" i="2"/>
  <c r="BF206" i="2" s="1"/>
  <c r="BK204" i="2"/>
  <c r="BI204" i="2"/>
  <c r="BH204" i="2"/>
  <c r="BG204" i="2"/>
  <c r="BE204" i="2"/>
  <c r="T204" i="2"/>
  <c r="R204" i="2"/>
  <c r="P204" i="2"/>
  <c r="J204" i="2"/>
  <c r="BF204" i="2" s="1"/>
  <c r="BK202" i="2"/>
  <c r="BI202" i="2"/>
  <c r="BH202" i="2"/>
  <c r="BG202" i="2"/>
  <c r="BE202" i="2"/>
  <c r="T202" i="2"/>
  <c r="R202" i="2"/>
  <c r="P202" i="2"/>
  <c r="J202" i="2"/>
  <c r="BF202" i="2" s="1"/>
  <c r="BK198" i="2"/>
  <c r="BI198" i="2"/>
  <c r="BH198" i="2"/>
  <c r="BG198" i="2"/>
  <c r="BE198" i="2"/>
  <c r="T198" i="2"/>
  <c r="R198" i="2"/>
  <c r="P198" i="2"/>
  <c r="J198" i="2"/>
  <c r="BF198" i="2" s="1"/>
  <c r="BK197" i="2"/>
  <c r="BI197" i="2"/>
  <c r="BH197" i="2"/>
  <c r="BG197" i="2"/>
  <c r="BE197" i="2"/>
  <c r="T197" i="2"/>
  <c r="R197" i="2"/>
  <c r="P197" i="2"/>
  <c r="J197" i="2"/>
  <c r="BF197" i="2" s="1"/>
  <c r="BK196" i="2"/>
  <c r="BI196" i="2"/>
  <c r="BH196" i="2"/>
  <c r="BG196" i="2"/>
  <c r="BE196" i="2"/>
  <c r="T196" i="2"/>
  <c r="R196" i="2"/>
  <c r="P196" i="2"/>
  <c r="J196" i="2"/>
  <c r="BF196" i="2" s="1"/>
  <c r="BK195" i="2"/>
  <c r="BI195" i="2"/>
  <c r="BH195" i="2"/>
  <c r="BG195" i="2"/>
  <c r="BE195" i="2"/>
  <c r="T195" i="2"/>
  <c r="R195" i="2"/>
  <c r="P195" i="2"/>
  <c r="J195" i="2"/>
  <c r="BF195" i="2" s="1"/>
  <c r="BK194" i="2"/>
  <c r="BI194" i="2"/>
  <c r="BH194" i="2"/>
  <c r="BG194" i="2"/>
  <c r="BE194" i="2"/>
  <c r="T194" i="2"/>
  <c r="R194" i="2"/>
  <c r="P194" i="2"/>
  <c r="J194" i="2"/>
  <c r="BF194" i="2" s="1"/>
  <c r="BK192" i="2"/>
  <c r="BI192" i="2"/>
  <c r="BH192" i="2"/>
  <c r="BG192" i="2"/>
  <c r="BE192" i="2"/>
  <c r="T192" i="2"/>
  <c r="R192" i="2"/>
  <c r="P192" i="2"/>
  <c r="J192" i="2"/>
  <c r="BF192" i="2" s="1"/>
  <c r="BK191" i="2"/>
  <c r="BI191" i="2"/>
  <c r="BH191" i="2"/>
  <c r="BG191" i="2"/>
  <c r="BE191" i="2"/>
  <c r="T191" i="2"/>
  <c r="R191" i="2"/>
  <c r="P191" i="2"/>
  <c r="J191" i="2"/>
  <c r="BF191" i="2" s="1"/>
  <c r="BK189" i="2"/>
  <c r="BI189" i="2"/>
  <c r="BH189" i="2"/>
  <c r="BG189" i="2"/>
  <c r="BE189" i="2"/>
  <c r="T189" i="2"/>
  <c r="R189" i="2"/>
  <c r="R188" i="2" s="1"/>
  <c r="P189" i="2"/>
  <c r="J189" i="2"/>
  <c r="BF189" i="2" s="1"/>
  <c r="BK187" i="2"/>
  <c r="BI187" i="2"/>
  <c r="BH187" i="2"/>
  <c r="BG187" i="2"/>
  <c r="BF187" i="2"/>
  <c r="BE187" i="2"/>
  <c r="T187" i="2"/>
  <c r="R187" i="2"/>
  <c r="P187" i="2"/>
  <c r="J187" i="2"/>
  <c r="BK186" i="2"/>
  <c r="BI186" i="2"/>
  <c r="BH186" i="2"/>
  <c r="BG186" i="2"/>
  <c r="BE186" i="2"/>
  <c r="T186" i="2"/>
  <c r="R186" i="2"/>
  <c r="P186" i="2"/>
  <c r="J186" i="2"/>
  <c r="BF186" i="2" s="1"/>
  <c r="BK185" i="2"/>
  <c r="BI185" i="2"/>
  <c r="BH185" i="2"/>
  <c r="BG185" i="2"/>
  <c r="BE185" i="2"/>
  <c r="T185" i="2"/>
  <c r="R185" i="2"/>
  <c r="P185" i="2"/>
  <c r="J185" i="2"/>
  <c r="BF185" i="2" s="1"/>
  <c r="BK184" i="2"/>
  <c r="BK183" i="2" s="1"/>
  <c r="J183" i="2" s="1"/>
  <c r="J106" i="2" s="1"/>
  <c r="BI184" i="2"/>
  <c r="BH184" i="2"/>
  <c r="BG184" i="2"/>
  <c r="BE184" i="2"/>
  <c r="T184" i="2"/>
  <c r="R184" i="2"/>
  <c r="P184" i="2"/>
  <c r="P183" i="2" s="1"/>
  <c r="J184" i="2"/>
  <c r="BF184" i="2" s="1"/>
  <c r="BK182" i="2"/>
  <c r="BI182" i="2"/>
  <c r="BH182" i="2"/>
  <c r="BG182" i="2"/>
  <c r="BE182" i="2"/>
  <c r="T182" i="2"/>
  <c r="R182" i="2"/>
  <c r="P182" i="2"/>
  <c r="J182" i="2"/>
  <c r="BF182" i="2" s="1"/>
  <c r="BK177" i="2"/>
  <c r="BI177" i="2"/>
  <c r="BH177" i="2"/>
  <c r="BG177" i="2"/>
  <c r="BE177" i="2"/>
  <c r="T177" i="2"/>
  <c r="R177" i="2"/>
  <c r="P177" i="2"/>
  <c r="J177" i="2"/>
  <c r="BF177" i="2" s="1"/>
  <c r="BK175" i="2"/>
  <c r="BI175" i="2"/>
  <c r="BH175" i="2"/>
  <c r="BG175" i="2"/>
  <c r="BE175" i="2"/>
  <c r="T175" i="2"/>
  <c r="T174" i="2" s="1"/>
  <c r="R175" i="2"/>
  <c r="P175" i="2"/>
  <c r="J175" i="2"/>
  <c r="BF175" i="2" s="1"/>
  <c r="BK174" i="2"/>
  <c r="J174" i="2" s="1"/>
  <c r="J105" i="2" s="1"/>
  <c r="R174" i="2"/>
  <c r="BK173" i="2"/>
  <c r="BI173" i="2"/>
  <c r="BH173" i="2"/>
  <c r="BG173" i="2"/>
  <c r="BE173" i="2"/>
  <c r="T173" i="2"/>
  <c r="R173" i="2"/>
  <c r="R170" i="2" s="1"/>
  <c r="P173" i="2"/>
  <c r="J173" i="2"/>
  <c r="BF173" i="2" s="1"/>
  <c r="BK171" i="2"/>
  <c r="BI171" i="2"/>
  <c r="BH171" i="2"/>
  <c r="BG171" i="2"/>
  <c r="BE171" i="2"/>
  <c r="T171" i="2"/>
  <c r="T170" i="2" s="1"/>
  <c r="R171" i="2"/>
  <c r="P171" i="2"/>
  <c r="P170" i="2" s="1"/>
  <c r="J171" i="2"/>
  <c r="BF171" i="2" s="1"/>
  <c r="BK170" i="2"/>
  <c r="J170" i="2" s="1"/>
  <c r="J104" i="2" s="1"/>
  <c r="BK169" i="2"/>
  <c r="BI169" i="2"/>
  <c r="BH169" i="2"/>
  <c r="BG169" i="2"/>
  <c r="BE169" i="2"/>
  <c r="T169" i="2"/>
  <c r="R169" i="2"/>
  <c r="P169" i="2"/>
  <c r="J169" i="2"/>
  <c r="BF169" i="2" s="1"/>
  <c r="BK167" i="2"/>
  <c r="BI167" i="2"/>
  <c r="BH167" i="2"/>
  <c r="BG167" i="2"/>
  <c r="BE167" i="2"/>
  <c r="T167" i="2"/>
  <c r="R167" i="2"/>
  <c r="P167" i="2"/>
  <c r="J167" i="2"/>
  <c r="BF167" i="2" s="1"/>
  <c r="BK166" i="2"/>
  <c r="BK165" i="2" s="1"/>
  <c r="J165" i="2" s="1"/>
  <c r="J103" i="2" s="1"/>
  <c r="BI166" i="2"/>
  <c r="BH166" i="2"/>
  <c r="BG166" i="2"/>
  <c r="BE166" i="2"/>
  <c r="T166" i="2"/>
  <c r="R166" i="2"/>
  <c r="R165" i="2" s="1"/>
  <c r="P166" i="2"/>
  <c r="J166" i="2"/>
  <c r="BF166" i="2" s="1"/>
  <c r="BK164" i="2"/>
  <c r="BI164" i="2"/>
  <c r="BH164" i="2"/>
  <c r="BG164" i="2"/>
  <c r="BE164" i="2"/>
  <c r="T164" i="2"/>
  <c r="R164" i="2"/>
  <c r="P164" i="2"/>
  <c r="J164" i="2"/>
  <c r="BF164" i="2" s="1"/>
  <c r="BK162" i="2"/>
  <c r="BI162" i="2"/>
  <c r="BH162" i="2"/>
  <c r="BG162" i="2"/>
  <c r="BE162" i="2"/>
  <c r="T162" i="2"/>
  <c r="R162" i="2"/>
  <c r="P162" i="2"/>
  <c r="J162" i="2"/>
  <c r="BF162" i="2" s="1"/>
  <c r="BK161" i="2"/>
  <c r="BI161" i="2"/>
  <c r="BH161" i="2"/>
  <c r="BG161" i="2"/>
  <c r="BE161" i="2"/>
  <c r="T161" i="2"/>
  <c r="R161" i="2"/>
  <c r="P161" i="2"/>
  <c r="J161" i="2"/>
  <c r="BF161" i="2" s="1"/>
  <c r="BK160" i="2"/>
  <c r="BI160" i="2"/>
  <c r="BH160" i="2"/>
  <c r="BG160" i="2"/>
  <c r="BE160" i="2"/>
  <c r="T160" i="2"/>
  <c r="R160" i="2"/>
  <c r="P160" i="2"/>
  <c r="J160" i="2"/>
  <c r="BF160" i="2" s="1"/>
  <c r="BK159" i="2"/>
  <c r="BI159" i="2"/>
  <c r="BH159" i="2"/>
  <c r="BG159" i="2"/>
  <c r="BE159" i="2"/>
  <c r="T159" i="2"/>
  <c r="R159" i="2"/>
  <c r="P159" i="2"/>
  <c r="J159" i="2"/>
  <c r="BF159" i="2" s="1"/>
  <c r="BK156" i="2"/>
  <c r="BI156" i="2"/>
  <c r="BH156" i="2"/>
  <c r="BG156" i="2"/>
  <c r="BE156" i="2"/>
  <c r="T156" i="2"/>
  <c r="T155" i="2" s="1"/>
  <c r="R156" i="2"/>
  <c r="P156" i="2"/>
  <c r="P155" i="2" s="1"/>
  <c r="J156" i="2"/>
  <c r="BF156" i="2" s="1"/>
  <c r="BK155" i="2"/>
  <c r="J155" i="2" s="1"/>
  <c r="J100" i="2" s="1"/>
  <c r="R155" i="2"/>
  <c r="BK154" i="2"/>
  <c r="BI154" i="2"/>
  <c r="BH154" i="2"/>
  <c r="BG154" i="2"/>
  <c r="BF154" i="2"/>
  <c r="BE154" i="2"/>
  <c r="T154" i="2"/>
  <c r="R154" i="2"/>
  <c r="P154" i="2"/>
  <c r="J154" i="2"/>
  <c r="BK153" i="2"/>
  <c r="BI153" i="2"/>
  <c r="BH153" i="2"/>
  <c r="BG153" i="2"/>
  <c r="BE153" i="2"/>
  <c r="T153" i="2"/>
  <c r="R153" i="2"/>
  <c r="P153" i="2"/>
  <c r="J153" i="2"/>
  <c r="BF153" i="2" s="1"/>
  <c r="BK151" i="2"/>
  <c r="BI151" i="2"/>
  <c r="BH151" i="2"/>
  <c r="BG151" i="2"/>
  <c r="BE151" i="2"/>
  <c r="T151" i="2"/>
  <c r="R151" i="2"/>
  <c r="P151" i="2"/>
  <c r="P147" i="2" s="1"/>
  <c r="J151" i="2"/>
  <c r="BF151" i="2" s="1"/>
  <c r="BK150" i="2"/>
  <c r="BI150" i="2"/>
  <c r="BH150" i="2"/>
  <c r="BG150" i="2"/>
  <c r="BE150" i="2"/>
  <c r="T150" i="2"/>
  <c r="R150" i="2"/>
  <c r="P150" i="2"/>
  <c r="J150" i="2"/>
  <c r="BF150" i="2" s="1"/>
  <c r="BK148" i="2"/>
  <c r="BI148" i="2"/>
  <c r="BH148" i="2"/>
  <c r="BG148" i="2"/>
  <c r="BE148" i="2"/>
  <c r="T148" i="2"/>
  <c r="R148" i="2"/>
  <c r="R147" i="2" s="1"/>
  <c r="P148" i="2"/>
  <c r="J148" i="2"/>
  <c r="BF148" i="2" s="1"/>
  <c r="BK146" i="2"/>
  <c r="BI146" i="2"/>
  <c r="BH146" i="2"/>
  <c r="BG146" i="2"/>
  <c r="BE146" i="2"/>
  <c r="T146" i="2"/>
  <c r="R146" i="2"/>
  <c r="P146" i="2"/>
  <c r="J146" i="2"/>
  <c r="BF146" i="2" s="1"/>
  <c r="BK145" i="2"/>
  <c r="BI145" i="2"/>
  <c r="BH145" i="2"/>
  <c r="BG145" i="2"/>
  <c r="BE145" i="2"/>
  <c r="T145" i="2"/>
  <c r="R145" i="2"/>
  <c r="P145" i="2"/>
  <c r="J145" i="2"/>
  <c r="BF145" i="2" s="1"/>
  <c r="BK143" i="2"/>
  <c r="BI143" i="2"/>
  <c r="BH143" i="2"/>
  <c r="BG143" i="2"/>
  <c r="BE143" i="2"/>
  <c r="T143" i="2"/>
  <c r="R143" i="2"/>
  <c r="P143" i="2"/>
  <c r="J143" i="2"/>
  <c r="BF143" i="2" s="1"/>
  <c r="BK142" i="2"/>
  <c r="BI142" i="2"/>
  <c r="BH142" i="2"/>
  <c r="BG142" i="2"/>
  <c r="BE142" i="2"/>
  <c r="T142" i="2"/>
  <c r="R142" i="2"/>
  <c r="P142" i="2"/>
  <c r="J142" i="2"/>
  <c r="BF142" i="2" s="1"/>
  <c r="BK140" i="2"/>
  <c r="BI140" i="2"/>
  <c r="BH140" i="2"/>
  <c r="BG140" i="2"/>
  <c r="BF140" i="2"/>
  <c r="BE140" i="2"/>
  <c r="T140" i="2"/>
  <c r="R140" i="2"/>
  <c r="P140" i="2"/>
  <c r="J140" i="2"/>
  <c r="BK139" i="2"/>
  <c r="BI139" i="2"/>
  <c r="BH139" i="2"/>
  <c r="BG139" i="2"/>
  <c r="BF139" i="2"/>
  <c r="BE139" i="2"/>
  <c r="T139" i="2"/>
  <c r="R139" i="2"/>
  <c r="P139" i="2"/>
  <c r="J139" i="2"/>
  <c r="BK137" i="2"/>
  <c r="BI137" i="2"/>
  <c r="BH137" i="2"/>
  <c r="BG137" i="2"/>
  <c r="BE137" i="2"/>
  <c r="T137" i="2"/>
  <c r="R137" i="2"/>
  <c r="P137" i="2"/>
  <c r="J137" i="2"/>
  <c r="BF137" i="2" s="1"/>
  <c r="BK133" i="2"/>
  <c r="BI133" i="2"/>
  <c r="BH133" i="2"/>
  <c r="BG133" i="2"/>
  <c r="F35" i="2" s="1"/>
  <c r="BB95" i="1" s="1"/>
  <c r="BB94" i="1" s="1"/>
  <c r="BE133" i="2"/>
  <c r="T133" i="2"/>
  <c r="R133" i="2"/>
  <c r="P133" i="2"/>
  <c r="P132" i="2" s="1"/>
  <c r="J133" i="2"/>
  <c r="BF133" i="2" s="1"/>
  <c r="F124" i="2"/>
  <c r="E122" i="2"/>
  <c r="F89" i="2"/>
  <c r="E87" i="2"/>
  <c r="J37" i="2"/>
  <c r="J36" i="2"/>
  <c r="J35" i="2"/>
  <c r="AX95" i="1" s="1"/>
  <c r="J24" i="2"/>
  <c r="E24" i="2"/>
  <c r="J127" i="2" s="1"/>
  <c r="J23" i="2"/>
  <c r="J21" i="2"/>
  <c r="E21" i="2"/>
  <c r="J126" i="2" s="1"/>
  <c r="J20" i="2"/>
  <c r="J18" i="2"/>
  <c r="E18" i="2"/>
  <c r="F92" i="2" s="1"/>
  <c r="J17" i="2"/>
  <c r="J15" i="2"/>
  <c r="E15" i="2"/>
  <c r="F126" i="2" s="1"/>
  <c r="J14" i="2"/>
  <c r="J12" i="2"/>
  <c r="J124" i="2" s="1"/>
  <c r="E7" i="2"/>
  <c r="E120" i="2" s="1"/>
  <c r="AY95" i="1"/>
  <c r="AS94" i="1"/>
  <c r="AM90" i="1"/>
  <c r="L90" i="1"/>
  <c r="AM89" i="1"/>
  <c r="L89" i="1"/>
  <c r="AM87" i="1"/>
  <c r="L87" i="1"/>
  <c r="L85" i="1"/>
  <c r="L84" i="1"/>
  <c r="BK218" i="2" l="1"/>
  <c r="J218" i="2" s="1"/>
  <c r="J110" i="2" s="1"/>
  <c r="J33" i="2"/>
  <c r="AV95" i="1" s="1"/>
  <c r="T132" i="2"/>
  <c r="F37" i="2"/>
  <c r="BD95" i="1" s="1"/>
  <c r="BD94" i="1" s="1"/>
  <c r="W33" i="1" s="1"/>
  <c r="R158" i="2"/>
  <c r="R183" i="2"/>
  <c r="R157" i="2" s="1"/>
  <c r="R130" i="2" s="1"/>
  <c r="P188" i="2"/>
  <c r="T213" i="2"/>
  <c r="T147" i="2"/>
  <c r="T158" i="2"/>
  <c r="T157" i="2" s="1"/>
  <c r="P165" i="2"/>
  <c r="P174" i="2"/>
  <c r="T183" i="2"/>
  <c r="T188" i="2"/>
  <c r="T209" i="2"/>
  <c r="P131" i="2"/>
  <c r="P130" i="2" s="1"/>
  <c r="AU95" i="1" s="1"/>
  <c r="AU94" i="1" s="1"/>
  <c r="R132" i="2"/>
  <c r="R131" i="2" s="1"/>
  <c r="P158" i="2"/>
  <c r="P157" i="2" s="1"/>
  <c r="T165" i="2"/>
  <c r="BK188" i="2"/>
  <c r="J188" i="2" s="1"/>
  <c r="J107" i="2" s="1"/>
  <c r="F36" i="2"/>
  <c r="BC95" i="1" s="1"/>
  <c r="BC94" i="1" s="1"/>
  <c r="AY94" i="1" s="1"/>
  <c r="BK158" i="2"/>
  <c r="J158" i="2" s="1"/>
  <c r="J102" i="2" s="1"/>
  <c r="BK132" i="2"/>
  <c r="J132" i="2" s="1"/>
  <c r="J98" i="2" s="1"/>
  <c r="BK147" i="2"/>
  <c r="J147" i="2" s="1"/>
  <c r="J99" i="2" s="1"/>
  <c r="F33" i="2"/>
  <c r="AZ95" i="1" s="1"/>
  <c r="AZ94" i="1" s="1"/>
  <c r="W29" i="1" s="1"/>
  <c r="T131" i="2"/>
  <c r="AX94" i="1"/>
  <c r="W31" i="1"/>
  <c r="F34" i="2"/>
  <c r="BA95" i="1" s="1"/>
  <c r="BA94" i="1" s="1"/>
  <c r="J34" i="2"/>
  <c r="AW95" i="1" s="1"/>
  <c r="AT95" i="1" s="1"/>
  <c r="J91" i="2"/>
  <c r="F127" i="2"/>
  <c r="F91" i="2"/>
  <c r="J89" i="2"/>
  <c r="E85" i="2"/>
  <c r="J92" i="2"/>
  <c r="T130" i="2" l="1"/>
  <c r="W32" i="1"/>
  <c r="AV94" i="1"/>
  <c r="AK29" i="1" s="1"/>
  <c r="BK131" i="2"/>
  <c r="J131" i="2" s="1"/>
  <c r="J97" i="2" s="1"/>
  <c r="BK157" i="2"/>
  <c r="J157" i="2" s="1"/>
  <c r="J101" i="2" s="1"/>
  <c r="AW94" i="1"/>
  <c r="AK30" i="1" s="1"/>
  <c r="W30" i="1"/>
  <c r="BK130" i="2" l="1"/>
  <c r="J130" i="2" s="1"/>
  <c r="J30" i="2" s="1"/>
  <c r="AT94" i="1"/>
  <c r="J96" i="2" l="1"/>
  <c r="J39" i="2"/>
  <c r="AG95" i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<sst xmlns="http://schemas.openxmlformats.org/spreadsheetml/2006/main" count="1187" uniqueCount="371">
  <si>
    <t>Export Komplet</t>
  </si>
  <si>
    <t>2.0</t>
  </si>
  <si>
    <t>False</t>
  </si>
  <si>
    <t>{516bee5f-807b-4f2f-b3b8-7efc0ce0e9e1}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</si>
  <si>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</si>
  <si>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</si>
  <si>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</si>
  <si>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</si>
  <si>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</si>
  <si>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</si>
  <si>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</si>
  <si>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SO 01 – Vostavba skladu do oceľovej haly</t>
  </si>
  <si>
    <t>JKSO:</t>
  </si>
  <si>
    <t>KS:</t>
  </si>
  <si>
    <t>Miesto:</t>
  </si>
  <si>
    <t xml:space="preserve"> </t>
  </si>
  <si>
    <t>Dátum:</t>
  </si>
  <si>
    <t>Objednávateľ:</t>
  </si>
  <si>
    <t>OLO, Ivánska cesta 22, Bratislava</t>
  </si>
  <si>
    <t>IČO:</t>
  </si>
  <si>
    <t>IČ DPH:</t>
  </si>
  <si>
    <t>Zhotoviteľ:</t>
  </si>
  <si>
    <t>Projektant:</t>
  </si>
  <si>
    <t>Atelier ATRIO, Ing. arch. Ján Lučan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</si>
  <si>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</si>
  <si>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</si>
  <si>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</si>
  <si>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</si>
  <si>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</si>
  <si>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</si>
  <si>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</si>
  <si>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</si>
  <si>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</si>
  <si>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</si>
  <si>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</si>
  <si>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</si>
  <si>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</si>
  <si>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</si>
  <si>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</si>
  <si>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</si>
  <si>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</si>
  <si>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</si>
  <si>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</si>
  <si>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</si>
  <si>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</si>
  <si>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</si>
  <si>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</si>
  <si>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</si>
  <si>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</si>
  <si>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</si>
  <si>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</si>
  <si>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</si>
  <si>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</si>
  <si>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</si>
  <si>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Ostat._x005F_x000d_
náklady [EUR]</t>
  </si>
  <si>
    <t>DPH [EUR]</t>
  </si>
  <si>
    <t>Normohodiny [h]</t>
  </si>
  <si>
    <t>DPH základná [EUR]</t>
  </si>
  <si>
    <t>DPH znížená [EUR]</t>
  </si>
  <si>
    <t>DPH základná prenesená_x005F_x000d_
[EUR]</t>
  </si>
  <si>
    <t>DPH znížená prenesená_x005F_x000d_
[EUR]</t>
  </si>
  <si>
    <t>Základňa_x005F_x000d_
DPH základná</t>
  </si>
  <si>
    <t>Základňa_x005F_x000d_
DPH znížená</t>
  </si>
  <si>
    <t>Základňa_x005F_x000d_
DPH zákl. prenesená</t>
  </si>
  <si>
    <t>Základňa_x005F_x000d_
DPH zníž. prenesená</t>
  </si>
  <si>
    <t>Základňa_x005F_x000d_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</si>
  <si>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</si>
  <si>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</si>
  <si>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</si>
  <si>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</si>
  <si>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</si>
  <si>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</si>
  <si>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</si>
  <si>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08</t>
  </si>
  <si>
    <t>Vostavba skladu do oceľovej haly, OLO BA</t>
  </si>
  <si>
    <t>STA</t>
  </si>
  <si>
    <t>1</t>
  </si>
  <si>
    <t>{d8367e07-40e0-4ca1-aebd-66904731b23d}</t>
  </si>
  <si>
    <t>KRYCÍ LIST ROZPOČTU</t>
  </si>
  <si>
    <t>Objekt:</t>
  </si>
  <si>
    <t>SO 01 - Vostavba skladu do oceľovej haly, OLO BA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</si>
  <si>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</si>
  <si>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</si>
  <si>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</si>
  <si>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</si>
  <si>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</si>
  <si>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</si>
  <si>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</si>
  <si>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</si>
  <si>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</si>
  <si>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</si>
  <si>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</si>
  <si>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</si>
  <si>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</si>
  <si>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</si>
  <si>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</si>
  <si>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</si>
  <si>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Nátery</t>
  </si>
  <si>
    <t xml:space="preserve">    784 - Maľby</t>
  </si>
  <si>
    <t xml:space="preserve">    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</si>
  <si>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</si>
  <si>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</si>
  <si>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</si>
  <si>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</si>
  <si>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</si>
  <si>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</si>
  <si>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</si>
  <si>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</si>
  <si>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</si>
  <si>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</si>
  <si>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</si>
  <si>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</si>
  <si>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</si>
  <si>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</si>
  <si>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</si>
  <si>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</si>
  <si>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</si>
  <si>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</si>
  <si>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631325611.S</t>
  </si>
  <si>
    <t>Mazanina z betónu vystužená oceľovými vláknami tr.C16/20 hr. nad 120 do 240 mm</t>
  </si>
  <si>
    <t>m3</t>
  </si>
  <si>
    <t>4</t>
  </si>
  <si>
    <t>2</t>
  </si>
  <si>
    <t>-535284295</t>
  </si>
  <si>
    <t>VV</t>
  </si>
  <si>
    <t>113,8*0,08</t>
  </si>
  <si>
    <t>"rampa" 1,4*1,7*0,075+1,4*0,85*0,15</t>
  </si>
  <si>
    <t>Súčet</t>
  </si>
  <si>
    <t>632001011</t>
  </si>
  <si>
    <t>Zhotovenie separačnej fólie v podlahových vrstvách z PE</t>
  </si>
  <si>
    <t>m2</t>
  </si>
  <si>
    <t>1162739802</t>
  </si>
  <si>
    <t>113,8*2</t>
  </si>
  <si>
    <t>3</t>
  </si>
  <si>
    <t>M</t>
  </si>
  <si>
    <t>283290003600</t>
  </si>
  <si>
    <t>Separačná fólia FE, šxl 1,3x100 m, na oddelenie poterov, PE, BAUMIT</t>
  </si>
  <si>
    <t>8</t>
  </si>
  <si>
    <t>2020166011</t>
  </si>
  <si>
    <t>632001021</t>
  </si>
  <si>
    <t>Zhotovenie okrajovej dilatačnej pásky z PE</t>
  </si>
  <si>
    <t>m</t>
  </si>
  <si>
    <t>-267878219</t>
  </si>
  <si>
    <t>16,3+16,3+6,73+6,73</t>
  </si>
  <si>
    <t>5</t>
  </si>
  <si>
    <t>283320004800</t>
  </si>
  <si>
    <t>Okrajová dilatačná páska PE RSS100/5 mm bez fólie na oddilatovanie poterov od stenových konštrukcií, BAUMIT</t>
  </si>
  <si>
    <t>1114157300</t>
  </si>
  <si>
    <t>632440065</t>
  </si>
  <si>
    <t>Anhydritová samonivelizačná stierka BAUMIT Nivello Quatro, triedy CA-C20-F6, hr. 5 mm</t>
  </si>
  <si>
    <t>759548595</t>
  </si>
  <si>
    <t>13,8+68,3+25,49</t>
  </si>
  <si>
    <t>7</t>
  </si>
  <si>
    <t>642944121.S</t>
  </si>
  <si>
    <t>Dodatočná montáž oceľovej dverovej zárubne, plochy otvoru do 2,5 m2</t>
  </si>
  <si>
    <t>ks</t>
  </si>
  <si>
    <t>-1792417814</t>
  </si>
  <si>
    <t>553310011300.S</t>
  </si>
  <si>
    <t>Zárubňa oceľová pre sadrokartónové priečky hr. 100 mm, šxv 900x1970</t>
  </si>
  <si>
    <t>-414329075</t>
  </si>
  <si>
    <t>9</t>
  </si>
  <si>
    <t>Ostatné konštrukcie a práce-búranie</t>
  </si>
  <si>
    <t>952901111.S</t>
  </si>
  <si>
    <t>Vyčistenie budov pri výške podlaží do 4 m</t>
  </si>
  <si>
    <t>419585746</t>
  </si>
  <si>
    <t>10</t>
  </si>
  <si>
    <t>968071137.S</t>
  </si>
  <si>
    <t>Vyvesenie kovového krídla vrát do suti plochy nad 4 m2</t>
  </si>
  <si>
    <t>-779430365</t>
  </si>
  <si>
    <t>11</t>
  </si>
  <si>
    <t>968072559.S</t>
  </si>
  <si>
    <t>Vybúranie kovových vrát plochy nad 5 m2,  -0,06600t</t>
  </si>
  <si>
    <t>-1379166530</t>
  </si>
  <si>
    <t>2,9*3</t>
  </si>
  <si>
    <t>12</t>
  </si>
  <si>
    <t>979081111.S</t>
  </si>
  <si>
    <t>Odvoz sutiny a vybúraných hmôt na skládku do 1 km</t>
  </si>
  <si>
    <t>t</t>
  </si>
  <si>
    <t>-11996103</t>
  </si>
  <si>
    <t>13</t>
  </si>
  <si>
    <t>979087212.S</t>
  </si>
  <si>
    <t>Nakladanie na dopravné prostriedky pre vodorovnú dopravu sutiny</t>
  </si>
  <si>
    <t>546545869</t>
  </si>
  <si>
    <t>99</t>
  </si>
  <si>
    <t>Presun hmôt HSV</t>
  </si>
  <si>
    <t>14</t>
  </si>
  <si>
    <t>998011001.S</t>
  </si>
  <si>
    <t>Presun hmôt pre budovy (801, 803, 812), zvislá konštr. z tehál, tvárnic, z kovu výšky do 6 m</t>
  </si>
  <si>
    <t>1194312840</t>
  </si>
  <si>
    <t>PSV</t>
  </si>
  <si>
    <t>Práce a dodávky PSV</t>
  </si>
  <si>
    <t>711</t>
  </si>
  <si>
    <t>Izolácie proti vode a vlhkosti</t>
  </si>
  <si>
    <t>15</t>
  </si>
  <si>
    <t>711111001</t>
  </si>
  <si>
    <t>Zhotovenie izolácie proti zemnej vlhkosti vodorovná náterom penetračným za studena</t>
  </si>
  <si>
    <t>16</t>
  </si>
  <si>
    <t>274</t>
  </si>
  <si>
    <t>1116331020</t>
  </si>
  <si>
    <t>Penetračný náter Delta-Thene</t>
  </si>
  <si>
    <t>l</t>
  </si>
  <si>
    <t>32</t>
  </si>
  <si>
    <t>275</t>
  </si>
  <si>
    <t>17</t>
  </si>
  <si>
    <t>711141559</t>
  </si>
  <si>
    <t>Zhotovenie  izolácie proti zemnej vlhkosti a tlakovej vode vodorovná NAIP pritavením</t>
  </si>
  <si>
    <t>284</t>
  </si>
  <si>
    <t>18</t>
  </si>
  <si>
    <t>6283221000</t>
  </si>
  <si>
    <t>Pás asfaltový HYDROBIT V 60 S 35 pre spodné vrstvy hydroizolačných systémov, ICOPAL</t>
  </si>
  <si>
    <t>285</t>
  </si>
  <si>
    <t>113,8*1,1</t>
  </si>
  <si>
    <t>19</t>
  </si>
  <si>
    <t>998711201.S</t>
  </si>
  <si>
    <t>Presun hmôt pre izoláciu proti vode v objektoch výšky do 6 m</t>
  </si>
  <si>
    <t>%</t>
  </si>
  <si>
    <t>731706967</t>
  </si>
  <si>
    <t>713</t>
  </si>
  <si>
    <t>Izolácie tepelné</t>
  </si>
  <si>
    <t>713122111</t>
  </si>
  <si>
    <t>Montáž tepelnej izolácie podláh polystyrénom, kladeným voľne v jednej vrstve</t>
  </si>
  <si>
    <t>346</t>
  </si>
  <si>
    <t>21</t>
  </si>
  <si>
    <t>283720000300</t>
  </si>
  <si>
    <t>Podlahový polystyrén EPS 100 S, hr. 60 mm, PCI</t>
  </si>
  <si>
    <t>-1041729415</t>
  </si>
  <si>
    <t>113,8*1,02</t>
  </si>
  <si>
    <t>22</t>
  </si>
  <si>
    <t>998713201.S</t>
  </si>
  <si>
    <t>Presun hmôt pre izolácie tepelné v objektoch výšky do 6 m</t>
  </si>
  <si>
    <t>957737760</t>
  </si>
  <si>
    <t>763</t>
  </si>
  <si>
    <t>Konštrukcie - drevostavby</t>
  </si>
  <si>
    <t>23</t>
  </si>
  <si>
    <t>763115112.S</t>
  </si>
  <si>
    <t>Priečka SDK hr. 100 mm, kca CW+UW 75, jednoducho opláštená doskou štandardnou A 12,5 mm, TI 75 mm</t>
  </si>
  <si>
    <t>215508816</t>
  </si>
  <si>
    <t>6,74*3,32*2</t>
  </si>
  <si>
    <t>24</t>
  </si>
  <si>
    <t>998763201.S</t>
  </si>
  <si>
    <t>Presun hmôt pre drevostavby v objektoch výšky do 12 m</t>
  </si>
  <si>
    <t>421221592</t>
  </si>
  <si>
    <t>764</t>
  </si>
  <si>
    <t>Konštrukcie klampiarske</t>
  </si>
  <si>
    <t>25</t>
  </si>
  <si>
    <t>7644302101</t>
  </si>
  <si>
    <t>Krycia lišta K1 rš 200 mm poplastovaný plech</t>
  </si>
  <si>
    <t>-997905661</t>
  </si>
  <si>
    <t>3,5*14</t>
  </si>
  <si>
    <t>26</t>
  </si>
  <si>
    <t>7644302102</t>
  </si>
  <si>
    <t>Krycia lišta rš 300 mm poplastovaný plech</t>
  </si>
  <si>
    <t>-55259399</t>
  </si>
  <si>
    <t>"K2" 3,5*2</t>
  </si>
  <si>
    <t>"K3" 5,3</t>
  </si>
  <si>
    <t>"K4" 10</t>
  </si>
  <si>
    <t>27</t>
  </si>
  <si>
    <t>998764201.S</t>
  </si>
  <si>
    <t>Presun hmôt pre konštrukcie klampiarske v objektoch výšky do 6 m</t>
  </si>
  <si>
    <t>1327072323</t>
  </si>
  <si>
    <t>766</t>
  </si>
  <si>
    <t>Konštrukcie stolárske</t>
  </si>
  <si>
    <t>28</t>
  </si>
  <si>
    <t>766662112</t>
  </si>
  <si>
    <t>Montáž dverového krídla otočného jednokrídlového poldrážkového, do existujúcej zárubne, vrátane kovania</t>
  </si>
  <si>
    <t>-943302557</t>
  </si>
  <si>
    <t>29</t>
  </si>
  <si>
    <t>5491502040</t>
  </si>
  <si>
    <t>Kľučka dverová 2x, 2x rozeta BB, FAB, nehrdzavejúca oceľ, povrch nerez brúsený, SAPELI</t>
  </si>
  <si>
    <t>-1165257868</t>
  </si>
  <si>
    <t>30</t>
  </si>
  <si>
    <t>6117103105</t>
  </si>
  <si>
    <t>Dvere vnútorné jednokrídlové, šírka 600-900 mm, výplň papierová voština</t>
  </si>
  <si>
    <t>-1642789830</t>
  </si>
  <si>
    <t>31</t>
  </si>
  <si>
    <t>998766201.S</t>
  </si>
  <si>
    <t>Presun hmot pre konštrukcie stolárske v objektoch výšky do 6 m</t>
  </si>
  <si>
    <t>1679016668</t>
  </si>
  <si>
    <t>767</t>
  </si>
  <si>
    <t>Konštrukcie doplnkové kovové</t>
  </si>
  <si>
    <t>767411102.S</t>
  </si>
  <si>
    <t>D+M opláštenia sendvičovými stenovými panelmi, hrúbky nad 100 mm vrátane doplnkov</t>
  </si>
  <si>
    <t>1576065099</t>
  </si>
  <si>
    <t>188,2</t>
  </si>
  <si>
    <t>33</t>
  </si>
  <si>
    <t>7674111022</t>
  </si>
  <si>
    <t>D+M opláštenia sendvičovými stropnými panelmi, hrúbky nad 100 mm vrátane doplnkov</t>
  </si>
  <si>
    <t>-779286385</t>
  </si>
  <si>
    <t>34</t>
  </si>
  <si>
    <t>767411801.S</t>
  </si>
  <si>
    <t>Vyrezanie otvoru vo fasádnom plechu BP 02</t>
  </si>
  <si>
    <t>-544392013</t>
  </si>
  <si>
    <t>1*2</t>
  </si>
  <si>
    <t>35</t>
  </si>
  <si>
    <t>767411801.U</t>
  </si>
  <si>
    <t>Vybúranie plechu a časti jackl. profilu BP01</t>
  </si>
  <si>
    <t>1987117504</t>
  </si>
  <si>
    <t>36</t>
  </si>
  <si>
    <t>767641110.S</t>
  </si>
  <si>
    <t>Montáž kovového dverového krídla otočného jednokrídlového, do existujúcej zárubne, vrátane kovania</t>
  </si>
  <si>
    <t>1460050029</t>
  </si>
  <si>
    <t>37</t>
  </si>
  <si>
    <t>549150000600.S</t>
  </si>
  <si>
    <t>Kľučka dverová a rozeta 2x, nehrdzavejúca oceľ, povrch nerez brúsený</t>
  </si>
  <si>
    <t>1962170131</t>
  </si>
  <si>
    <t>38</t>
  </si>
  <si>
    <t>553410014800.S</t>
  </si>
  <si>
    <t>Dvere kovové 900x1970 mm L otočné, zateplené, plné, pol 02</t>
  </si>
  <si>
    <t>-1384415596</t>
  </si>
  <si>
    <t>39</t>
  </si>
  <si>
    <t>767995104</t>
  </si>
  <si>
    <t>Montáž ostatných atypických kovových stavebných doplnkových konštrukcií nad 20 do 50 kg</t>
  </si>
  <si>
    <t>kg</t>
  </si>
  <si>
    <t>-220485083</t>
  </si>
  <si>
    <t>"zámočnícke výrobky Z1, Z2, Z3 a Z4" 41,41+59,98+43,55+45,7</t>
  </si>
  <si>
    <t>"plech Z5 - ramoa hr. 5,0mm" 25,8</t>
  </si>
  <si>
    <t>40</t>
  </si>
  <si>
    <t>154210006400.S</t>
  </si>
  <si>
    <t>Profil oceľový 100x50x50 mm hr. steny 5,0 mm tenkostenný otvorený tvaru U rovnoramenný ozn.11 343 (EN S195T)</t>
  </si>
  <si>
    <t>-1695749959</t>
  </si>
  <si>
    <t>(0,04141+0,0598)*1,03</t>
  </si>
  <si>
    <t>41</t>
  </si>
  <si>
    <t>154210004700.S</t>
  </si>
  <si>
    <t>Profil oceľový 50x50x50 mm hr. steny 2 mm tenkostenný otvorený tvaru U rovnoramenný ozn.11 343 (EN S195T)</t>
  </si>
  <si>
    <t>-181378797</t>
  </si>
  <si>
    <t>(0,0457+0,04355)*1,03</t>
  </si>
  <si>
    <t>42</t>
  </si>
  <si>
    <t>136410000200.S</t>
  </si>
  <si>
    <t>Plech podlahový-slza rozmer 5x1000x2000 mm, akosť ocele 1.4301</t>
  </si>
  <si>
    <t>-1523251277</t>
  </si>
  <si>
    <t>25,8*1,03</t>
  </si>
  <si>
    <t>43</t>
  </si>
  <si>
    <t>998767201.S</t>
  </si>
  <si>
    <t>Presun hmôt pre kovové stavebné doplnkové konštrukcie v objektoch výšky do 6 m</t>
  </si>
  <si>
    <t>1533288016</t>
  </si>
  <si>
    <t>783</t>
  </si>
  <si>
    <t>Nátery</t>
  </si>
  <si>
    <t>44</t>
  </si>
  <si>
    <t>783125230</t>
  </si>
  <si>
    <t>Nátery oceľ.konštr. syntet. ľahkých C, veľmi ľahkých CC jednonás. 2x s emailovaním - 105μm</t>
  </si>
  <si>
    <t>628</t>
  </si>
  <si>
    <t>0,4*(2,9*2+2,1*4+6,1+3,2*2)</t>
  </si>
  <si>
    <t>45</t>
  </si>
  <si>
    <t>783890111.S</t>
  </si>
  <si>
    <t>Epoxidový náter penetračný - systém M75. trojnásobná penetrácia a záverečná vrstva podláh s použitím ochran. masiek s filtrom</t>
  </si>
  <si>
    <t>-2111142911</t>
  </si>
  <si>
    <t>784</t>
  </si>
  <si>
    <t>Maľby</t>
  </si>
  <si>
    <t>46</t>
  </si>
  <si>
    <t>784410100</t>
  </si>
  <si>
    <t>Penetrovanie jednonásobné jemnozrnných podkladov výšky do 3,80 m</t>
  </si>
  <si>
    <t>1990193317</t>
  </si>
  <si>
    <t>44,754*2</t>
  </si>
  <si>
    <t>47</t>
  </si>
  <si>
    <t>784410600</t>
  </si>
  <si>
    <t>Vyrovnanie trhlín a nerovností na jemnozrnných povrchoch výšky do 3,80 m</t>
  </si>
  <si>
    <t>1211383237</t>
  </si>
  <si>
    <t>48</t>
  </si>
  <si>
    <t>784452371</t>
  </si>
  <si>
    <t>Maľby z maliarskych zmesí Primalex, Farmal, ručne nanášané tónované dvojnásobné na jemnozrnný podklad výšky do 3,80 m</t>
  </si>
  <si>
    <t>1181427917</t>
  </si>
  <si>
    <t>OST</t>
  </si>
  <si>
    <t>Ostatné</t>
  </si>
  <si>
    <t>49</t>
  </si>
  <si>
    <t>Elektroinštalácia</t>
  </si>
  <si>
    <t>súb</t>
  </si>
  <si>
    <t>64</t>
  </si>
  <si>
    <t>-331169564</t>
  </si>
  <si>
    <t>50</t>
  </si>
  <si>
    <t>Vzduchotechnika</t>
  </si>
  <si>
    <t>310414208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</si>
</sst>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"/>
    <numFmt numFmtId="165" formatCode="#,##0.00%"/>
    <numFmt numFmtId="166" formatCode="dd\.mm\.yyyy"/>
    <numFmt numFmtId="167" formatCode="#,##0.00000"/>
    <numFmt numFmtId="168" formatCode="#,##0.000"/>
  </numFmts>
  <fonts count="35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11"/>
      <name val="Arial CE"/>
      <charset val="1"/>
    </font>
    <font>
      <b/>
      <sz val="10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2"/>
      <name val="Arial CE"/>
      <charset val="1"/>
    </font>
    <font>
      <sz val="18"/>
      <color rgb="FF0000FF"/>
      <name val="Wingdings 2"/>
      <charset val="1"/>
    </font>
    <font>
      <u/>
      <sz val="11"/>
      <color rgb="FF0000FF"/>
      <name val="Calibri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10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sz val="8"/>
      <color rgb="FF505050"/>
      <name val="Arial CE"/>
      <charset val="1"/>
    </font>
    <font>
      <sz val="7"/>
      <color rgb="FF969696"/>
      <name val="Arial CE"/>
      <charset val="1"/>
    </font>
    <font>
      <sz val="8"/>
      <color rgb="FFFF0000"/>
      <name val="Arial CE"/>
      <charset val="1"/>
    </font>
    <font>
      <i/>
      <sz val="9"/>
      <color rgb="FF0000FF"/>
      <name val="Arial CE"/>
      <charset val="1"/>
    </font>
    <font>
      <i/>
      <sz val="8"/>
      <color rgb="FF0000FF"/>
      <name val="Arial CE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17" fillId="0" borderId="0" applyBorder="0" applyProtection="0"/>
  </cellStyleXfs>
  <cellXfs count="20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9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11" fillId="0" borderId="18" xfId="0" applyNumberFormat="1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1" applyFont="1" applyBorder="1" applyAlignment="1" applyProtection="1">
      <alignment horizontal="center" vertical="center"/>
    </xf>
    <xf numFmtId="0" fontId="18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21" fillId="0" borderId="19" xfId="0" applyNumberFormat="1" applyFont="1" applyBorder="1" applyAlignment="1">
      <alignment vertical="center"/>
    </xf>
    <xf numFmtId="4" fontId="21" fillId="0" borderId="20" xfId="0" applyNumberFormat="1" applyFont="1" applyBorder="1" applyAlignment="1">
      <alignment vertical="center"/>
    </xf>
    <xf numFmtId="167" fontId="21" fillId="0" borderId="20" xfId="0" applyNumberFormat="1" applyFont="1" applyBorder="1" applyAlignment="1">
      <alignment vertical="center"/>
    </xf>
    <xf numFmtId="4" fontId="21" fillId="0" borderId="2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0" xfId="0" applyProtection="1"/>
    <xf numFmtId="0" fontId="22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9" fillId="4" borderId="6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20" xfId="0" applyFont="1" applyBorder="1" applyAlignment="1">
      <alignment horizontal="left" vertical="center"/>
    </xf>
    <xf numFmtId="0" fontId="25" fillId="0" borderId="20" xfId="0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8" fontId="14" fillId="0" borderId="0" xfId="0" applyNumberFormat="1" applyFont="1" applyAlignment="1"/>
    <xf numFmtId="167" fontId="27" fillId="0" borderId="12" xfId="0" applyNumberFormat="1" applyFont="1" applyBorder="1" applyAlignment="1"/>
    <xf numFmtId="167" fontId="27" fillId="0" borderId="13" xfId="0" applyNumberFormat="1" applyFont="1" applyBorder="1" applyAlignment="1"/>
    <xf numFmtId="168" fontId="28" fillId="0" borderId="0" xfId="0" applyNumberFormat="1" applyFont="1" applyAlignment="1">
      <alignment vertical="center"/>
    </xf>
    <xf numFmtId="0" fontId="29" fillId="0" borderId="0" xfId="0" applyFont="1" applyAlignment="1"/>
    <xf numFmtId="0" fontId="29" fillId="0" borderId="3" xfId="0" applyFont="1" applyBorder="1" applyAlignment="1"/>
    <xf numFmtId="0" fontId="2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8" fontId="25" fillId="0" borderId="0" xfId="0" applyNumberFormat="1" applyFont="1" applyAlignment="1"/>
    <xf numFmtId="0" fontId="29" fillId="0" borderId="18" xfId="0" applyFont="1" applyBorder="1" applyAlignment="1"/>
    <xf numFmtId="0" fontId="29" fillId="0" borderId="0" xfId="0" applyFont="1" applyBorder="1" applyAlignment="1"/>
    <xf numFmtId="167" fontId="29" fillId="0" borderId="0" xfId="0" applyNumberFormat="1" applyFont="1" applyBorder="1" applyAlignment="1"/>
    <xf numFmtId="167" fontId="29" fillId="0" borderId="14" xfId="0" applyNumberFormat="1" applyFont="1" applyBorder="1" applyAlignment="1"/>
    <xf numFmtId="0" fontId="29" fillId="0" borderId="0" xfId="0" applyFont="1" applyAlignment="1">
      <alignment horizontal="center"/>
    </xf>
    <xf numFmtId="168" fontId="29" fillId="0" borderId="0" xfId="0" applyNumberFormat="1" applyFont="1" applyAlignment="1">
      <alignment vertical="center"/>
    </xf>
    <xf numFmtId="0" fontId="26" fillId="0" borderId="0" xfId="0" applyFont="1" applyAlignment="1">
      <alignment horizontal="left"/>
    </xf>
    <xf numFmtId="168" fontId="2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168" fontId="1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3" fillId="0" borderId="18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167" fontId="13" fillId="0" borderId="14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8" fontId="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168" fontId="30" fillId="0" borderId="0" xfId="0" applyNumberFormat="1" applyFont="1" applyAlignment="1">
      <alignment vertical="center"/>
    </xf>
    <xf numFmtId="0" fontId="30" fillId="0" borderId="18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168" fontId="32" fillId="0" borderId="0" xfId="0" applyNumberFormat="1" applyFont="1" applyAlignment="1">
      <alignment vertical="center"/>
    </xf>
    <xf numFmtId="0" fontId="32" fillId="0" borderId="18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8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8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167" fontId="13" fillId="0" borderId="20" xfId="0" applyNumberFormat="1" applyFont="1" applyBorder="1" applyAlignment="1">
      <alignment vertical="center"/>
    </xf>
    <xf numFmtId="167" fontId="13" fillId="0" borderId="21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horizontal="right" vertical="center"/>
    </xf>
    <xf numFmtId="4" fontId="14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4" fontId="20" fillId="0" borderId="0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right" vertical="center"/>
    </xf>
    <xf numFmtId="0" fontId="12" fillId="4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4" fontId="9" fillId="3" borderId="8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166" fontId="5" fillId="0" borderId="0" xfId="0" applyNumberFormat="1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left" vertical="center"/>
    </xf>
    <xf numFmtId="4" fontId="8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8" fontId="12" fillId="0" borderId="22" xfId="0" applyNumberFormat="1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168" fontId="33" fillId="0" borderId="22" xfId="0" applyNumberFormat="1" applyFont="1" applyBorder="1" applyAlignment="1" applyProtection="1">
      <alignment vertical="center"/>
    </xf>
    <xf numFmtId="168" fontId="26" fillId="0" borderId="0" xfId="0" applyNumberFormat="1" applyFont="1" applyAlignment="1" applyProtection="1"/>
    <xf numFmtId="168" fontId="25" fillId="0" borderId="0" xfId="0" applyNumberFormat="1" applyFont="1" applyAlignment="1" applyProtection="1"/>
    <xf numFmtId="0" fontId="0" fillId="0" borderId="10" xfId="0" applyFont="1" applyBorder="1" applyAlignment="1" applyProtection="1">
      <alignment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0" workbookViewId="0">
      <selection activeCell="AG94" sqref="AG94:AM94"/>
    </sheetView>
  </sheetViews>
  <sheetFormatPr defaultColWidth="8.42578125"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 customWidth="1"/>
  </cols>
  <sheetData>
    <row r="1" spans="1:74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spans="1:74" ht="36.9" customHeight="1">
      <c r="AR2" s="195" t="s">
        <v>4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2" t="s">
        <v>5</v>
      </c>
      <c r="BT2" s="2" t="s">
        <v>6</v>
      </c>
    </row>
    <row r="3" spans="1:74" ht="6.9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5</v>
      </c>
      <c r="BT3" s="2" t="s">
        <v>6</v>
      </c>
    </row>
    <row r="4" spans="1:74" ht="24.9" customHeight="1">
      <c r="B4" s="5"/>
      <c r="D4" s="6" t="s">
        <v>7</v>
      </c>
      <c r="AR4" s="5"/>
      <c r="AS4" s="7" t="s">
        <v>8</v>
      </c>
      <c r="BS4" s="2" t="s">
        <v>5</v>
      </c>
    </row>
    <row r="5" spans="1:74" ht="12" customHeight="1">
      <c r="B5" s="5"/>
      <c r="D5" s="8" t="s">
        <v>9</v>
      </c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5"/>
      <c r="BS5" s="2" t="s">
        <v>5</v>
      </c>
    </row>
    <row r="6" spans="1:74" ht="36.9" customHeight="1">
      <c r="B6" s="5"/>
      <c r="D6" s="9" t="s">
        <v>10</v>
      </c>
      <c r="K6" s="197" t="s">
        <v>11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R6" s="5"/>
      <c r="BS6" s="2" t="s">
        <v>5</v>
      </c>
    </row>
    <row r="7" spans="1:74" ht="12" customHeight="1">
      <c r="B7" s="5"/>
      <c r="D7" s="10" t="s">
        <v>12</v>
      </c>
      <c r="K7" s="11"/>
      <c r="AK7" s="10" t="s">
        <v>13</v>
      </c>
      <c r="AN7" s="11"/>
      <c r="AR7" s="5"/>
      <c r="BS7" s="2" t="s">
        <v>5</v>
      </c>
    </row>
    <row r="8" spans="1:74" ht="12" customHeight="1">
      <c r="B8" s="5"/>
      <c r="D8" s="10" t="s">
        <v>14</v>
      </c>
      <c r="K8" s="11" t="s">
        <v>15</v>
      </c>
      <c r="AK8" s="10" t="s">
        <v>16</v>
      </c>
      <c r="AN8" s="12">
        <v>44368</v>
      </c>
      <c r="AR8" s="5"/>
      <c r="BS8" s="2" t="s">
        <v>5</v>
      </c>
    </row>
    <row r="9" spans="1:74" ht="14.4" customHeight="1">
      <c r="B9" s="5"/>
      <c r="AR9" s="5"/>
      <c r="BS9" s="2" t="s">
        <v>5</v>
      </c>
    </row>
    <row r="10" spans="1:74" ht="12" customHeight="1">
      <c r="B10" s="5"/>
      <c r="D10" s="10" t="s">
        <v>17</v>
      </c>
      <c r="K10" t="s">
        <v>18</v>
      </c>
      <c r="AK10" s="10" t="s">
        <v>19</v>
      </c>
      <c r="AN10" s="11"/>
      <c r="AR10" s="5"/>
      <c r="BS10" s="2" t="s">
        <v>5</v>
      </c>
    </row>
    <row r="11" spans="1:74" ht="18.600000000000001" customHeight="1">
      <c r="B11" s="5"/>
      <c r="E11" s="11" t="s">
        <v>15</v>
      </c>
      <c r="AK11" s="10" t="s">
        <v>20</v>
      </c>
      <c r="AN11" s="11"/>
      <c r="AR11" s="5"/>
      <c r="BS11" s="2" t="s">
        <v>5</v>
      </c>
    </row>
    <row r="12" spans="1:74" ht="6.9" customHeight="1">
      <c r="B12" s="5"/>
      <c r="AR12" s="5"/>
      <c r="BS12" s="2" t="s">
        <v>5</v>
      </c>
    </row>
    <row r="13" spans="1:74" ht="12" customHeight="1">
      <c r="B13" s="5"/>
      <c r="D13" s="10" t="s">
        <v>21</v>
      </c>
      <c r="AK13" s="10" t="s">
        <v>19</v>
      </c>
      <c r="AN13" s="11"/>
      <c r="AR13" s="5"/>
      <c r="BS13" s="2" t="s">
        <v>5</v>
      </c>
    </row>
    <row r="14" spans="1:74" ht="13.2">
      <c r="B14" s="5"/>
      <c r="E14" s="11" t="s">
        <v>15</v>
      </c>
      <c r="AK14" s="10" t="s">
        <v>20</v>
      </c>
      <c r="AN14" s="11"/>
      <c r="AR14" s="5"/>
      <c r="BS14" s="2" t="s">
        <v>5</v>
      </c>
    </row>
    <row r="15" spans="1:74" ht="6.9" customHeight="1">
      <c r="B15" s="5"/>
      <c r="AR15" s="5"/>
      <c r="BS15" s="2" t="s">
        <v>2</v>
      </c>
    </row>
    <row r="16" spans="1:74" ht="12" customHeight="1">
      <c r="B16" s="5"/>
      <c r="D16" s="10" t="s">
        <v>22</v>
      </c>
      <c r="K16" t="s">
        <v>23</v>
      </c>
      <c r="AK16" s="10" t="s">
        <v>19</v>
      </c>
      <c r="AN16" s="11"/>
      <c r="AR16" s="5"/>
      <c r="BS16" s="2" t="s">
        <v>2</v>
      </c>
    </row>
    <row r="17" spans="1:71" ht="18.600000000000001" customHeight="1">
      <c r="B17" s="5"/>
      <c r="E17" s="11" t="s">
        <v>15</v>
      </c>
      <c r="AK17" s="10" t="s">
        <v>20</v>
      </c>
      <c r="AN17" s="11"/>
      <c r="AR17" s="5"/>
      <c r="BS17" s="2" t="s">
        <v>24</v>
      </c>
    </row>
    <row r="18" spans="1:71" ht="6.9" customHeight="1">
      <c r="B18" s="5"/>
      <c r="AR18" s="5"/>
      <c r="BS18" s="2" t="s">
        <v>25</v>
      </c>
    </row>
    <row r="19" spans="1:71" ht="12" customHeight="1">
      <c r="B19" s="5"/>
      <c r="D19" s="10" t="s">
        <v>26</v>
      </c>
      <c r="AK19" s="10" t="s">
        <v>19</v>
      </c>
      <c r="AN19" s="11"/>
      <c r="AR19" s="5"/>
      <c r="BS19" s="2" t="s">
        <v>25</v>
      </c>
    </row>
    <row r="20" spans="1:71" ht="18.600000000000001" customHeight="1">
      <c r="B20" s="5"/>
      <c r="E20" s="11" t="s">
        <v>15</v>
      </c>
      <c r="AK20" s="10" t="s">
        <v>20</v>
      </c>
      <c r="AN20" s="11"/>
      <c r="AR20" s="5"/>
      <c r="BS20" s="2" t="s">
        <v>24</v>
      </c>
    </row>
    <row r="21" spans="1:71" ht="6.9" customHeight="1">
      <c r="B21" s="5"/>
      <c r="AR21" s="5"/>
    </row>
    <row r="22" spans="1:71" ht="12" customHeight="1">
      <c r="B22" s="5"/>
      <c r="D22" s="10" t="s">
        <v>27</v>
      </c>
      <c r="AR22" s="5"/>
    </row>
    <row r="23" spans="1:71" ht="16.5" customHeight="1">
      <c r="B23" s="5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5"/>
    </row>
    <row r="24" spans="1:71" ht="6.9" customHeight="1">
      <c r="B24" s="5"/>
      <c r="AR24" s="5"/>
    </row>
    <row r="25" spans="1:71" ht="6.9" customHeight="1">
      <c r="B25" s="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R25" s="5"/>
    </row>
    <row r="26" spans="1:71" s="18" customFormat="1" ht="25.95" customHeight="1">
      <c r="A26" s="14"/>
      <c r="B26" s="15"/>
      <c r="C26" s="14"/>
      <c r="D26" s="16" t="s">
        <v>28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99">
        <f>ROUND(AG94,2)</f>
        <v>0</v>
      </c>
      <c r="AL26" s="199"/>
      <c r="AM26" s="199"/>
      <c r="AN26" s="199"/>
      <c r="AO26" s="199"/>
      <c r="AP26" s="14"/>
      <c r="AQ26" s="14"/>
      <c r="AR26" s="15"/>
      <c r="BE26" s="14"/>
    </row>
    <row r="27" spans="1:71" s="18" customFormat="1" ht="6.9" customHeight="1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5"/>
      <c r="BE27" s="14"/>
    </row>
    <row r="28" spans="1:71" s="18" customFormat="1" ht="13.2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94" t="s">
        <v>29</v>
      </c>
      <c r="M28" s="194"/>
      <c r="N28" s="194"/>
      <c r="O28" s="194"/>
      <c r="P28" s="194"/>
      <c r="Q28" s="14"/>
      <c r="R28" s="14"/>
      <c r="S28" s="14"/>
      <c r="T28" s="14"/>
      <c r="U28" s="14"/>
      <c r="V28" s="14"/>
      <c r="W28" s="194" t="s">
        <v>30</v>
      </c>
      <c r="X28" s="194"/>
      <c r="Y28" s="194"/>
      <c r="Z28" s="194"/>
      <c r="AA28" s="194"/>
      <c r="AB28" s="194"/>
      <c r="AC28" s="194"/>
      <c r="AD28" s="194"/>
      <c r="AE28" s="194"/>
      <c r="AF28" s="14"/>
      <c r="AG28" s="14"/>
      <c r="AH28" s="14"/>
      <c r="AI28" s="14"/>
      <c r="AJ28" s="14"/>
      <c r="AK28" s="194" t="s">
        <v>31</v>
      </c>
      <c r="AL28" s="194"/>
      <c r="AM28" s="194"/>
      <c r="AN28" s="194"/>
      <c r="AO28" s="194"/>
      <c r="AP28" s="14"/>
      <c r="AQ28" s="14"/>
      <c r="AR28" s="15"/>
      <c r="BE28" s="14"/>
    </row>
    <row r="29" spans="1:71" s="19" customFormat="1" ht="14.4" customHeight="1">
      <c r="B29" s="20"/>
      <c r="D29" s="10" t="s">
        <v>32</v>
      </c>
      <c r="F29" s="10" t="s">
        <v>33</v>
      </c>
      <c r="L29" s="192">
        <v>0.2</v>
      </c>
      <c r="M29" s="192"/>
      <c r="N29" s="192"/>
      <c r="O29" s="192"/>
      <c r="P29" s="192"/>
      <c r="W29" s="193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K29" s="193">
        <f>ROUND(AV94, 2)</f>
        <v>0</v>
      </c>
      <c r="AL29" s="193"/>
      <c r="AM29" s="193"/>
      <c r="AN29" s="193"/>
      <c r="AO29" s="193"/>
      <c r="AR29" s="20"/>
    </row>
    <row r="30" spans="1:71" s="19" customFormat="1" ht="14.4" customHeight="1">
      <c r="B30" s="20"/>
      <c r="F30" s="10" t="s">
        <v>34</v>
      </c>
      <c r="L30" s="192">
        <v>0.2</v>
      </c>
      <c r="M30" s="192"/>
      <c r="N30" s="192"/>
      <c r="O30" s="192"/>
      <c r="P30" s="192"/>
      <c r="W30" s="193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K30" s="193">
        <f>ROUND(AW94, 2)</f>
        <v>0</v>
      </c>
      <c r="AL30" s="193"/>
      <c r="AM30" s="193"/>
      <c r="AN30" s="193"/>
      <c r="AO30" s="193"/>
      <c r="AR30" s="20"/>
    </row>
    <row r="31" spans="1:71" s="19" customFormat="1" ht="14.4" hidden="1" customHeight="1">
      <c r="B31" s="20"/>
      <c r="F31" s="10" t="s">
        <v>35</v>
      </c>
      <c r="L31" s="192">
        <v>0.2</v>
      </c>
      <c r="M31" s="192"/>
      <c r="N31" s="192"/>
      <c r="O31" s="192"/>
      <c r="P31" s="192"/>
      <c r="W31" s="193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3">
        <v>0</v>
      </c>
      <c r="AL31" s="193"/>
      <c r="AM31" s="193"/>
      <c r="AN31" s="193"/>
      <c r="AO31" s="193"/>
      <c r="AR31" s="20"/>
    </row>
    <row r="32" spans="1:71" s="19" customFormat="1" ht="14.4" hidden="1" customHeight="1">
      <c r="B32" s="20"/>
      <c r="F32" s="10" t="s">
        <v>36</v>
      </c>
      <c r="L32" s="192">
        <v>0.2</v>
      </c>
      <c r="M32" s="192"/>
      <c r="N32" s="192"/>
      <c r="O32" s="192"/>
      <c r="P32" s="192"/>
      <c r="W32" s="193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3">
        <v>0</v>
      </c>
      <c r="AL32" s="193"/>
      <c r="AM32" s="193"/>
      <c r="AN32" s="193"/>
      <c r="AO32" s="193"/>
      <c r="AR32" s="20"/>
    </row>
    <row r="33" spans="1:57" s="19" customFormat="1" ht="14.4" hidden="1" customHeight="1">
      <c r="B33" s="20"/>
      <c r="F33" s="10" t="s">
        <v>37</v>
      </c>
      <c r="L33" s="192">
        <v>0</v>
      </c>
      <c r="M33" s="192"/>
      <c r="N33" s="192"/>
      <c r="O33" s="192"/>
      <c r="P33" s="192"/>
      <c r="W33" s="193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K33" s="193">
        <v>0</v>
      </c>
      <c r="AL33" s="193"/>
      <c r="AM33" s="193"/>
      <c r="AN33" s="193"/>
      <c r="AO33" s="193"/>
      <c r="AR33" s="20"/>
    </row>
    <row r="34" spans="1:57" s="18" customFormat="1" ht="6.9" customHeight="1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5"/>
      <c r="BE34" s="14"/>
    </row>
    <row r="35" spans="1:57" s="18" customFormat="1" ht="25.95" customHeight="1">
      <c r="A35" s="14"/>
      <c r="B35" s="15"/>
      <c r="C35" s="21"/>
      <c r="D35" s="22" t="s">
        <v>38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 t="s">
        <v>39</v>
      </c>
      <c r="U35" s="23"/>
      <c r="V35" s="23"/>
      <c r="W35" s="23"/>
      <c r="X35" s="188" t="s">
        <v>40</v>
      </c>
      <c r="Y35" s="188"/>
      <c r="Z35" s="188"/>
      <c r="AA35" s="188"/>
      <c r="AB35" s="188"/>
      <c r="AC35" s="23"/>
      <c r="AD35" s="23"/>
      <c r="AE35" s="23"/>
      <c r="AF35" s="23"/>
      <c r="AG35" s="23"/>
      <c r="AH35" s="23"/>
      <c r="AI35" s="23"/>
      <c r="AJ35" s="23"/>
      <c r="AK35" s="189">
        <f>SUM(AK26:AK33)</f>
        <v>0</v>
      </c>
      <c r="AL35" s="189"/>
      <c r="AM35" s="189"/>
      <c r="AN35" s="189"/>
      <c r="AO35" s="189"/>
      <c r="AP35" s="21"/>
      <c r="AQ35" s="21"/>
      <c r="AR35" s="15"/>
      <c r="BE35" s="14"/>
    </row>
    <row r="36" spans="1:57" s="18" customFormat="1" ht="6.9" customHeight="1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5"/>
      <c r="BE36" s="14"/>
    </row>
    <row r="37" spans="1:57" s="18" customFormat="1" ht="14.4" customHeight="1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5"/>
      <c r="BE37" s="14"/>
    </row>
    <row r="38" spans="1:57" ht="14.4" customHeight="1">
      <c r="B38" s="5"/>
      <c r="AR38" s="5"/>
    </row>
    <row r="39" spans="1:57" ht="14.4" customHeight="1">
      <c r="B39" s="5"/>
      <c r="AR39" s="5"/>
    </row>
    <row r="40" spans="1:57" ht="14.4" customHeight="1">
      <c r="B40" s="5"/>
      <c r="AR40" s="5"/>
    </row>
    <row r="41" spans="1:57" ht="14.4" customHeight="1">
      <c r="B41" s="5"/>
      <c r="AR41" s="5"/>
    </row>
    <row r="42" spans="1:57" ht="14.4" customHeight="1">
      <c r="B42" s="5"/>
      <c r="AR42" s="5"/>
    </row>
    <row r="43" spans="1:57" ht="14.4" customHeight="1">
      <c r="B43" s="5"/>
      <c r="AR43" s="5"/>
    </row>
    <row r="44" spans="1:57" ht="14.4" customHeight="1">
      <c r="B44" s="5"/>
      <c r="AR44" s="5"/>
    </row>
    <row r="45" spans="1:57" ht="14.4" customHeight="1">
      <c r="B45" s="5"/>
      <c r="AR45" s="5"/>
    </row>
    <row r="46" spans="1:57" ht="14.4" customHeight="1">
      <c r="B46" s="5"/>
      <c r="AR46" s="5"/>
    </row>
    <row r="47" spans="1:57" ht="14.4" customHeight="1">
      <c r="B47" s="5"/>
      <c r="AR47" s="5"/>
    </row>
    <row r="48" spans="1:57" ht="14.4" customHeight="1">
      <c r="B48" s="5"/>
      <c r="AR48" s="5"/>
    </row>
    <row r="49" spans="1:57" s="18" customFormat="1" ht="14.4" customHeight="1">
      <c r="B49" s="25"/>
      <c r="D49" s="26" t="s">
        <v>41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6" t="s">
        <v>42</v>
      </c>
      <c r="AI49" s="27"/>
      <c r="AJ49" s="27"/>
      <c r="AK49" s="27"/>
      <c r="AL49" s="27"/>
      <c r="AM49" s="27"/>
      <c r="AN49" s="27"/>
      <c r="AO49" s="27"/>
      <c r="AR49" s="25"/>
    </row>
    <row r="50" spans="1:57">
      <c r="B50" s="5"/>
      <c r="AR50" s="5"/>
    </row>
    <row r="51" spans="1:57">
      <c r="B51" s="5"/>
      <c r="AR51" s="5"/>
    </row>
    <row r="52" spans="1:57">
      <c r="B52" s="5"/>
      <c r="AR52" s="5"/>
    </row>
    <row r="53" spans="1:57">
      <c r="B53" s="5"/>
      <c r="AR53" s="5"/>
    </row>
    <row r="54" spans="1:57">
      <c r="B54" s="5"/>
      <c r="AR54" s="5"/>
    </row>
    <row r="55" spans="1:57">
      <c r="B55" s="5"/>
      <c r="AR55" s="5"/>
    </row>
    <row r="56" spans="1:57">
      <c r="B56" s="5"/>
      <c r="AR56" s="5"/>
    </row>
    <row r="57" spans="1:57">
      <c r="B57" s="5"/>
      <c r="AR57" s="5"/>
    </row>
    <row r="58" spans="1:57">
      <c r="B58" s="5"/>
      <c r="AR58" s="5"/>
    </row>
    <row r="59" spans="1:57">
      <c r="B59" s="5"/>
      <c r="AR59" s="5"/>
    </row>
    <row r="60" spans="1:57" s="18" customFormat="1" ht="13.2">
      <c r="A60" s="14"/>
      <c r="B60" s="15"/>
      <c r="C60" s="14"/>
      <c r="D60" s="28" t="s">
        <v>43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28" t="s">
        <v>44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28" t="s">
        <v>43</v>
      </c>
      <c r="AI60" s="17"/>
      <c r="AJ60" s="17"/>
      <c r="AK60" s="17"/>
      <c r="AL60" s="17"/>
      <c r="AM60" s="28" t="s">
        <v>44</v>
      </c>
      <c r="AN60" s="17"/>
      <c r="AO60" s="17"/>
      <c r="AP60" s="14"/>
      <c r="AQ60" s="14"/>
      <c r="AR60" s="15"/>
      <c r="BE60" s="14"/>
    </row>
    <row r="61" spans="1:57">
      <c r="B61" s="5"/>
      <c r="AR61" s="5"/>
    </row>
    <row r="62" spans="1:57">
      <c r="B62" s="5"/>
      <c r="AR62" s="5"/>
    </row>
    <row r="63" spans="1:57">
      <c r="B63" s="5"/>
      <c r="AR63" s="5"/>
    </row>
    <row r="64" spans="1:57" s="18" customFormat="1" ht="13.2">
      <c r="A64" s="14"/>
      <c r="B64" s="15"/>
      <c r="C64" s="14"/>
      <c r="D64" s="26" t="s">
        <v>45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6" t="s">
        <v>46</v>
      </c>
      <c r="AI64" s="29"/>
      <c r="AJ64" s="29"/>
      <c r="AK64" s="29"/>
      <c r="AL64" s="29"/>
      <c r="AM64" s="29"/>
      <c r="AN64" s="29"/>
      <c r="AO64" s="29"/>
      <c r="AP64" s="14"/>
      <c r="AQ64" s="14"/>
      <c r="AR64" s="15"/>
      <c r="BE64" s="14"/>
    </row>
    <row r="65" spans="1:57">
      <c r="B65" s="5"/>
      <c r="AR65" s="5"/>
    </row>
    <row r="66" spans="1:57">
      <c r="B66" s="5"/>
      <c r="AR66" s="5"/>
    </row>
    <row r="67" spans="1:57">
      <c r="B67" s="5"/>
      <c r="AR67" s="5"/>
    </row>
    <row r="68" spans="1:57">
      <c r="B68" s="5"/>
      <c r="AR68" s="5"/>
    </row>
    <row r="69" spans="1:57">
      <c r="B69" s="5"/>
      <c r="AR69" s="5"/>
    </row>
    <row r="70" spans="1:57">
      <c r="B70" s="5"/>
      <c r="AR70" s="5"/>
    </row>
    <row r="71" spans="1:57">
      <c r="B71" s="5"/>
      <c r="AR71" s="5"/>
    </row>
    <row r="72" spans="1:57">
      <c r="B72" s="5"/>
      <c r="AR72" s="5"/>
    </row>
    <row r="73" spans="1:57">
      <c r="B73" s="5"/>
      <c r="AR73" s="5"/>
    </row>
    <row r="74" spans="1:57">
      <c r="B74" s="5"/>
      <c r="AR74" s="5"/>
    </row>
    <row r="75" spans="1:57" s="18" customFormat="1" ht="13.2">
      <c r="A75" s="14"/>
      <c r="B75" s="15"/>
      <c r="C75" s="14"/>
      <c r="D75" s="28" t="s">
        <v>43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28" t="s">
        <v>44</v>
      </c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28" t="s">
        <v>43</v>
      </c>
      <c r="AI75" s="17"/>
      <c r="AJ75" s="17"/>
      <c r="AK75" s="17"/>
      <c r="AL75" s="17"/>
      <c r="AM75" s="28" t="s">
        <v>44</v>
      </c>
      <c r="AN75" s="17"/>
      <c r="AO75" s="17"/>
      <c r="AP75" s="14"/>
      <c r="AQ75" s="14"/>
      <c r="AR75" s="15"/>
      <c r="BE75" s="14"/>
    </row>
    <row r="76" spans="1:57" s="18" customFormat="1">
      <c r="A76" s="14"/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5"/>
      <c r="BE76" s="14"/>
    </row>
    <row r="77" spans="1:57" s="18" customFormat="1" ht="6.9" customHeight="1">
      <c r="A77" s="14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15"/>
      <c r="BE77" s="14"/>
    </row>
    <row r="81" spans="1:91" s="18" customFormat="1" ht="6.9" customHeight="1">
      <c r="A81" s="14"/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15"/>
      <c r="BE81" s="14"/>
    </row>
    <row r="82" spans="1:91" s="18" customFormat="1" ht="24.9" customHeight="1">
      <c r="A82" s="14"/>
      <c r="B82" s="15"/>
      <c r="C82" s="6" t="s">
        <v>47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5"/>
      <c r="BE82" s="14"/>
    </row>
    <row r="83" spans="1:91" s="18" customFormat="1" ht="6.9" customHeight="1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5"/>
      <c r="BE83" s="14"/>
    </row>
    <row r="84" spans="1:91" s="34" customFormat="1" ht="12" customHeight="1">
      <c r="B84" s="35"/>
      <c r="C84" s="10" t="s">
        <v>9</v>
      </c>
      <c r="L84" s="34">
        <f>K5</f>
        <v>0</v>
      </c>
      <c r="AR84" s="35"/>
    </row>
    <row r="85" spans="1:91" s="36" customFormat="1" ht="36.9" customHeight="1">
      <c r="B85" s="37"/>
      <c r="C85" s="38" t="s">
        <v>10</v>
      </c>
      <c r="L85" s="190" t="str">
        <f>K6</f>
        <v>SO 01 – Vostavba skladu do oceľovej haly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R85" s="37"/>
    </row>
    <row r="86" spans="1:91" s="18" customFormat="1" ht="6.9" customHeight="1">
      <c r="A86" s="14"/>
      <c r="B86" s="1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5"/>
      <c r="BE86" s="14"/>
    </row>
    <row r="87" spans="1:91" s="18" customFormat="1" ht="12" customHeight="1">
      <c r="A87" s="14"/>
      <c r="B87" s="15"/>
      <c r="C87" s="10" t="s">
        <v>14</v>
      </c>
      <c r="D87" s="14"/>
      <c r="E87" s="14"/>
      <c r="F87" s="14"/>
      <c r="G87" s="14"/>
      <c r="H87" s="14"/>
      <c r="I87" s="14"/>
      <c r="J87" s="14"/>
      <c r="K87" s="14"/>
      <c r="L87" s="39" t="str">
        <f>IF(K8="","",K8)</f>
        <v xml:space="preserve"> </v>
      </c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0" t="s">
        <v>16</v>
      </c>
      <c r="AJ87" s="14"/>
      <c r="AK87" s="14"/>
      <c r="AL87" s="14"/>
      <c r="AM87" s="191">
        <f>IF(AN8= "","",AN8)</f>
        <v>44368</v>
      </c>
      <c r="AN87" s="191"/>
      <c r="AO87" s="14"/>
      <c r="AP87" s="14"/>
      <c r="AQ87" s="14"/>
      <c r="AR87" s="15"/>
      <c r="BE87" s="14"/>
    </row>
    <row r="88" spans="1:91" s="18" customFormat="1" ht="6.9" customHeight="1">
      <c r="A88" s="14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5"/>
      <c r="BE88" s="14"/>
    </row>
    <row r="89" spans="1:91" s="18" customFormat="1" ht="15.15" customHeight="1">
      <c r="A89" s="14"/>
      <c r="B89" s="15"/>
      <c r="C89" s="10" t="s">
        <v>17</v>
      </c>
      <c r="D89" s="14"/>
      <c r="E89" s="14"/>
      <c r="F89" s="14"/>
      <c r="G89" s="14"/>
      <c r="H89" s="14"/>
      <c r="I89" s="14"/>
      <c r="J89" s="14"/>
      <c r="K89" s="14"/>
      <c r="L89" s="34" t="str">
        <f>IF(E11= "","",E11)</f>
        <v xml:space="preserve"> </v>
      </c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0" t="s">
        <v>22</v>
      </c>
      <c r="AJ89" s="14"/>
      <c r="AK89" s="14"/>
      <c r="AL89" s="14"/>
      <c r="AM89" s="183" t="str">
        <f>IF(E17="","",E17)</f>
        <v xml:space="preserve"> </v>
      </c>
      <c r="AN89" s="183"/>
      <c r="AO89" s="183"/>
      <c r="AP89" s="183"/>
      <c r="AQ89" s="14"/>
      <c r="AR89" s="15"/>
      <c r="AS89" s="182" t="s">
        <v>48</v>
      </c>
      <c r="AT89" s="182"/>
      <c r="AU89" s="40"/>
      <c r="AV89" s="40"/>
      <c r="AW89" s="40"/>
      <c r="AX89" s="40"/>
      <c r="AY89" s="40"/>
      <c r="AZ89" s="40"/>
      <c r="BA89" s="40"/>
      <c r="BB89" s="40"/>
      <c r="BC89" s="40"/>
      <c r="BD89" s="41"/>
      <c r="BE89" s="14"/>
    </row>
    <row r="90" spans="1:91" s="18" customFormat="1" ht="15.15" customHeight="1">
      <c r="A90" s="14"/>
      <c r="B90" s="15"/>
      <c r="C90" s="10" t="s">
        <v>21</v>
      </c>
      <c r="D90" s="14"/>
      <c r="E90" s="14"/>
      <c r="F90" s="14"/>
      <c r="G90" s="14"/>
      <c r="H90" s="14"/>
      <c r="I90" s="14"/>
      <c r="J90" s="14"/>
      <c r="K90" s="14"/>
      <c r="L90" s="34" t="str">
        <f>IF(E14="","",E14)</f>
        <v xml:space="preserve"> </v>
      </c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0" t="s">
        <v>26</v>
      </c>
      <c r="AJ90" s="14"/>
      <c r="AK90" s="14"/>
      <c r="AL90" s="14"/>
      <c r="AM90" s="183" t="str">
        <f>IF(E20="","",E20)</f>
        <v xml:space="preserve"> </v>
      </c>
      <c r="AN90" s="183"/>
      <c r="AO90" s="183"/>
      <c r="AP90" s="183"/>
      <c r="AQ90" s="14"/>
      <c r="AR90" s="15"/>
      <c r="AS90" s="182"/>
      <c r="AT90" s="182"/>
      <c r="AU90" s="42"/>
      <c r="AV90" s="42"/>
      <c r="AW90" s="42"/>
      <c r="AX90" s="42"/>
      <c r="AY90" s="42"/>
      <c r="AZ90" s="42"/>
      <c r="BA90" s="42"/>
      <c r="BB90" s="42"/>
      <c r="BC90" s="42"/>
      <c r="BD90" s="43"/>
      <c r="BE90" s="14"/>
    </row>
    <row r="91" spans="1:91" s="18" customFormat="1" ht="10.95" customHeight="1">
      <c r="A91" s="14"/>
      <c r="B91" s="1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5"/>
      <c r="AS91" s="182"/>
      <c r="AT91" s="182"/>
      <c r="AU91" s="42"/>
      <c r="AV91" s="42"/>
      <c r="AW91" s="42"/>
      <c r="AX91" s="42"/>
      <c r="AY91" s="42"/>
      <c r="AZ91" s="42"/>
      <c r="BA91" s="42"/>
      <c r="BB91" s="42"/>
      <c r="BC91" s="42"/>
      <c r="BD91" s="43"/>
      <c r="BE91" s="14"/>
    </row>
    <row r="92" spans="1:91" s="18" customFormat="1" ht="29.25" customHeight="1">
      <c r="A92" s="14"/>
      <c r="B92" s="15"/>
      <c r="C92" s="184" t="s">
        <v>49</v>
      </c>
      <c r="D92" s="184"/>
      <c r="E92" s="184"/>
      <c r="F92" s="184"/>
      <c r="G92" s="184"/>
      <c r="H92" s="44"/>
      <c r="I92" s="185" t="s">
        <v>50</v>
      </c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6" t="s">
        <v>51</v>
      </c>
      <c r="AH92" s="186"/>
      <c r="AI92" s="186"/>
      <c r="AJ92" s="186"/>
      <c r="AK92" s="186"/>
      <c r="AL92" s="186"/>
      <c r="AM92" s="186"/>
      <c r="AN92" s="187" t="s">
        <v>52</v>
      </c>
      <c r="AO92" s="187"/>
      <c r="AP92" s="187"/>
      <c r="AQ92" s="45" t="s">
        <v>53</v>
      </c>
      <c r="AR92" s="15"/>
      <c r="AS92" s="46" t="s">
        <v>54</v>
      </c>
      <c r="AT92" s="47" t="s">
        <v>55</v>
      </c>
      <c r="AU92" s="47" t="s">
        <v>56</v>
      </c>
      <c r="AV92" s="47" t="s">
        <v>57</v>
      </c>
      <c r="AW92" s="47" t="s">
        <v>58</v>
      </c>
      <c r="AX92" s="47" t="s">
        <v>59</v>
      </c>
      <c r="AY92" s="47" t="s">
        <v>60</v>
      </c>
      <c r="AZ92" s="47" t="s">
        <v>61</v>
      </c>
      <c r="BA92" s="47" t="s">
        <v>62</v>
      </c>
      <c r="BB92" s="47" t="s">
        <v>63</v>
      </c>
      <c r="BC92" s="47" t="s">
        <v>64</v>
      </c>
      <c r="BD92" s="48" t="s">
        <v>65</v>
      </c>
      <c r="BE92" s="14"/>
    </row>
    <row r="93" spans="1:91" s="18" customFormat="1" ht="10.95" customHeight="1">
      <c r="A93" s="14"/>
      <c r="B93" s="1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5"/>
      <c r="AS93" s="4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  <c r="BE93" s="14"/>
    </row>
    <row r="94" spans="1:91" s="52" customFormat="1" ht="32.4" customHeight="1">
      <c r="B94" s="53"/>
      <c r="C94" s="54" t="s">
        <v>66</v>
      </c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178">
        <f>ROUND(AG95,2)</f>
        <v>0</v>
      </c>
      <c r="AH94" s="178"/>
      <c r="AI94" s="178"/>
      <c r="AJ94" s="178"/>
      <c r="AK94" s="178"/>
      <c r="AL94" s="178"/>
      <c r="AM94" s="178"/>
      <c r="AN94" s="179">
        <f>SUM(AG94,AT94)</f>
        <v>0</v>
      </c>
      <c r="AO94" s="179"/>
      <c r="AP94" s="179"/>
      <c r="AQ94" s="56"/>
      <c r="AR94" s="53"/>
      <c r="AS94" s="57">
        <f>ROUND(AS95,2)</f>
        <v>0</v>
      </c>
      <c r="AT94" s="58">
        <f>ROUND(SUM(AV94:AW94),2)</f>
        <v>0</v>
      </c>
      <c r="AU94" s="59">
        <f>ROUND(AU95,5)</f>
        <v>588.66056000000003</v>
      </c>
      <c r="AV94" s="58">
        <f>ROUND(AZ94*L29,2)</f>
        <v>0</v>
      </c>
      <c r="AW94" s="58">
        <f>ROUND(BA94*L30,2)</f>
        <v>0</v>
      </c>
      <c r="AX94" s="58">
        <f>ROUND(BB94*L29,2)</f>
        <v>0</v>
      </c>
      <c r="AY94" s="58">
        <f>ROUND(BC94*L30,2)</f>
        <v>0</v>
      </c>
      <c r="AZ94" s="58">
        <f>ROUND(AZ95,2)</f>
        <v>0</v>
      </c>
      <c r="BA94" s="58">
        <f>ROUND(BA95,2)</f>
        <v>0</v>
      </c>
      <c r="BB94" s="58">
        <f>ROUND(BB95,2)</f>
        <v>0</v>
      </c>
      <c r="BC94" s="58">
        <f>ROUND(BC95,2)</f>
        <v>0</v>
      </c>
      <c r="BD94" s="60">
        <f>ROUND(BD95,2)</f>
        <v>0</v>
      </c>
      <c r="BS94" s="61" t="s">
        <v>67</v>
      </c>
      <c r="BT94" s="61" t="s">
        <v>68</v>
      </c>
      <c r="BU94" s="62" t="s">
        <v>69</v>
      </c>
      <c r="BV94" s="61" t="s">
        <v>70</v>
      </c>
      <c r="BW94" s="61" t="s">
        <v>3</v>
      </c>
      <c r="BX94" s="61" t="s">
        <v>71</v>
      </c>
      <c r="CL94" s="61"/>
    </row>
    <row r="95" spans="1:91" s="72" customFormat="1" ht="24.75" customHeight="1">
      <c r="A95" s="63" t="s">
        <v>72</v>
      </c>
      <c r="B95" s="64"/>
      <c r="C95" s="65"/>
      <c r="D95" s="180" t="s">
        <v>73</v>
      </c>
      <c r="E95" s="180"/>
      <c r="F95" s="180"/>
      <c r="G95" s="180"/>
      <c r="H95" s="180"/>
      <c r="I95" s="66"/>
      <c r="J95" s="180" t="s">
        <v>74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81">
        <f>'08 - Vostavba skladu do o...'!J30</f>
        <v>0</v>
      </c>
      <c r="AH95" s="181"/>
      <c r="AI95" s="181"/>
      <c r="AJ95" s="181"/>
      <c r="AK95" s="181"/>
      <c r="AL95" s="181"/>
      <c r="AM95" s="181"/>
      <c r="AN95" s="181">
        <f>SUM(AG95,AT95)</f>
        <v>0</v>
      </c>
      <c r="AO95" s="181"/>
      <c r="AP95" s="181"/>
      <c r="AQ95" s="67" t="s">
        <v>75</v>
      </c>
      <c r="AR95" s="64"/>
      <c r="AS95" s="68">
        <v>0</v>
      </c>
      <c r="AT95" s="69">
        <f>ROUND(SUM(AV95:AW95),2)</f>
        <v>0</v>
      </c>
      <c r="AU95" s="70">
        <f>'08 - Vostavba skladu do o...'!P130</f>
        <v>588.66056147999996</v>
      </c>
      <c r="AV95" s="69">
        <f>'08 - Vostavba skladu do o...'!J33</f>
        <v>0</v>
      </c>
      <c r="AW95" s="69">
        <f>'08 - Vostavba skladu do o...'!J34</f>
        <v>0</v>
      </c>
      <c r="AX95" s="69">
        <f>'08 - Vostavba skladu do o...'!J35</f>
        <v>0</v>
      </c>
      <c r="AY95" s="69">
        <f>'08 - Vostavba skladu do o...'!J36</f>
        <v>0</v>
      </c>
      <c r="AZ95" s="69">
        <f>'08 - Vostavba skladu do o...'!F33</f>
        <v>0</v>
      </c>
      <c r="BA95" s="69">
        <f>'08 - Vostavba skladu do o...'!F34</f>
        <v>0</v>
      </c>
      <c r="BB95" s="69">
        <f>'08 - Vostavba skladu do o...'!F35</f>
        <v>0</v>
      </c>
      <c r="BC95" s="69">
        <f>'08 - Vostavba skladu do o...'!F36</f>
        <v>0</v>
      </c>
      <c r="BD95" s="71">
        <f>'08 - Vostavba skladu do o...'!F37</f>
        <v>0</v>
      </c>
      <c r="BT95" s="73" t="s">
        <v>76</v>
      </c>
      <c r="BV95" s="73" t="s">
        <v>70</v>
      </c>
      <c r="BW95" s="73" t="s">
        <v>77</v>
      </c>
      <c r="BX95" s="73" t="s">
        <v>3</v>
      </c>
      <c r="CL95" s="73"/>
      <c r="CM95" s="73" t="s">
        <v>68</v>
      </c>
    </row>
    <row r="96" spans="1:91" s="18" customFormat="1" ht="30" customHeight="1">
      <c r="A96" s="14"/>
      <c r="B96" s="1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5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s="18" customFormat="1" ht="6.9" customHeight="1">
      <c r="A97" s="14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15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</sheetData>
  <mergeCells count="40">
    <mergeCell ref="AR2:BE2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</mergeCells>
  <hyperlinks>
    <hyperlink ref="A95" location="'08 - Vostavba skladu do o...'!C2" display="/" xr:uid="{00000000-0004-0000-0000-000000000000}"/>
  </hyperlink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21"/>
  <sheetViews>
    <sheetView showGridLines="0" tabSelected="1" topLeftCell="A239" workbookViewId="0">
      <selection activeCell="J133" sqref="J133:J221"/>
    </sheetView>
  </sheetViews>
  <sheetFormatPr defaultColWidth="8.42578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1" spans="1:46">
      <c r="A1" s="74"/>
    </row>
    <row r="2" spans="1:46" ht="36.9" customHeight="1">
      <c r="L2" s="195" t="s">
        <v>4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2" t="s">
        <v>77</v>
      </c>
    </row>
    <row r="3" spans="1:46" ht="6.9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68</v>
      </c>
    </row>
    <row r="4" spans="1:46" ht="24.9" customHeight="1">
      <c r="B4" s="5"/>
      <c r="D4" s="6" t="s">
        <v>78</v>
      </c>
      <c r="L4" s="5"/>
      <c r="M4" s="75" t="s">
        <v>8</v>
      </c>
      <c r="AT4" s="2" t="s">
        <v>2</v>
      </c>
    </row>
    <row r="5" spans="1:46" ht="6.9" customHeight="1">
      <c r="B5" s="5"/>
      <c r="L5" s="5"/>
    </row>
    <row r="6" spans="1:46" ht="12" customHeight="1">
      <c r="B6" s="5"/>
      <c r="D6" s="10" t="s">
        <v>10</v>
      </c>
      <c r="L6" s="5"/>
    </row>
    <row r="7" spans="1:46" ht="16.5" customHeight="1">
      <c r="B7" s="5"/>
      <c r="E7" s="200" t="str">
        <f>'Rekapitulácia stavby'!K6</f>
        <v>SO 01 – Vostavba skladu do oceľovej haly</v>
      </c>
      <c r="F7" s="200"/>
      <c r="G7" s="200"/>
      <c r="H7" s="200"/>
      <c r="L7" s="5"/>
    </row>
    <row r="8" spans="1:46" s="18" customFormat="1" ht="12" customHeight="1">
      <c r="A8" s="14"/>
      <c r="B8" s="15"/>
      <c r="C8" s="14"/>
      <c r="D8" s="10" t="s">
        <v>79</v>
      </c>
      <c r="E8" s="14"/>
      <c r="F8" s="14"/>
      <c r="G8" s="14"/>
      <c r="H8" s="14"/>
      <c r="I8" s="14"/>
      <c r="J8" s="14"/>
      <c r="K8" s="14"/>
      <c r="L8" s="25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46" s="18" customFormat="1" ht="16.5" customHeight="1">
      <c r="A9" s="14"/>
      <c r="B9" s="15"/>
      <c r="C9" s="14"/>
      <c r="D9" s="14"/>
      <c r="E9" s="190" t="s">
        <v>80</v>
      </c>
      <c r="F9" s="190"/>
      <c r="G9" s="190"/>
      <c r="H9" s="190"/>
      <c r="I9" s="14"/>
      <c r="J9" s="14"/>
      <c r="K9" s="14"/>
      <c r="L9" s="25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46" s="18" customFormat="1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25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46" s="18" customFormat="1" ht="12" customHeight="1">
      <c r="A11" s="14"/>
      <c r="B11" s="15"/>
      <c r="C11" s="14"/>
      <c r="D11" s="10" t="s">
        <v>12</v>
      </c>
      <c r="E11" s="14"/>
      <c r="F11" s="11"/>
      <c r="G11" s="14"/>
      <c r="H11" s="14"/>
      <c r="I11" s="10" t="s">
        <v>13</v>
      </c>
      <c r="J11" s="11"/>
      <c r="K11" s="14"/>
      <c r="L11" s="25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46" s="18" customFormat="1" ht="12" customHeight="1">
      <c r="A12" s="14"/>
      <c r="B12" s="15"/>
      <c r="C12" s="14"/>
      <c r="D12" s="10" t="s">
        <v>14</v>
      </c>
      <c r="E12" s="14"/>
      <c r="F12" s="11" t="s">
        <v>15</v>
      </c>
      <c r="G12" s="14"/>
      <c r="H12" s="14"/>
      <c r="I12" s="10" t="s">
        <v>16</v>
      </c>
      <c r="J12" s="76">
        <f>'Rekapitulácia stavby'!AN8</f>
        <v>44368</v>
      </c>
      <c r="K12" s="14"/>
      <c r="L12" s="25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46" s="18" customFormat="1" ht="10.95" customHeight="1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25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46" s="18" customFormat="1" ht="12" customHeight="1">
      <c r="A14" s="14"/>
      <c r="B14" s="15"/>
      <c r="C14" s="14"/>
      <c r="D14" s="10" t="s">
        <v>17</v>
      </c>
      <c r="E14" s="14"/>
      <c r="F14" s="14"/>
      <c r="G14" s="14"/>
      <c r="H14" s="14"/>
      <c r="I14" s="10" t="s">
        <v>19</v>
      </c>
      <c r="J14" s="11" t="str">
        <f>IF('Rekapitulácia stavby'!AN10="","",'Rekapitulácia stavby'!AN10)</f>
        <v/>
      </c>
      <c r="K14" s="14"/>
      <c r="L14" s="25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46" s="18" customFormat="1" ht="18" customHeight="1">
      <c r="A15" s="14"/>
      <c r="B15" s="15"/>
      <c r="C15" s="14"/>
      <c r="D15" s="14"/>
      <c r="E15" s="11" t="str">
        <f>IF('Rekapitulácia stavby'!E11="","",'Rekapitulácia stavby'!E11)</f>
        <v xml:space="preserve"> </v>
      </c>
      <c r="F15" s="14"/>
      <c r="G15" s="14"/>
      <c r="H15" s="14"/>
      <c r="I15" s="10" t="s">
        <v>20</v>
      </c>
      <c r="J15" s="11" t="str">
        <f>IF('Rekapitulácia stavby'!AN11="","",'Rekapitulácia stavby'!AN11)</f>
        <v/>
      </c>
      <c r="K15" s="14"/>
      <c r="L15" s="2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46" s="18" customFormat="1" ht="6.9" customHeight="1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25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s="18" customFormat="1" ht="12" customHeight="1">
      <c r="A17" s="14"/>
      <c r="B17" s="15"/>
      <c r="C17" s="14"/>
      <c r="D17" s="10" t="s">
        <v>21</v>
      </c>
      <c r="E17" s="14"/>
      <c r="F17" s="14"/>
      <c r="G17" s="14"/>
      <c r="H17" s="14"/>
      <c r="I17" s="10" t="s">
        <v>19</v>
      </c>
      <c r="J17" s="11">
        <f>'Rekapitulácia stavby'!AN13</f>
        <v>0</v>
      </c>
      <c r="K17" s="14"/>
      <c r="L17" s="25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s="18" customFormat="1" ht="18" customHeight="1">
      <c r="A18" s="14"/>
      <c r="B18" s="15"/>
      <c r="C18" s="14"/>
      <c r="D18" s="14"/>
      <c r="E18" s="196" t="str">
        <f>'Rekapitulácia stavby'!E14</f>
        <v xml:space="preserve"> </v>
      </c>
      <c r="F18" s="196"/>
      <c r="G18" s="196"/>
      <c r="H18" s="196"/>
      <c r="I18" s="10" t="s">
        <v>20</v>
      </c>
      <c r="J18" s="11">
        <f>'Rekapitulácia stavby'!AN14</f>
        <v>0</v>
      </c>
      <c r="K18" s="14"/>
      <c r="L18" s="25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s="18" customFormat="1" ht="6.9" customHeight="1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25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s="18" customFormat="1" ht="12" customHeight="1">
      <c r="A20" s="14"/>
      <c r="B20" s="15"/>
      <c r="C20" s="14"/>
      <c r="D20" s="10" t="s">
        <v>22</v>
      </c>
      <c r="E20" s="14"/>
      <c r="F20" s="14"/>
      <c r="G20" s="14"/>
      <c r="H20" s="14"/>
      <c r="I20" s="10" t="s">
        <v>19</v>
      </c>
      <c r="J20" s="11" t="str">
        <f>IF('Rekapitulácia stavby'!AN16="","",'Rekapitulácia stavby'!AN16)</f>
        <v/>
      </c>
      <c r="K20" s="14"/>
      <c r="L20" s="25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s="18" customFormat="1" ht="18" customHeight="1">
      <c r="A21" s="14"/>
      <c r="B21" s="15"/>
      <c r="C21" s="14"/>
      <c r="D21" s="14"/>
      <c r="E21" s="11" t="str">
        <f>IF('Rekapitulácia stavby'!E17="","",'Rekapitulácia stavby'!E17)</f>
        <v xml:space="preserve"> </v>
      </c>
      <c r="F21" s="14"/>
      <c r="G21" s="14"/>
      <c r="H21" s="14"/>
      <c r="I21" s="10" t="s">
        <v>20</v>
      </c>
      <c r="J21" s="11" t="str">
        <f>IF('Rekapitulácia stavby'!AN17="","",'Rekapitulácia stavby'!AN17)</f>
        <v/>
      </c>
      <c r="K21" s="14"/>
      <c r="L21" s="25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s="18" customFormat="1" ht="6.9" customHeight="1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25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s="18" customFormat="1" ht="12" customHeight="1">
      <c r="A23" s="14"/>
      <c r="B23" s="15"/>
      <c r="C23" s="14"/>
      <c r="D23" s="10" t="s">
        <v>26</v>
      </c>
      <c r="E23" s="14"/>
      <c r="F23" s="14"/>
      <c r="G23" s="14"/>
      <c r="H23" s="14"/>
      <c r="I23" s="10" t="s">
        <v>19</v>
      </c>
      <c r="J23" s="11" t="str">
        <f>IF('Rekapitulácia stavby'!AN19="","",'Rekapitulácia stavby'!AN19)</f>
        <v/>
      </c>
      <c r="K23" s="14"/>
      <c r="L23" s="25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s="18" customFormat="1" ht="18" customHeight="1">
      <c r="A24" s="14"/>
      <c r="B24" s="15"/>
      <c r="C24" s="14"/>
      <c r="D24" s="14"/>
      <c r="E24" s="11" t="str">
        <f>IF('Rekapitulácia stavby'!E20="","",'Rekapitulácia stavby'!E20)</f>
        <v xml:space="preserve"> </v>
      </c>
      <c r="F24" s="14"/>
      <c r="G24" s="14"/>
      <c r="H24" s="14"/>
      <c r="I24" s="10" t="s">
        <v>20</v>
      </c>
      <c r="J24" s="11" t="str">
        <f>IF('Rekapitulácia stavby'!AN20="","",'Rekapitulácia stavby'!AN20)</f>
        <v/>
      </c>
      <c r="K24" s="14"/>
      <c r="L24" s="25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 s="18" customFormat="1" ht="6.9" customHeight="1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25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 s="18" customFormat="1" ht="12" customHeight="1">
      <c r="A26" s="14"/>
      <c r="B26" s="15"/>
      <c r="C26" s="14"/>
      <c r="D26" s="10" t="s">
        <v>27</v>
      </c>
      <c r="E26" s="14"/>
      <c r="F26" s="14"/>
      <c r="G26" s="14"/>
      <c r="H26" s="14"/>
      <c r="I26" s="14"/>
      <c r="J26" s="14"/>
      <c r="K26" s="14"/>
      <c r="L26" s="25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 s="80" customFormat="1" ht="16.5" customHeight="1">
      <c r="A27" s="77"/>
      <c r="B27" s="78"/>
      <c r="C27" s="77"/>
      <c r="D27" s="77"/>
      <c r="E27" s="198"/>
      <c r="F27" s="198"/>
      <c r="G27" s="198"/>
      <c r="H27" s="198"/>
      <c r="I27" s="77"/>
      <c r="J27" s="77"/>
      <c r="K27" s="77"/>
      <c r="L27" s="79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</row>
    <row r="28" spans="1:31" s="18" customFormat="1" ht="6.9" customHeight="1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25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 s="18" customFormat="1" ht="6.9" customHeight="1">
      <c r="A29" s="14"/>
      <c r="B29" s="15"/>
      <c r="C29" s="14"/>
      <c r="D29" s="50"/>
      <c r="E29" s="50"/>
      <c r="F29" s="50"/>
      <c r="G29" s="50"/>
      <c r="H29" s="50"/>
      <c r="I29" s="50"/>
      <c r="J29" s="50"/>
      <c r="K29" s="50"/>
      <c r="L29" s="25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 s="18" customFormat="1" ht="25.5" customHeight="1">
      <c r="A30" s="14"/>
      <c r="B30" s="15"/>
      <c r="C30" s="14"/>
      <c r="D30" s="81" t="s">
        <v>28</v>
      </c>
      <c r="E30" s="14"/>
      <c r="F30" s="14"/>
      <c r="G30" s="14"/>
      <c r="H30" s="14"/>
      <c r="I30" s="14"/>
      <c r="J30" s="82">
        <f>ROUND(J130, 2)</f>
        <v>0</v>
      </c>
      <c r="K30" s="14"/>
      <c r="L30" s="25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s="18" customFormat="1" ht="6.9" customHeight="1">
      <c r="A31" s="14"/>
      <c r="B31" s="15"/>
      <c r="C31" s="14"/>
      <c r="D31" s="50"/>
      <c r="E31" s="50"/>
      <c r="F31" s="50"/>
      <c r="G31" s="50"/>
      <c r="H31" s="50"/>
      <c r="I31" s="50"/>
      <c r="J31" s="50"/>
      <c r="K31" s="50"/>
      <c r="L31" s="25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 s="18" customFormat="1" ht="14.4" customHeight="1">
      <c r="A32" s="14"/>
      <c r="B32" s="15"/>
      <c r="C32" s="14"/>
      <c r="D32" s="14"/>
      <c r="E32" s="14"/>
      <c r="F32" s="83" t="s">
        <v>30</v>
      </c>
      <c r="G32" s="14"/>
      <c r="H32" s="14"/>
      <c r="I32" s="83" t="s">
        <v>29</v>
      </c>
      <c r="J32" s="83" t="s">
        <v>31</v>
      </c>
      <c r="K32" s="14"/>
      <c r="L32" s="25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s="18" customFormat="1" ht="14.4" customHeight="1">
      <c r="A33" s="14"/>
      <c r="B33" s="15"/>
      <c r="C33" s="14"/>
      <c r="D33" s="84" t="s">
        <v>32</v>
      </c>
      <c r="E33" s="10" t="s">
        <v>33</v>
      </c>
      <c r="F33" s="85">
        <f>ROUND((SUM(BE130:BE220)),  2)</f>
        <v>0</v>
      </c>
      <c r="G33" s="14"/>
      <c r="H33" s="14"/>
      <c r="I33" s="86">
        <v>0.2</v>
      </c>
      <c r="J33" s="85">
        <f>ROUND(((SUM(BE130:BE220))*I33),  2)</f>
        <v>0</v>
      </c>
      <c r="K33" s="14"/>
      <c r="L33" s="25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s="18" customFormat="1" ht="14.4" customHeight="1">
      <c r="A34" s="14"/>
      <c r="B34" s="15"/>
      <c r="C34" s="14"/>
      <c r="D34" s="14"/>
      <c r="E34" s="10" t="s">
        <v>34</v>
      </c>
      <c r="F34" s="85">
        <f>ROUND((SUM(BF130:BF220)),  2)</f>
        <v>0</v>
      </c>
      <c r="G34" s="14"/>
      <c r="H34" s="14"/>
      <c r="I34" s="86">
        <v>0.2</v>
      </c>
      <c r="J34" s="85">
        <f>ROUND(((SUM(BF130:BF220))*I34),  2)</f>
        <v>0</v>
      </c>
      <c r="K34" s="14"/>
      <c r="L34" s="25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 s="18" customFormat="1" ht="14.4" hidden="1" customHeight="1">
      <c r="A35" s="14"/>
      <c r="B35" s="15"/>
      <c r="C35" s="14"/>
      <c r="D35" s="14"/>
      <c r="E35" s="10" t="s">
        <v>35</v>
      </c>
      <c r="F35" s="85">
        <f>ROUND((SUM(BG130:BG220)),  2)</f>
        <v>0</v>
      </c>
      <c r="G35" s="14"/>
      <c r="H35" s="14"/>
      <c r="I35" s="86">
        <v>0.2</v>
      </c>
      <c r="J35" s="85">
        <f>0</f>
        <v>0</v>
      </c>
      <c r="K35" s="14"/>
      <c r="L35" s="25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s="18" customFormat="1" ht="14.4" hidden="1" customHeight="1">
      <c r="A36" s="14"/>
      <c r="B36" s="15"/>
      <c r="C36" s="14"/>
      <c r="D36" s="14"/>
      <c r="E36" s="10" t="s">
        <v>36</v>
      </c>
      <c r="F36" s="85">
        <f>ROUND((SUM(BH130:BH220)),  2)</f>
        <v>0</v>
      </c>
      <c r="G36" s="14"/>
      <c r="H36" s="14"/>
      <c r="I36" s="86">
        <v>0.2</v>
      </c>
      <c r="J36" s="85">
        <f>0</f>
        <v>0</v>
      </c>
      <c r="K36" s="14"/>
      <c r="L36" s="25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 s="18" customFormat="1" ht="14.4" hidden="1" customHeight="1">
      <c r="A37" s="14"/>
      <c r="B37" s="15"/>
      <c r="C37" s="14"/>
      <c r="D37" s="14"/>
      <c r="E37" s="10" t="s">
        <v>37</v>
      </c>
      <c r="F37" s="85">
        <f>ROUND((SUM(BI130:BI220)),  2)</f>
        <v>0</v>
      </c>
      <c r="G37" s="14"/>
      <c r="H37" s="14"/>
      <c r="I37" s="86">
        <v>0</v>
      </c>
      <c r="J37" s="85">
        <f>0</f>
        <v>0</v>
      </c>
      <c r="K37" s="14"/>
      <c r="L37" s="25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 s="18" customFormat="1" ht="6.9" customHeight="1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25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 s="18" customFormat="1" ht="25.5" customHeight="1">
      <c r="A39" s="14"/>
      <c r="B39" s="15"/>
      <c r="C39" s="87"/>
      <c r="D39" s="88" t="s">
        <v>38</v>
      </c>
      <c r="E39" s="44"/>
      <c r="F39" s="44"/>
      <c r="G39" s="89" t="s">
        <v>39</v>
      </c>
      <c r="H39" s="90" t="s">
        <v>40</v>
      </c>
      <c r="I39" s="44"/>
      <c r="J39" s="91">
        <f>SUM(J30:J37)</f>
        <v>0</v>
      </c>
      <c r="K39" s="92"/>
      <c r="L39" s="25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s="18" customFormat="1" ht="14.4" customHeight="1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25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ht="14.4" customHeight="1">
      <c r="B41" s="5"/>
      <c r="L41" s="5"/>
    </row>
    <row r="42" spans="1:31" ht="14.4" customHeight="1">
      <c r="B42" s="5"/>
      <c r="L42" s="5"/>
    </row>
    <row r="43" spans="1:31" ht="14.4" customHeight="1">
      <c r="B43" s="5"/>
      <c r="L43" s="5"/>
    </row>
    <row r="44" spans="1:31" ht="14.4" customHeight="1">
      <c r="B44" s="5"/>
      <c r="L44" s="5"/>
    </row>
    <row r="45" spans="1:31" ht="14.4" customHeight="1">
      <c r="B45" s="5"/>
      <c r="L45" s="5"/>
    </row>
    <row r="46" spans="1:31" ht="14.4" customHeight="1">
      <c r="B46" s="5"/>
      <c r="L46" s="5"/>
    </row>
    <row r="47" spans="1:31" ht="14.4" customHeight="1">
      <c r="B47" s="5"/>
      <c r="L47" s="5"/>
    </row>
    <row r="48" spans="1:31" ht="14.4" customHeight="1">
      <c r="B48" s="5"/>
      <c r="L48" s="5"/>
    </row>
    <row r="49" spans="1:31" ht="14.4" customHeight="1">
      <c r="B49" s="5"/>
      <c r="L49" s="5"/>
    </row>
    <row r="50" spans="1:31" s="18" customFormat="1" ht="14.4" customHeight="1">
      <c r="B50" s="25"/>
      <c r="D50" s="26" t="s">
        <v>41</v>
      </c>
      <c r="E50" s="27"/>
      <c r="F50" s="27"/>
      <c r="G50" s="26" t="s">
        <v>42</v>
      </c>
      <c r="H50" s="27"/>
      <c r="I50" s="27"/>
      <c r="J50" s="27"/>
      <c r="K50" s="27"/>
      <c r="L50" s="25"/>
    </row>
    <row r="51" spans="1:31">
      <c r="B51" s="5"/>
      <c r="L51" s="5"/>
    </row>
    <row r="52" spans="1:31">
      <c r="B52" s="5"/>
      <c r="L52" s="5"/>
    </row>
    <row r="53" spans="1:31">
      <c r="B53" s="5"/>
      <c r="L53" s="5"/>
    </row>
    <row r="54" spans="1:31">
      <c r="B54" s="5"/>
      <c r="L54" s="5"/>
    </row>
    <row r="55" spans="1:31">
      <c r="B55" s="5"/>
      <c r="L55" s="5"/>
    </row>
    <row r="56" spans="1:31">
      <c r="B56" s="5"/>
      <c r="L56" s="5"/>
    </row>
    <row r="57" spans="1:31">
      <c r="B57" s="5"/>
      <c r="L57" s="5"/>
    </row>
    <row r="58" spans="1:31">
      <c r="B58" s="5"/>
      <c r="L58" s="5"/>
    </row>
    <row r="59" spans="1:31">
      <c r="B59" s="5"/>
      <c r="L59" s="5"/>
    </row>
    <row r="60" spans="1:31">
      <c r="B60" s="5"/>
      <c r="L60" s="5"/>
    </row>
    <row r="61" spans="1:31" s="18" customFormat="1" ht="13.2">
      <c r="A61" s="14"/>
      <c r="B61" s="15"/>
      <c r="C61" s="14"/>
      <c r="D61" s="28" t="s">
        <v>43</v>
      </c>
      <c r="E61" s="17"/>
      <c r="F61" s="93" t="s">
        <v>44</v>
      </c>
      <c r="G61" s="28" t="s">
        <v>43</v>
      </c>
      <c r="H61" s="17"/>
      <c r="I61" s="17"/>
      <c r="J61" s="94" t="s">
        <v>44</v>
      </c>
      <c r="K61" s="17"/>
      <c r="L61" s="25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>
      <c r="B62" s="5"/>
      <c r="L62" s="5"/>
    </row>
    <row r="63" spans="1:31">
      <c r="B63" s="5"/>
      <c r="L63" s="5"/>
    </row>
    <row r="64" spans="1:31">
      <c r="B64" s="5"/>
      <c r="L64" s="5"/>
    </row>
    <row r="65" spans="1:31" s="18" customFormat="1" ht="13.2">
      <c r="A65" s="14"/>
      <c r="B65" s="15"/>
      <c r="C65" s="14"/>
      <c r="D65" s="26" t="s">
        <v>45</v>
      </c>
      <c r="E65" s="29"/>
      <c r="F65" s="29"/>
      <c r="G65" s="26" t="s">
        <v>46</v>
      </c>
      <c r="H65" s="29"/>
      <c r="I65" s="29"/>
      <c r="J65" s="29"/>
      <c r="K65" s="29"/>
      <c r="L65" s="25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>
      <c r="B66" s="5"/>
      <c r="L66" s="5"/>
    </row>
    <row r="67" spans="1:31">
      <c r="B67" s="5"/>
      <c r="L67" s="5"/>
    </row>
    <row r="68" spans="1:31">
      <c r="B68" s="5"/>
      <c r="L68" s="5"/>
    </row>
    <row r="69" spans="1:31">
      <c r="B69" s="5"/>
      <c r="L69" s="5"/>
    </row>
    <row r="70" spans="1:31">
      <c r="B70" s="5"/>
      <c r="L70" s="5"/>
    </row>
    <row r="71" spans="1:31">
      <c r="B71" s="5"/>
      <c r="L71" s="5"/>
    </row>
    <row r="72" spans="1:31">
      <c r="B72" s="5"/>
      <c r="L72" s="5"/>
    </row>
    <row r="73" spans="1:31">
      <c r="B73" s="5"/>
      <c r="L73" s="5"/>
    </row>
    <row r="74" spans="1:31">
      <c r="B74" s="5"/>
      <c r="L74" s="5"/>
    </row>
    <row r="75" spans="1:31">
      <c r="B75" s="5"/>
      <c r="L75" s="5"/>
    </row>
    <row r="76" spans="1:31" s="18" customFormat="1" ht="13.2">
      <c r="A76" s="14"/>
      <c r="B76" s="15"/>
      <c r="C76" s="14"/>
      <c r="D76" s="28" t="s">
        <v>43</v>
      </c>
      <c r="E76" s="17"/>
      <c r="F76" s="93" t="s">
        <v>44</v>
      </c>
      <c r="G76" s="28" t="s">
        <v>43</v>
      </c>
      <c r="H76" s="17"/>
      <c r="I76" s="17"/>
      <c r="J76" s="94" t="s">
        <v>44</v>
      </c>
      <c r="K76" s="17"/>
      <c r="L76" s="25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 s="18" customFormat="1" ht="14.4" customHeight="1">
      <c r="A77" s="14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25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81" spans="1:47" s="18" customFormat="1" ht="6.9" customHeight="1">
      <c r="A81" s="14"/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25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47" s="18" customFormat="1" ht="24.9" customHeight="1">
      <c r="A82" s="14"/>
      <c r="B82" s="15"/>
      <c r="C82" s="6" t="s">
        <v>81</v>
      </c>
      <c r="D82" s="14"/>
      <c r="E82" s="14"/>
      <c r="F82" s="14"/>
      <c r="G82" s="14"/>
      <c r="H82" s="14"/>
      <c r="I82" s="14"/>
      <c r="J82" s="14"/>
      <c r="K82" s="14"/>
      <c r="L82" s="25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47" s="18" customFormat="1" ht="6.9" customHeight="1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25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47" s="18" customFormat="1" ht="12" customHeight="1">
      <c r="A84" s="14"/>
      <c r="B84" s="15"/>
      <c r="C84" s="10" t="s">
        <v>10</v>
      </c>
      <c r="D84" s="14"/>
      <c r="E84" s="14"/>
      <c r="F84" s="14"/>
      <c r="G84" s="14"/>
      <c r="H84" s="14"/>
      <c r="I84" s="14"/>
      <c r="J84" s="14"/>
      <c r="K84" s="14"/>
      <c r="L84" s="25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47" s="18" customFormat="1" ht="16.5" customHeight="1">
      <c r="A85" s="14"/>
      <c r="B85" s="15"/>
      <c r="C85" s="14"/>
      <c r="D85" s="14"/>
      <c r="E85" s="200" t="str">
        <f>E7</f>
        <v>SO 01 – Vostavba skladu do oceľovej haly</v>
      </c>
      <c r="F85" s="200"/>
      <c r="G85" s="200"/>
      <c r="H85" s="200"/>
      <c r="I85" s="14"/>
      <c r="J85" s="14"/>
      <c r="K85" s="14"/>
      <c r="L85" s="25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47" s="18" customFormat="1" ht="12" customHeight="1">
      <c r="A86" s="14"/>
      <c r="B86" s="15"/>
      <c r="C86" s="10" t="s">
        <v>79</v>
      </c>
      <c r="D86" s="14"/>
      <c r="E86" s="14"/>
      <c r="F86" s="14"/>
      <c r="G86" s="14"/>
      <c r="H86" s="14"/>
      <c r="I86" s="14"/>
      <c r="J86" s="14"/>
      <c r="K86" s="14"/>
      <c r="L86" s="25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47" s="18" customFormat="1" ht="16.5" customHeight="1">
      <c r="A87" s="14"/>
      <c r="B87" s="15"/>
      <c r="C87" s="14"/>
      <c r="D87" s="14"/>
      <c r="E87" s="190" t="str">
        <f>E9</f>
        <v>SO 01 - Vostavba skladu do oceľovej haly, OLO BA</v>
      </c>
      <c r="F87" s="190"/>
      <c r="G87" s="190"/>
      <c r="H87" s="190"/>
      <c r="I87" s="14"/>
      <c r="J87" s="14"/>
      <c r="K87" s="14"/>
      <c r="L87" s="25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47" s="18" customFormat="1" ht="6.9" customHeight="1">
      <c r="A88" s="14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25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47" s="18" customFormat="1" ht="12" customHeight="1">
      <c r="A89" s="14"/>
      <c r="B89" s="15"/>
      <c r="C89" s="10" t="s">
        <v>14</v>
      </c>
      <c r="D89" s="14"/>
      <c r="E89" s="14"/>
      <c r="F89" s="11" t="str">
        <f>F12</f>
        <v xml:space="preserve"> </v>
      </c>
      <c r="G89" s="14"/>
      <c r="H89" s="14"/>
      <c r="I89" s="10" t="s">
        <v>16</v>
      </c>
      <c r="J89" s="76">
        <f>IF(J12="","",J12)</f>
        <v>44368</v>
      </c>
      <c r="K89" s="14"/>
      <c r="L89" s="25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47" s="18" customFormat="1" ht="6.9" customHeight="1">
      <c r="A90" s="14"/>
      <c r="B90" s="15"/>
      <c r="C90" s="14"/>
      <c r="D90" s="14"/>
      <c r="E90" s="14"/>
      <c r="F90" s="14"/>
      <c r="G90" s="14"/>
      <c r="H90" s="14"/>
      <c r="I90" s="14"/>
      <c r="J90" s="14"/>
      <c r="K90" s="14"/>
      <c r="L90" s="25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47" s="18" customFormat="1" ht="15.15" customHeight="1">
      <c r="A91" s="14"/>
      <c r="B91" s="15"/>
      <c r="C91" s="10" t="s">
        <v>17</v>
      </c>
      <c r="D91" s="14"/>
      <c r="E91" s="14"/>
      <c r="F91" s="11" t="str">
        <f>E15</f>
        <v xml:space="preserve"> </v>
      </c>
      <c r="G91" s="14"/>
      <c r="H91" s="14"/>
      <c r="I91" s="10" t="s">
        <v>22</v>
      </c>
      <c r="J91" s="95" t="str">
        <f>E21</f>
        <v xml:space="preserve"> </v>
      </c>
      <c r="K91" s="14"/>
      <c r="L91" s="25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47" s="18" customFormat="1" ht="15.15" customHeight="1">
      <c r="A92" s="14"/>
      <c r="B92" s="15"/>
      <c r="C92" s="10" t="s">
        <v>21</v>
      </c>
      <c r="D92" s="14"/>
      <c r="E92" s="14"/>
      <c r="F92" s="11" t="str">
        <f>IF(E18="","",E18)</f>
        <v xml:space="preserve"> </v>
      </c>
      <c r="G92" s="14"/>
      <c r="H92" s="14"/>
      <c r="I92" s="10" t="s">
        <v>26</v>
      </c>
      <c r="J92" s="95" t="str">
        <f>E24</f>
        <v xml:space="preserve"> </v>
      </c>
      <c r="K92" s="14"/>
      <c r="L92" s="25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47" s="18" customFormat="1" ht="10.35" customHeight="1">
      <c r="A93" s="14"/>
      <c r="B93" s="15"/>
      <c r="C93" s="14"/>
      <c r="D93" s="14"/>
      <c r="E93" s="14"/>
      <c r="F93" s="14"/>
      <c r="G93" s="14"/>
      <c r="H93" s="14"/>
      <c r="I93" s="14"/>
      <c r="J93" s="14"/>
      <c r="K93" s="14"/>
      <c r="L93" s="25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47" s="18" customFormat="1" ht="29.25" customHeight="1">
      <c r="A94" s="14"/>
      <c r="B94" s="15"/>
      <c r="C94" s="96" t="s">
        <v>82</v>
      </c>
      <c r="D94" s="87"/>
      <c r="E94" s="87"/>
      <c r="F94" s="87"/>
      <c r="G94" s="87"/>
      <c r="H94" s="87"/>
      <c r="I94" s="87"/>
      <c r="J94" s="97" t="s">
        <v>83</v>
      </c>
      <c r="K94" s="87"/>
      <c r="L94" s="25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47" s="18" customFormat="1" ht="10.35" customHeight="1">
      <c r="A95" s="14"/>
      <c r="B95" s="15"/>
      <c r="C95" s="14"/>
      <c r="D95" s="14"/>
      <c r="E95" s="14"/>
      <c r="F95" s="14"/>
      <c r="G95" s="14"/>
      <c r="H95" s="14"/>
      <c r="I95" s="14"/>
      <c r="J95" s="14"/>
      <c r="K95" s="14"/>
      <c r="L95" s="25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47" s="18" customFormat="1" ht="22.95" customHeight="1">
      <c r="A96" s="14"/>
      <c r="B96" s="15"/>
      <c r="C96" s="98" t="s">
        <v>84</v>
      </c>
      <c r="D96" s="14"/>
      <c r="E96" s="14"/>
      <c r="F96" s="14"/>
      <c r="G96" s="14"/>
      <c r="H96" s="14"/>
      <c r="I96" s="14"/>
      <c r="J96" s="82">
        <f>J130</f>
        <v>0</v>
      </c>
      <c r="K96" s="14"/>
      <c r="L96" s="25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U96" s="2" t="s">
        <v>85</v>
      </c>
    </row>
    <row r="97" spans="1:31" s="99" customFormat="1" ht="24.9" customHeight="1">
      <c r="B97" s="100"/>
      <c r="D97" s="101" t="s">
        <v>86</v>
      </c>
      <c r="E97" s="102"/>
      <c r="F97" s="102"/>
      <c r="G97" s="102"/>
      <c r="H97" s="102"/>
      <c r="I97" s="102"/>
      <c r="J97" s="103">
        <f>J131</f>
        <v>0</v>
      </c>
      <c r="L97" s="100"/>
    </row>
    <row r="98" spans="1:31" s="104" customFormat="1" ht="19.95" customHeight="1">
      <c r="B98" s="105"/>
      <c r="D98" s="106" t="s">
        <v>87</v>
      </c>
      <c r="E98" s="107"/>
      <c r="F98" s="107"/>
      <c r="G98" s="107"/>
      <c r="H98" s="107"/>
      <c r="I98" s="107"/>
      <c r="J98" s="108">
        <f>J132</f>
        <v>0</v>
      </c>
      <c r="L98" s="105"/>
    </row>
    <row r="99" spans="1:31" s="104" customFormat="1" ht="19.95" customHeight="1">
      <c r="B99" s="105"/>
      <c r="D99" s="106" t="s">
        <v>88</v>
      </c>
      <c r="E99" s="107"/>
      <c r="F99" s="107"/>
      <c r="G99" s="107"/>
      <c r="H99" s="107"/>
      <c r="I99" s="107"/>
      <c r="J99" s="108">
        <f>J147</f>
        <v>0</v>
      </c>
      <c r="L99" s="105"/>
    </row>
    <row r="100" spans="1:31" s="104" customFormat="1" ht="19.95" customHeight="1">
      <c r="B100" s="105"/>
      <c r="D100" s="106" t="s">
        <v>89</v>
      </c>
      <c r="E100" s="107"/>
      <c r="F100" s="107"/>
      <c r="G100" s="107"/>
      <c r="H100" s="107"/>
      <c r="I100" s="107"/>
      <c r="J100" s="108">
        <f>J155</f>
        <v>0</v>
      </c>
      <c r="L100" s="105"/>
    </row>
    <row r="101" spans="1:31" s="99" customFormat="1" ht="24.9" customHeight="1">
      <c r="B101" s="100"/>
      <c r="D101" s="101" t="s">
        <v>90</v>
      </c>
      <c r="E101" s="102"/>
      <c r="F101" s="102"/>
      <c r="G101" s="102"/>
      <c r="H101" s="102"/>
      <c r="I101" s="102"/>
      <c r="J101" s="103">
        <f>J157</f>
        <v>0</v>
      </c>
      <c r="L101" s="100"/>
    </row>
    <row r="102" spans="1:31" s="104" customFormat="1" ht="19.95" customHeight="1">
      <c r="B102" s="105"/>
      <c r="D102" s="106" t="s">
        <v>91</v>
      </c>
      <c r="E102" s="107"/>
      <c r="F102" s="107"/>
      <c r="G102" s="107"/>
      <c r="H102" s="107"/>
      <c r="I102" s="107"/>
      <c r="J102" s="108">
        <f>J158</f>
        <v>0</v>
      </c>
      <c r="L102" s="105"/>
    </row>
    <row r="103" spans="1:31" s="104" customFormat="1" ht="19.95" customHeight="1">
      <c r="B103" s="105"/>
      <c r="D103" s="106" t="s">
        <v>92</v>
      </c>
      <c r="E103" s="107"/>
      <c r="F103" s="107"/>
      <c r="G103" s="107"/>
      <c r="H103" s="107"/>
      <c r="I103" s="107"/>
      <c r="J103" s="108">
        <f>J165</f>
        <v>0</v>
      </c>
      <c r="L103" s="105"/>
    </row>
    <row r="104" spans="1:31" s="104" customFormat="1" ht="19.95" customHeight="1">
      <c r="B104" s="105"/>
      <c r="D104" s="106" t="s">
        <v>93</v>
      </c>
      <c r="E104" s="107"/>
      <c r="F104" s="107"/>
      <c r="G104" s="107"/>
      <c r="H104" s="107"/>
      <c r="I104" s="107"/>
      <c r="J104" s="108">
        <f>J170</f>
        <v>0</v>
      </c>
      <c r="L104" s="105"/>
    </row>
    <row r="105" spans="1:31" s="104" customFormat="1" ht="19.95" customHeight="1">
      <c r="B105" s="105"/>
      <c r="D105" s="106" t="s">
        <v>94</v>
      </c>
      <c r="E105" s="107"/>
      <c r="F105" s="107"/>
      <c r="G105" s="107"/>
      <c r="H105" s="107"/>
      <c r="I105" s="107"/>
      <c r="J105" s="108">
        <f>J174</f>
        <v>0</v>
      </c>
      <c r="L105" s="105"/>
    </row>
    <row r="106" spans="1:31" s="104" customFormat="1" ht="19.95" customHeight="1">
      <c r="B106" s="105"/>
      <c r="D106" s="106" t="s">
        <v>95</v>
      </c>
      <c r="E106" s="107"/>
      <c r="F106" s="107"/>
      <c r="G106" s="107"/>
      <c r="H106" s="107"/>
      <c r="I106" s="107"/>
      <c r="J106" s="108">
        <f>J183</f>
        <v>0</v>
      </c>
      <c r="L106" s="105"/>
    </row>
    <row r="107" spans="1:31" s="104" customFormat="1" ht="19.95" customHeight="1">
      <c r="B107" s="105"/>
      <c r="D107" s="106" t="s">
        <v>96</v>
      </c>
      <c r="E107" s="107"/>
      <c r="F107" s="107"/>
      <c r="G107" s="107"/>
      <c r="H107" s="107"/>
      <c r="I107" s="107"/>
      <c r="J107" s="108">
        <f>J188</f>
        <v>0</v>
      </c>
      <c r="L107" s="105"/>
    </row>
    <row r="108" spans="1:31" s="104" customFormat="1" ht="19.95" customHeight="1">
      <c r="B108" s="105"/>
      <c r="D108" s="106" t="s">
        <v>97</v>
      </c>
      <c r="E108" s="107"/>
      <c r="F108" s="107"/>
      <c r="G108" s="107"/>
      <c r="H108" s="107"/>
      <c r="I108" s="107"/>
      <c r="J108" s="108">
        <f>J209</f>
        <v>0</v>
      </c>
      <c r="L108" s="105"/>
    </row>
    <row r="109" spans="1:31" s="104" customFormat="1" ht="19.95" customHeight="1">
      <c r="B109" s="105"/>
      <c r="D109" s="106" t="s">
        <v>98</v>
      </c>
      <c r="E109" s="107"/>
      <c r="F109" s="107"/>
      <c r="G109" s="107"/>
      <c r="H109" s="107"/>
      <c r="I109" s="107"/>
      <c r="J109" s="108">
        <f>J213</f>
        <v>0</v>
      </c>
      <c r="L109" s="105"/>
    </row>
    <row r="110" spans="1:31" s="104" customFormat="1" ht="19.95" customHeight="1">
      <c r="B110" s="105"/>
      <c r="D110" s="106" t="s">
        <v>99</v>
      </c>
      <c r="E110" s="107"/>
      <c r="F110" s="107"/>
      <c r="G110" s="107"/>
      <c r="H110" s="107"/>
      <c r="I110" s="107"/>
      <c r="J110" s="108">
        <f>J218</f>
        <v>0</v>
      </c>
      <c r="L110" s="105"/>
    </row>
    <row r="111" spans="1:31" s="18" customFormat="1" ht="21.9" customHeight="1">
      <c r="A111" s="14"/>
      <c r="B111" s="15"/>
      <c r="C111" s="14"/>
      <c r="D111" s="14"/>
      <c r="E111" s="14"/>
      <c r="F111" s="14"/>
      <c r="G111" s="14"/>
      <c r="H111" s="14"/>
      <c r="I111" s="14"/>
      <c r="J111" s="14"/>
      <c r="K111" s="14"/>
      <c r="L111" s="25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 s="18" customFormat="1" ht="6.9" customHeight="1">
      <c r="A112" s="14"/>
      <c r="B112" s="30"/>
      <c r="C112" s="31"/>
      <c r="D112" s="31"/>
      <c r="E112" s="31"/>
      <c r="F112" s="31"/>
      <c r="G112" s="31"/>
      <c r="H112" s="31"/>
      <c r="I112" s="31"/>
      <c r="J112" s="31"/>
      <c r="K112" s="31"/>
      <c r="L112" s="25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6" spans="1:31" s="18" customFormat="1" ht="6.9" customHeight="1">
      <c r="A116" s="14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25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31" s="18" customFormat="1" ht="24.9" customHeight="1">
      <c r="A117" s="14"/>
      <c r="B117" s="15"/>
      <c r="C117" s="6" t="s">
        <v>100</v>
      </c>
      <c r="D117" s="14"/>
      <c r="E117" s="14"/>
      <c r="F117" s="14"/>
      <c r="G117" s="14"/>
      <c r="H117" s="14"/>
      <c r="I117" s="14"/>
      <c r="J117" s="14"/>
      <c r="K117" s="14"/>
      <c r="L117" s="25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 s="18" customFormat="1" ht="6.9" customHeight="1">
      <c r="A118" s="14"/>
      <c r="B118" s="15"/>
      <c r="C118" s="14"/>
      <c r="D118" s="14"/>
      <c r="E118" s="14"/>
      <c r="F118" s="14"/>
      <c r="G118" s="14"/>
      <c r="H118" s="14"/>
      <c r="I118" s="14"/>
      <c r="J118" s="14"/>
      <c r="K118" s="14"/>
      <c r="L118" s="25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 s="18" customFormat="1" ht="12" customHeight="1">
      <c r="A119" s="14"/>
      <c r="B119" s="15"/>
      <c r="C119" s="10" t="s">
        <v>10</v>
      </c>
      <c r="D119" s="14"/>
      <c r="E119" s="14"/>
      <c r="F119" s="14"/>
      <c r="G119" s="14"/>
      <c r="H119" s="14"/>
      <c r="I119" s="14"/>
      <c r="J119" s="14"/>
      <c r="K119" s="14"/>
      <c r="L119" s="25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 s="18" customFormat="1" ht="16.5" customHeight="1">
      <c r="A120" s="14"/>
      <c r="B120" s="15"/>
      <c r="C120" s="14"/>
      <c r="D120" s="14"/>
      <c r="E120" s="200" t="str">
        <f>E7</f>
        <v>SO 01 – Vostavba skladu do oceľovej haly</v>
      </c>
      <c r="F120" s="200"/>
      <c r="G120" s="200"/>
      <c r="H120" s="200"/>
      <c r="I120" s="14"/>
      <c r="J120" s="14"/>
      <c r="K120" s="14"/>
      <c r="L120" s="25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31" s="18" customFormat="1" ht="12" customHeight="1">
      <c r="A121" s="14"/>
      <c r="B121" s="15"/>
      <c r="C121" s="10" t="s">
        <v>79</v>
      </c>
      <c r="D121" s="14"/>
      <c r="E121" s="14"/>
      <c r="F121" s="14"/>
      <c r="G121" s="14"/>
      <c r="H121" s="14"/>
      <c r="I121" s="14"/>
      <c r="J121" s="14"/>
      <c r="K121" s="14"/>
      <c r="L121" s="25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 s="18" customFormat="1" ht="16.5" customHeight="1">
      <c r="A122" s="14"/>
      <c r="B122" s="15"/>
      <c r="C122" s="14"/>
      <c r="D122" s="14"/>
      <c r="E122" s="190" t="str">
        <f>E9</f>
        <v>SO 01 - Vostavba skladu do oceľovej haly, OLO BA</v>
      </c>
      <c r="F122" s="190"/>
      <c r="G122" s="190"/>
      <c r="H122" s="190"/>
      <c r="I122" s="14"/>
      <c r="J122" s="14"/>
      <c r="K122" s="14"/>
      <c r="L122" s="25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:31" s="18" customFormat="1" ht="6.9" customHeight="1">
      <c r="A123" s="14"/>
      <c r="B123" s="15"/>
      <c r="C123" s="14"/>
      <c r="D123" s="14"/>
      <c r="E123" s="14"/>
      <c r="F123" s="14"/>
      <c r="G123" s="14"/>
      <c r="H123" s="14"/>
      <c r="I123" s="14"/>
      <c r="J123" s="14"/>
      <c r="K123" s="14"/>
      <c r="L123" s="25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:31" s="18" customFormat="1" ht="12" customHeight="1">
      <c r="A124" s="14"/>
      <c r="B124" s="15"/>
      <c r="C124" s="10" t="s">
        <v>14</v>
      </c>
      <c r="D124" s="14"/>
      <c r="E124" s="14"/>
      <c r="F124" s="11" t="str">
        <f>F12</f>
        <v xml:space="preserve"> </v>
      </c>
      <c r="G124" s="14"/>
      <c r="H124" s="14"/>
      <c r="I124" s="10" t="s">
        <v>16</v>
      </c>
      <c r="J124" s="76">
        <f>IF(J12="","",J12)</f>
        <v>44368</v>
      </c>
      <c r="K124" s="14"/>
      <c r="L124" s="25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:31" s="18" customFormat="1" ht="6.9" customHeight="1">
      <c r="A125" s="14"/>
      <c r="B125" s="15"/>
      <c r="C125" s="14"/>
      <c r="D125" s="14"/>
      <c r="E125" s="14"/>
      <c r="F125" s="14"/>
      <c r="G125" s="14"/>
      <c r="H125" s="14"/>
      <c r="I125" s="14"/>
      <c r="J125" s="14"/>
      <c r="K125" s="14"/>
      <c r="L125" s="25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 s="18" customFormat="1" ht="15.15" customHeight="1">
      <c r="A126" s="14"/>
      <c r="B126" s="15"/>
      <c r="C126" s="10" t="s">
        <v>17</v>
      </c>
      <c r="D126" s="14"/>
      <c r="E126" s="14"/>
      <c r="F126" s="11" t="str">
        <f>E15</f>
        <v xml:space="preserve"> </v>
      </c>
      <c r="G126" s="14"/>
      <c r="H126" s="14"/>
      <c r="I126" s="10" t="s">
        <v>22</v>
      </c>
      <c r="J126" s="95" t="str">
        <f>E21</f>
        <v xml:space="preserve"> </v>
      </c>
      <c r="K126" s="14"/>
      <c r="L126" s="25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 s="18" customFormat="1" ht="15.15" customHeight="1">
      <c r="A127" s="14"/>
      <c r="B127" s="15"/>
      <c r="C127" s="10" t="s">
        <v>21</v>
      </c>
      <c r="D127" s="14"/>
      <c r="E127" s="14"/>
      <c r="F127" s="11" t="str">
        <f>IF(E18="","",E18)</f>
        <v xml:space="preserve"> </v>
      </c>
      <c r="G127" s="14"/>
      <c r="H127" s="14"/>
      <c r="I127" s="10" t="s">
        <v>26</v>
      </c>
      <c r="J127" s="95" t="str">
        <f>E24</f>
        <v xml:space="preserve"> </v>
      </c>
      <c r="K127" s="14"/>
      <c r="L127" s="25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 s="18" customFormat="1" ht="10.35" customHeight="1">
      <c r="A128" s="14"/>
      <c r="B128" s="15"/>
      <c r="C128" s="14"/>
      <c r="D128" s="14"/>
      <c r="E128" s="14"/>
      <c r="F128" s="14"/>
      <c r="G128" s="14"/>
      <c r="H128" s="14"/>
      <c r="I128" s="14"/>
      <c r="J128" s="14"/>
      <c r="K128" s="14"/>
      <c r="L128" s="25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65" s="116" customFormat="1" ht="29.25" customHeight="1">
      <c r="A129" s="109"/>
      <c r="B129" s="110"/>
      <c r="C129" s="111" t="s">
        <v>101</v>
      </c>
      <c r="D129" s="112" t="s">
        <v>53</v>
      </c>
      <c r="E129" s="112" t="s">
        <v>49</v>
      </c>
      <c r="F129" s="112" t="s">
        <v>50</v>
      </c>
      <c r="G129" s="112" t="s">
        <v>102</v>
      </c>
      <c r="H129" s="112" t="s">
        <v>103</v>
      </c>
      <c r="I129" s="112" t="s">
        <v>104</v>
      </c>
      <c r="J129" s="113" t="s">
        <v>83</v>
      </c>
      <c r="K129" s="114" t="s">
        <v>105</v>
      </c>
      <c r="L129" s="115"/>
      <c r="M129" s="46"/>
      <c r="N129" s="47" t="s">
        <v>32</v>
      </c>
      <c r="O129" s="47" t="s">
        <v>106</v>
      </c>
      <c r="P129" s="47" t="s">
        <v>107</v>
      </c>
      <c r="Q129" s="47" t="s">
        <v>108</v>
      </c>
      <c r="R129" s="47" t="s">
        <v>109</v>
      </c>
      <c r="S129" s="47" t="s">
        <v>110</v>
      </c>
      <c r="T129" s="48" t="s">
        <v>111</v>
      </c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</row>
    <row r="130" spans="1:65" s="18" customFormat="1" ht="22.95" customHeight="1">
      <c r="A130" s="14"/>
      <c r="B130" s="15"/>
      <c r="C130" s="54" t="s">
        <v>84</v>
      </c>
      <c r="D130" s="14"/>
      <c r="E130" s="14"/>
      <c r="F130" s="14"/>
      <c r="G130" s="14"/>
      <c r="H130" s="14"/>
      <c r="I130" s="14"/>
      <c r="J130" s="117">
        <f>BK130</f>
        <v>0</v>
      </c>
      <c r="K130" s="14"/>
      <c r="L130" s="15"/>
      <c r="M130" s="49"/>
      <c r="N130" s="40"/>
      <c r="O130" s="50"/>
      <c r="P130" s="118">
        <f>P131+P157</f>
        <v>588.66056147999996</v>
      </c>
      <c r="Q130" s="50"/>
      <c r="R130" s="118">
        <f>R131+R157</f>
        <v>24.530164170000003</v>
      </c>
      <c r="S130" s="50"/>
      <c r="T130" s="119">
        <f>T131+T157</f>
        <v>0.61919999999999997</v>
      </c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" t="s">
        <v>67</v>
      </c>
      <c r="AU130" s="2" t="s">
        <v>85</v>
      </c>
      <c r="BK130" s="120">
        <f>BK131+BK157</f>
        <v>0</v>
      </c>
    </row>
    <row r="131" spans="1:65" s="121" customFormat="1" ht="25.95" customHeight="1">
      <c r="B131" s="122"/>
      <c r="D131" s="123" t="s">
        <v>67</v>
      </c>
      <c r="E131" s="124" t="s">
        <v>112</v>
      </c>
      <c r="F131" s="124" t="s">
        <v>113</v>
      </c>
      <c r="J131" s="125">
        <f>BK131</f>
        <v>0</v>
      </c>
      <c r="L131" s="122"/>
      <c r="M131" s="126"/>
      <c r="N131" s="127"/>
      <c r="O131" s="127"/>
      <c r="P131" s="128">
        <f>P132+P147+P155</f>
        <v>120.32078199999999</v>
      </c>
      <c r="Q131" s="127"/>
      <c r="R131" s="128">
        <f>R132+R147+R155</f>
        <v>22.067355170000003</v>
      </c>
      <c r="S131" s="127"/>
      <c r="T131" s="129">
        <f>T132+T147+T155</f>
        <v>0.58619999999999994</v>
      </c>
      <c r="AR131" s="123" t="s">
        <v>76</v>
      </c>
      <c r="AT131" s="130" t="s">
        <v>67</v>
      </c>
      <c r="AU131" s="130" t="s">
        <v>68</v>
      </c>
      <c r="AY131" s="123" t="s">
        <v>114</v>
      </c>
      <c r="BK131" s="131">
        <f>BK132+BK147+BK155</f>
        <v>0</v>
      </c>
    </row>
    <row r="132" spans="1:65" s="121" customFormat="1" ht="22.95" customHeight="1">
      <c r="B132" s="122"/>
      <c r="D132" s="123" t="s">
        <v>67</v>
      </c>
      <c r="E132" s="132" t="s">
        <v>115</v>
      </c>
      <c r="F132" s="132" t="s">
        <v>116</v>
      </c>
      <c r="J132" s="133">
        <f>BK132</f>
        <v>0</v>
      </c>
      <c r="L132" s="122"/>
      <c r="M132" s="126"/>
      <c r="N132" s="127"/>
      <c r="O132" s="127"/>
      <c r="P132" s="128">
        <f>SUM(P133:P146)</f>
        <v>61.950063</v>
      </c>
      <c r="Q132" s="127"/>
      <c r="R132" s="128">
        <f>SUM(R133:R146)</f>
        <v>22.061975670000002</v>
      </c>
      <c r="S132" s="127"/>
      <c r="T132" s="129">
        <f>SUM(T133:T146)</f>
        <v>0</v>
      </c>
      <c r="AR132" s="123" t="s">
        <v>76</v>
      </c>
      <c r="AT132" s="130" t="s">
        <v>67</v>
      </c>
      <c r="AU132" s="130" t="s">
        <v>76</v>
      </c>
      <c r="AY132" s="123" t="s">
        <v>114</v>
      </c>
      <c r="BK132" s="131">
        <f>SUM(BK133:BK146)</f>
        <v>0</v>
      </c>
    </row>
    <row r="133" spans="1:65" s="18" customFormat="1" ht="21.75" customHeight="1">
      <c r="A133" s="14"/>
      <c r="B133" s="134"/>
      <c r="C133" s="135" t="s">
        <v>76</v>
      </c>
      <c r="D133" s="135" t="s">
        <v>117</v>
      </c>
      <c r="E133" s="136" t="s">
        <v>118</v>
      </c>
      <c r="F133" s="137" t="s">
        <v>119</v>
      </c>
      <c r="G133" s="138" t="s">
        <v>120</v>
      </c>
      <c r="H133" s="139">
        <v>9.4610000000000003</v>
      </c>
      <c r="I133" s="139"/>
      <c r="J133" s="201">
        <f>ROUND(I133*H133,3)</f>
        <v>0</v>
      </c>
      <c r="K133" s="140"/>
      <c r="L133" s="15"/>
      <c r="M133" s="141"/>
      <c r="N133" s="142" t="s">
        <v>34</v>
      </c>
      <c r="O133" s="143">
        <v>2.7570000000000001</v>
      </c>
      <c r="P133" s="143">
        <f>O133*H133</f>
        <v>26.083977000000001</v>
      </c>
      <c r="Q133" s="143">
        <v>2.2190699999999999</v>
      </c>
      <c r="R133" s="143">
        <f>Q133*H133</f>
        <v>20.99462127</v>
      </c>
      <c r="S133" s="143">
        <v>0</v>
      </c>
      <c r="T133" s="144">
        <f>S133*H133</f>
        <v>0</v>
      </c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R133" s="145" t="s">
        <v>121</v>
      </c>
      <c r="AT133" s="145" t="s">
        <v>117</v>
      </c>
      <c r="AU133" s="145" t="s">
        <v>122</v>
      </c>
      <c r="AY133" s="2" t="s">
        <v>114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2" t="s">
        <v>122</v>
      </c>
      <c r="BK133" s="147">
        <f>ROUND(I133*H133,3)</f>
        <v>0</v>
      </c>
      <c r="BL133" s="2" t="s">
        <v>121</v>
      </c>
      <c r="BM133" s="145" t="s">
        <v>123</v>
      </c>
    </row>
    <row r="134" spans="1:65" s="148" customFormat="1">
      <c r="B134" s="149"/>
      <c r="D134" s="150" t="s">
        <v>124</v>
      </c>
      <c r="E134" s="151"/>
      <c r="F134" s="152" t="s">
        <v>125</v>
      </c>
      <c r="H134" s="153">
        <v>9.1039999999999992</v>
      </c>
      <c r="J134" s="202"/>
      <c r="L134" s="149"/>
      <c r="M134" s="154"/>
      <c r="N134" s="155"/>
      <c r="O134" s="155"/>
      <c r="P134" s="155"/>
      <c r="Q134" s="155"/>
      <c r="R134" s="155"/>
      <c r="S134" s="155"/>
      <c r="T134" s="156"/>
      <c r="AT134" s="151" t="s">
        <v>124</v>
      </c>
      <c r="AU134" s="151" t="s">
        <v>122</v>
      </c>
      <c r="AV134" s="148" t="s">
        <v>122</v>
      </c>
      <c r="AW134" s="148" t="s">
        <v>24</v>
      </c>
      <c r="AX134" s="148" t="s">
        <v>68</v>
      </c>
      <c r="AY134" s="151" t="s">
        <v>114</v>
      </c>
    </row>
    <row r="135" spans="1:65" s="148" customFormat="1">
      <c r="B135" s="149"/>
      <c r="D135" s="150" t="s">
        <v>124</v>
      </c>
      <c r="E135" s="151"/>
      <c r="F135" s="152" t="s">
        <v>126</v>
      </c>
      <c r="H135" s="153">
        <v>0.35699999999999998</v>
      </c>
      <c r="J135" s="202"/>
      <c r="L135" s="149"/>
      <c r="M135" s="154"/>
      <c r="N135" s="155"/>
      <c r="O135" s="155"/>
      <c r="P135" s="155"/>
      <c r="Q135" s="155"/>
      <c r="R135" s="155"/>
      <c r="S135" s="155"/>
      <c r="T135" s="156"/>
      <c r="AT135" s="151" t="s">
        <v>124</v>
      </c>
      <c r="AU135" s="151" t="s">
        <v>122</v>
      </c>
      <c r="AV135" s="148" t="s">
        <v>122</v>
      </c>
      <c r="AW135" s="148" t="s">
        <v>24</v>
      </c>
      <c r="AX135" s="148" t="s">
        <v>68</v>
      </c>
      <c r="AY135" s="151" t="s">
        <v>114</v>
      </c>
    </row>
    <row r="136" spans="1:65" s="157" customFormat="1">
      <c r="B136" s="158"/>
      <c r="D136" s="150" t="s">
        <v>124</v>
      </c>
      <c r="E136" s="159"/>
      <c r="F136" s="160" t="s">
        <v>127</v>
      </c>
      <c r="H136" s="161">
        <v>9.4610000000000003</v>
      </c>
      <c r="J136" s="203"/>
      <c r="L136" s="158"/>
      <c r="M136" s="162"/>
      <c r="N136" s="163"/>
      <c r="O136" s="163"/>
      <c r="P136" s="163"/>
      <c r="Q136" s="163"/>
      <c r="R136" s="163"/>
      <c r="S136" s="163"/>
      <c r="T136" s="164"/>
      <c r="AT136" s="159" t="s">
        <v>124</v>
      </c>
      <c r="AU136" s="159" t="s">
        <v>122</v>
      </c>
      <c r="AV136" s="157" t="s">
        <v>121</v>
      </c>
      <c r="AW136" s="157" t="s">
        <v>24</v>
      </c>
      <c r="AX136" s="157" t="s">
        <v>76</v>
      </c>
      <c r="AY136" s="159" t="s">
        <v>114</v>
      </c>
    </row>
    <row r="137" spans="1:65" s="18" customFormat="1" ht="21.75" customHeight="1">
      <c r="A137" s="14"/>
      <c r="B137" s="134"/>
      <c r="C137" s="135" t="s">
        <v>122</v>
      </c>
      <c r="D137" s="135" t="s">
        <v>117</v>
      </c>
      <c r="E137" s="136" t="s">
        <v>128</v>
      </c>
      <c r="F137" s="137" t="s">
        <v>129</v>
      </c>
      <c r="G137" s="138" t="s">
        <v>130</v>
      </c>
      <c r="H137" s="139">
        <v>227.6</v>
      </c>
      <c r="I137" s="139"/>
      <c r="J137" s="201">
        <f>ROUND(I137*H137,3)</f>
        <v>0</v>
      </c>
      <c r="K137" s="140"/>
      <c r="L137" s="15"/>
      <c r="M137" s="141"/>
      <c r="N137" s="142" t="s">
        <v>34</v>
      </c>
      <c r="O137" s="143">
        <v>0.01</v>
      </c>
      <c r="P137" s="143">
        <f>O137*H137</f>
        <v>2.2759999999999998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R137" s="145" t="s">
        <v>121</v>
      </c>
      <c r="AT137" s="145" t="s">
        <v>117</v>
      </c>
      <c r="AU137" s="145" t="s">
        <v>122</v>
      </c>
      <c r="AY137" s="2" t="s">
        <v>114</v>
      </c>
      <c r="BE137" s="146">
        <f>IF(N137="základná",J137,0)</f>
        <v>0</v>
      </c>
      <c r="BF137" s="146">
        <f>IF(N137="znížená",J137,0)</f>
        <v>0</v>
      </c>
      <c r="BG137" s="146">
        <f>IF(N137="zákl. prenesená",J137,0)</f>
        <v>0</v>
      </c>
      <c r="BH137" s="146">
        <f>IF(N137="zníž. prenesená",J137,0)</f>
        <v>0</v>
      </c>
      <c r="BI137" s="146">
        <f>IF(N137="nulová",J137,0)</f>
        <v>0</v>
      </c>
      <c r="BJ137" s="2" t="s">
        <v>122</v>
      </c>
      <c r="BK137" s="147">
        <f>ROUND(I137*H137,3)</f>
        <v>0</v>
      </c>
      <c r="BL137" s="2" t="s">
        <v>121</v>
      </c>
      <c r="BM137" s="145" t="s">
        <v>131</v>
      </c>
    </row>
    <row r="138" spans="1:65" s="148" customFormat="1">
      <c r="B138" s="149"/>
      <c r="D138" s="150" t="s">
        <v>124</v>
      </c>
      <c r="E138" s="151"/>
      <c r="F138" s="152" t="s">
        <v>132</v>
      </c>
      <c r="H138" s="153">
        <v>227.6</v>
      </c>
      <c r="J138" s="202"/>
      <c r="L138" s="149"/>
      <c r="M138" s="154"/>
      <c r="N138" s="155"/>
      <c r="O138" s="155"/>
      <c r="P138" s="155"/>
      <c r="Q138" s="155"/>
      <c r="R138" s="155"/>
      <c r="S138" s="155"/>
      <c r="T138" s="156"/>
      <c r="AT138" s="151" t="s">
        <v>124</v>
      </c>
      <c r="AU138" s="151" t="s">
        <v>122</v>
      </c>
      <c r="AV138" s="148" t="s">
        <v>122</v>
      </c>
      <c r="AW138" s="148" t="s">
        <v>24</v>
      </c>
      <c r="AX138" s="148" t="s">
        <v>76</v>
      </c>
      <c r="AY138" s="151" t="s">
        <v>114</v>
      </c>
    </row>
    <row r="139" spans="1:65" s="18" customFormat="1" ht="21.75" customHeight="1">
      <c r="A139" s="14"/>
      <c r="B139" s="134"/>
      <c r="C139" s="165" t="s">
        <v>133</v>
      </c>
      <c r="D139" s="165" t="s">
        <v>134</v>
      </c>
      <c r="E139" s="166" t="s">
        <v>135</v>
      </c>
      <c r="F139" s="167" t="s">
        <v>136</v>
      </c>
      <c r="G139" s="168" t="s">
        <v>130</v>
      </c>
      <c r="H139" s="169">
        <v>240</v>
      </c>
      <c r="I139" s="169"/>
      <c r="J139" s="204">
        <f>ROUND(I139*H139,3)</f>
        <v>0</v>
      </c>
      <c r="K139" s="170"/>
      <c r="L139" s="171"/>
      <c r="M139" s="172"/>
      <c r="N139" s="173" t="s">
        <v>34</v>
      </c>
      <c r="O139" s="143">
        <v>0</v>
      </c>
      <c r="P139" s="143">
        <f>O139*H139</f>
        <v>0</v>
      </c>
      <c r="Q139" s="143">
        <v>1E-4</v>
      </c>
      <c r="R139" s="143">
        <f>Q139*H139</f>
        <v>2.4E-2</v>
      </c>
      <c r="S139" s="143">
        <v>0</v>
      </c>
      <c r="T139" s="144">
        <f>S139*H139</f>
        <v>0</v>
      </c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R139" s="145" t="s">
        <v>137</v>
      </c>
      <c r="AT139" s="145" t="s">
        <v>134</v>
      </c>
      <c r="AU139" s="145" t="s">
        <v>122</v>
      </c>
      <c r="AY139" s="2" t="s">
        <v>114</v>
      </c>
      <c r="BE139" s="146">
        <f>IF(N139="základná",J139,0)</f>
        <v>0</v>
      </c>
      <c r="BF139" s="146">
        <f>IF(N139="znížená",J139,0)</f>
        <v>0</v>
      </c>
      <c r="BG139" s="146">
        <f>IF(N139="zákl. prenesená",J139,0)</f>
        <v>0</v>
      </c>
      <c r="BH139" s="146">
        <f>IF(N139="zníž. prenesená",J139,0)</f>
        <v>0</v>
      </c>
      <c r="BI139" s="146">
        <f>IF(N139="nulová",J139,0)</f>
        <v>0</v>
      </c>
      <c r="BJ139" s="2" t="s">
        <v>122</v>
      </c>
      <c r="BK139" s="147">
        <f>ROUND(I139*H139,3)</f>
        <v>0</v>
      </c>
      <c r="BL139" s="2" t="s">
        <v>121</v>
      </c>
      <c r="BM139" s="145" t="s">
        <v>138</v>
      </c>
    </row>
    <row r="140" spans="1:65" s="18" customFormat="1" ht="16.5" customHeight="1">
      <c r="A140" s="14"/>
      <c r="B140" s="134"/>
      <c r="C140" s="135" t="s">
        <v>121</v>
      </c>
      <c r="D140" s="135" t="s">
        <v>117</v>
      </c>
      <c r="E140" s="136" t="s">
        <v>139</v>
      </c>
      <c r="F140" s="137" t="s">
        <v>140</v>
      </c>
      <c r="G140" s="138" t="s">
        <v>141</v>
      </c>
      <c r="H140" s="139">
        <v>46.06</v>
      </c>
      <c r="I140" s="139"/>
      <c r="J140" s="201">
        <f>ROUND(I140*H140,3)</f>
        <v>0</v>
      </c>
      <c r="K140" s="140"/>
      <c r="L140" s="15"/>
      <c r="M140" s="141"/>
      <c r="N140" s="142" t="s">
        <v>34</v>
      </c>
      <c r="O140" s="143">
        <v>1.4999999999999999E-2</v>
      </c>
      <c r="P140" s="143">
        <f>O140*H140</f>
        <v>0.69089999999999996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R140" s="145" t="s">
        <v>121</v>
      </c>
      <c r="AT140" s="145" t="s">
        <v>117</v>
      </c>
      <c r="AU140" s="145" t="s">
        <v>122</v>
      </c>
      <c r="AY140" s="2" t="s">
        <v>114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2" t="s">
        <v>122</v>
      </c>
      <c r="BK140" s="147">
        <f>ROUND(I140*H140,3)</f>
        <v>0</v>
      </c>
      <c r="BL140" s="2" t="s">
        <v>121</v>
      </c>
      <c r="BM140" s="145" t="s">
        <v>142</v>
      </c>
    </row>
    <row r="141" spans="1:65" s="148" customFormat="1">
      <c r="B141" s="149"/>
      <c r="D141" s="150" t="s">
        <v>124</v>
      </c>
      <c r="E141" s="151"/>
      <c r="F141" s="152" t="s">
        <v>143</v>
      </c>
      <c r="H141" s="153">
        <v>46.06</v>
      </c>
      <c r="J141" s="202"/>
      <c r="L141" s="149"/>
      <c r="M141" s="154"/>
      <c r="N141" s="155"/>
      <c r="O141" s="155"/>
      <c r="P141" s="155"/>
      <c r="Q141" s="155"/>
      <c r="R141" s="155"/>
      <c r="S141" s="155"/>
      <c r="T141" s="156"/>
      <c r="AT141" s="151" t="s">
        <v>124</v>
      </c>
      <c r="AU141" s="151" t="s">
        <v>122</v>
      </c>
      <c r="AV141" s="148" t="s">
        <v>122</v>
      </c>
      <c r="AW141" s="148" t="s">
        <v>24</v>
      </c>
      <c r="AX141" s="148" t="s">
        <v>76</v>
      </c>
      <c r="AY141" s="151" t="s">
        <v>114</v>
      </c>
    </row>
    <row r="142" spans="1:65" s="18" customFormat="1" ht="33" customHeight="1">
      <c r="A142" s="14"/>
      <c r="B142" s="134"/>
      <c r="C142" s="165" t="s">
        <v>144</v>
      </c>
      <c r="D142" s="165" t="s">
        <v>134</v>
      </c>
      <c r="E142" s="166" t="s">
        <v>145</v>
      </c>
      <c r="F142" s="167" t="s">
        <v>146</v>
      </c>
      <c r="G142" s="168" t="s">
        <v>141</v>
      </c>
      <c r="H142" s="169">
        <v>70</v>
      </c>
      <c r="I142" s="169"/>
      <c r="J142" s="204">
        <f>ROUND(I142*H142,3)</f>
        <v>0</v>
      </c>
      <c r="K142" s="170"/>
      <c r="L142" s="171"/>
      <c r="M142" s="172"/>
      <c r="N142" s="173" t="s">
        <v>34</v>
      </c>
      <c r="O142" s="143">
        <v>0</v>
      </c>
      <c r="P142" s="143">
        <f>O142*H142</f>
        <v>0</v>
      </c>
      <c r="Q142" s="143">
        <v>1.4999999999999999E-4</v>
      </c>
      <c r="R142" s="143">
        <f>Q142*H142</f>
        <v>1.0499999999999999E-2</v>
      </c>
      <c r="S142" s="143">
        <v>0</v>
      </c>
      <c r="T142" s="144">
        <f>S142*H142</f>
        <v>0</v>
      </c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R142" s="145" t="s">
        <v>137</v>
      </c>
      <c r="AT142" s="145" t="s">
        <v>134</v>
      </c>
      <c r="AU142" s="145" t="s">
        <v>122</v>
      </c>
      <c r="AY142" s="2" t="s">
        <v>114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2" t="s">
        <v>122</v>
      </c>
      <c r="BK142" s="147">
        <f>ROUND(I142*H142,3)</f>
        <v>0</v>
      </c>
      <c r="BL142" s="2" t="s">
        <v>121</v>
      </c>
      <c r="BM142" s="145" t="s">
        <v>147</v>
      </c>
    </row>
    <row r="143" spans="1:65" s="18" customFormat="1" ht="21.75" customHeight="1">
      <c r="A143" s="14"/>
      <c r="B143" s="134"/>
      <c r="C143" s="135" t="s">
        <v>115</v>
      </c>
      <c r="D143" s="135" t="s">
        <v>117</v>
      </c>
      <c r="E143" s="136" t="s">
        <v>148</v>
      </c>
      <c r="F143" s="137" t="s">
        <v>149</v>
      </c>
      <c r="G143" s="138" t="s">
        <v>130</v>
      </c>
      <c r="H143" s="139">
        <v>107.59</v>
      </c>
      <c r="I143" s="139"/>
      <c r="J143" s="201">
        <f>ROUND(I143*H143,3)</f>
        <v>0</v>
      </c>
      <c r="K143" s="140"/>
      <c r="L143" s="15"/>
      <c r="M143" s="141"/>
      <c r="N143" s="142" t="s">
        <v>34</v>
      </c>
      <c r="O143" s="143">
        <v>0.21340000000000001</v>
      </c>
      <c r="P143" s="143">
        <f>O143*H143</f>
        <v>22.959706000000001</v>
      </c>
      <c r="Q143" s="143">
        <v>8.1600000000000006E-3</v>
      </c>
      <c r="R143" s="143">
        <f>Q143*H143</f>
        <v>0.87793440000000011</v>
      </c>
      <c r="S143" s="143">
        <v>0</v>
      </c>
      <c r="T143" s="144">
        <f>S143*H143</f>
        <v>0</v>
      </c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R143" s="145" t="s">
        <v>121</v>
      </c>
      <c r="AT143" s="145" t="s">
        <v>117</v>
      </c>
      <c r="AU143" s="145" t="s">
        <v>122</v>
      </c>
      <c r="AY143" s="2" t="s">
        <v>114</v>
      </c>
      <c r="BE143" s="146">
        <f>IF(N143="základná",J143,0)</f>
        <v>0</v>
      </c>
      <c r="BF143" s="146">
        <f>IF(N143="znížená",J143,0)</f>
        <v>0</v>
      </c>
      <c r="BG143" s="146">
        <f>IF(N143="zákl. prenesená",J143,0)</f>
        <v>0</v>
      </c>
      <c r="BH143" s="146">
        <f>IF(N143="zníž. prenesená",J143,0)</f>
        <v>0</v>
      </c>
      <c r="BI143" s="146">
        <f>IF(N143="nulová",J143,0)</f>
        <v>0</v>
      </c>
      <c r="BJ143" s="2" t="s">
        <v>122</v>
      </c>
      <c r="BK143" s="147">
        <f>ROUND(I143*H143,3)</f>
        <v>0</v>
      </c>
      <c r="BL143" s="2" t="s">
        <v>121</v>
      </c>
      <c r="BM143" s="145" t="s">
        <v>150</v>
      </c>
    </row>
    <row r="144" spans="1:65" s="148" customFormat="1">
      <c r="B144" s="149"/>
      <c r="D144" s="150" t="s">
        <v>124</v>
      </c>
      <c r="E144" s="151"/>
      <c r="F144" s="152" t="s">
        <v>151</v>
      </c>
      <c r="H144" s="153">
        <v>107.59</v>
      </c>
      <c r="J144" s="202"/>
      <c r="L144" s="149"/>
      <c r="M144" s="154"/>
      <c r="N144" s="155"/>
      <c r="O144" s="155"/>
      <c r="P144" s="155"/>
      <c r="Q144" s="155"/>
      <c r="R144" s="155"/>
      <c r="S144" s="155"/>
      <c r="T144" s="156"/>
      <c r="AT144" s="151" t="s">
        <v>124</v>
      </c>
      <c r="AU144" s="151" t="s">
        <v>122</v>
      </c>
      <c r="AV144" s="148" t="s">
        <v>122</v>
      </c>
      <c r="AW144" s="148" t="s">
        <v>24</v>
      </c>
      <c r="AX144" s="148" t="s">
        <v>76</v>
      </c>
      <c r="AY144" s="151" t="s">
        <v>114</v>
      </c>
    </row>
    <row r="145" spans="1:65" s="18" customFormat="1" ht="21.75" customHeight="1">
      <c r="A145" s="14"/>
      <c r="B145" s="134"/>
      <c r="C145" s="135" t="s">
        <v>152</v>
      </c>
      <c r="D145" s="135" t="s">
        <v>117</v>
      </c>
      <c r="E145" s="136" t="s">
        <v>153</v>
      </c>
      <c r="F145" s="137" t="s">
        <v>154</v>
      </c>
      <c r="G145" s="138" t="s">
        <v>155</v>
      </c>
      <c r="H145" s="139">
        <v>3</v>
      </c>
      <c r="I145" s="139"/>
      <c r="J145" s="201">
        <f>ROUND(I145*H145,3)</f>
        <v>0</v>
      </c>
      <c r="K145" s="140"/>
      <c r="L145" s="15"/>
      <c r="M145" s="141"/>
      <c r="N145" s="142" t="s">
        <v>34</v>
      </c>
      <c r="O145" s="143">
        <v>3.3131599999999999</v>
      </c>
      <c r="P145" s="143">
        <f>O145*H145</f>
        <v>9.9394799999999996</v>
      </c>
      <c r="Q145" s="143">
        <v>3.9640000000000002E-2</v>
      </c>
      <c r="R145" s="143">
        <f>Q145*H145</f>
        <v>0.11892</v>
      </c>
      <c r="S145" s="143">
        <v>0</v>
      </c>
      <c r="T145" s="144">
        <f>S145*H145</f>
        <v>0</v>
      </c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R145" s="145" t="s">
        <v>121</v>
      </c>
      <c r="AT145" s="145" t="s">
        <v>117</v>
      </c>
      <c r="AU145" s="145" t="s">
        <v>122</v>
      </c>
      <c r="AY145" s="2" t="s">
        <v>114</v>
      </c>
      <c r="BE145" s="146">
        <f>IF(N145="základná",J145,0)</f>
        <v>0</v>
      </c>
      <c r="BF145" s="146">
        <f>IF(N145="znížená",J145,0)</f>
        <v>0</v>
      </c>
      <c r="BG145" s="146">
        <f>IF(N145="zákl. prenesená",J145,0)</f>
        <v>0</v>
      </c>
      <c r="BH145" s="146">
        <f>IF(N145="zníž. prenesená",J145,0)</f>
        <v>0</v>
      </c>
      <c r="BI145" s="146">
        <f>IF(N145="nulová",J145,0)</f>
        <v>0</v>
      </c>
      <c r="BJ145" s="2" t="s">
        <v>122</v>
      </c>
      <c r="BK145" s="147">
        <f>ROUND(I145*H145,3)</f>
        <v>0</v>
      </c>
      <c r="BL145" s="2" t="s">
        <v>121</v>
      </c>
      <c r="BM145" s="145" t="s">
        <v>156</v>
      </c>
    </row>
    <row r="146" spans="1:65" s="18" customFormat="1" ht="21.75" customHeight="1">
      <c r="A146" s="14"/>
      <c r="B146" s="134"/>
      <c r="C146" s="165" t="s">
        <v>137</v>
      </c>
      <c r="D146" s="165" t="s">
        <v>134</v>
      </c>
      <c r="E146" s="166" t="s">
        <v>157</v>
      </c>
      <c r="F146" s="167" t="s">
        <v>158</v>
      </c>
      <c r="G146" s="168" t="s">
        <v>155</v>
      </c>
      <c r="H146" s="169">
        <v>3</v>
      </c>
      <c r="I146" s="169"/>
      <c r="J146" s="204">
        <f>ROUND(I146*H146,3)</f>
        <v>0</v>
      </c>
      <c r="K146" s="170"/>
      <c r="L146" s="171"/>
      <c r="M146" s="172"/>
      <c r="N146" s="173" t="s">
        <v>34</v>
      </c>
      <c r="O146" s="143">
        <v>0</v>
      </c>
      <c r="P146" s="143">
        <f>O146*H146</f>
        <v>0</v>
      </c>
      <c r="Q146" s="143">
        <v>1.2E-2</v>
      </c>
      <c r="R146" s="143">
        <f>Q146*H146</f>
        <v>3.6000000000000004E-2</v>
      </c>
      <c r="S146" s="143">
        <v>0</v>
      </c>
      <c r="T146" s="144">
        <f>S146*H146</f>
        <v>0</v>
      </c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R146" s="145" t="s">
        <v>137</v>
      </c>
      <c r="AT146" s="145" t="s">
        <v>134</v>
      </c>
      <c r="AU146" s="145" t="s">
        <v>122</v>
      </c>
      <c r="AY146" s="2" t="s">
        <v>114</v>
      </c>
      <c r="BE146" s="146">
        <f>IF(N146="základná",J146,0)</f>
        <v>0</v>
      </c>
      <c r="BF146" s="146">
        <f>IF(N146="znížená",J146,0)</f>
        <v>0</v>
      </c>
      <c r="BG146" s="146">
        <f>IF(N146="zákl. prenesená",J146,0)</f>
        <v>0</v>
      </c>
      <c r="BH146" s="146">
        <f>IF(N146="zníž. prenesená",J146,0)</f>
        <v>0</v>
      </c>
      <c r="BI146" s="146">
        <f>IF(N146="nulová",J146,0)</f>
        <v>0</v>
      </c>
      <c r="BJ146" s="2" t="s">
        <v>122</v>
      </c>
      <c r="BK146" s="147">
        <f>ROUND(I146*H146,3)</f>
        <v>0</v>
      </c>
      <c r="BL146" s="2" t="s">
        <v>121</v>
      </c>
      <c r="BM146" s="145" t="s">
        <v>159</v>
      </c>
    </row>
    <row r="147" spans="1:65" s="121" customFormat="1" ht="22.95" customHeight="1">
      <c r="B147" s="122"/>
      <c r="D147" s="123" t="s">
        <v>67</v>
      </c>
      <c r="E147" s="132" t="s">
        <v>160</v>
      </c>
      <c r="F147" s="132" t="s">
        <v>161</v>
      </c>
      <c r="J147" s="205">
        <f>BK147</f>
        <v>0</v>
      </c>
      <c r="L147" s="122"/>
      <c r="M147" s="126"/>
      <c r="N147" s="127"/>
      <c r="O147" s="127"/>
      <c r="P147" s="128">
        <f>SUM(P148:P154)</f>
        <v>38.554553000000006</v>
      </c>
      <c r="Q147" s="127"/>
      <c r="R147" s="128">
        <f>SUM(R148:R154)</f>
        <v>5.3795000000000006E-3</v>
      </c>
      <c r="S147" s="127"/>
      <c r="T147" s="129">
        <f>SUM(T148:T154)</f>
        <v>0.58619999999999994</v>
      </c>
      <c r="AR147" s="123" t="s">
        <v>76</v>
      </c>
      <c r="AT147" s="130" t="s">
        <v>67</v>
      </c>
      <c r="AU147" s="130" t="s">
        <v>76</v>
      </c>
      <c r="AY147" s="123" t="s">
        <v>114</v>
      </c>
      <c r="BK147" s="131">
        <f>SUM(BK148:BK154)</f>
        <v>0</v>
      </c>
    </row>
    <row r="148" spans="1:65" s="18" customFormat="1" ht="16.5" customHeight="1">
      <c r="A148" s="14"/>
      <c r="B148" s="134"/>
      <c r="C148" s="135" t="s">
        <v>160</v>
      </c>
      <c r="D148" s="135" t="s">
        <v>117</v>
      </c>
      <c r="E148" s="136" t="s">
        <v>162</v>
      </c>
      <c r="F148" s="137" t="s">
        <v>163</v>
      </c>
      <c r="G148" s="138" t="s">
        <v>130</v>
      </c>
      <c r="H148" s="139">
        <v>107.59</v>
      </c>
      <c r="I148" s="139"/>
      <c r="J148" s="201">
        <f>ROUND(I148*H148,3)</f>
        <v>0</v>
      </c>
      <c r="K148" s="140"/>
      <c r="L148" s="15"/>
      <c r="M148" s="141"/>
      <c r="N148" s="142" t="s">
        <v>34</v>
      </c>
      <c r="O148" s="143">
        <v>0.32400000000000001</v>
      </c>
      <c r="P148" s="143">
        <f>O148*H148</f>
        <v>34.859160000000003</v>
      </c>
      <c r="Q148" s="143">
        <v>5.0000000000000002E-5</v>
      </c>
      <c r="R148" s="143">
        <f>Q148*H148</f>
        <v>5.3795000000000006E-3</v>
      </c>
      <c r="S148" s="143">
        <v>0</v>
      </c>
      <c r="T148" s="144">
        <f>S148*H148</f>
        <v>0</v>
      </c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R148" s="145" t="s">
        <v>121</v>
      </c>
      <c r="AT148" s="145" t="s">
        <v>117</v>
      </c>
      <c r="AU148" s="145" t="s">
        <v>122</v>
      </c>
      <c r="AY148" s="2" t="s">
        <v>114</v>
      </c>
      <c r="BE148" s="146">
        <f>IF(N148="základná",J148,0)</f>
        <v>0</v>
      </c>
      <c r="BF148" s="146">
        <f>IF(N148="znížená",J148,0)</f>
        <v>0</v>
      </c>
      <c r="BG148" s="146">
        <f>IF(N148="zákl. prenesená",J148,0)</f>
        <v>0</v>
      </c>
      <c r="BH148" s="146">
        <f>IF(N148="zníž. prenesená",J148,0)</f>
        <v>0</v>
      </c>
      <c r="BI148" s="146">
        <f>IF(N148="nulová",J148,0)</f>
        <v>0</v>
      </c>
      <c r="BJ148" s="2" t="s">
        <v>122</v>
      </c>
      <c r="BK148" s="147">
        <f>ROUND(I148*H148,3)</f>
        <v>0</v>
      </c>
      <c r="BL148" s="2" t="s">
        <v>121</v>
      </c>
      <c r="BM148" s="145" t="s">
        <v>164</v>
      </c>
    </row>
    <row r="149" spans="1:65" s="148" customFormat="1">
      <c r="B149" s="149"/>
      <c r="D149" s="150" t="s">
        <v>124</v>
      </c>
      <c r="E149" s="151"/>
      <c r="F149" s="152" t="s">
        <v>151</v>
      </c>
      <c r="H149" s="153">
        <v>107.59</v>
      </c>
      <c r="J149" s="202"/>
      <c r="L149" s="149"/>
      <c r="M149" s="154"/>
      <c r="N149" s="155"/>
      <c r="O149" s="155"/>
      <c r="P149" s="155"/>
      <c r="Q149" s="155"/>
      <c r="R149" s="155"/>
      <c r="S149" s="155"/>
      <c r="T149" s="156"/>
      <c r="AT149" s="151" t="s">
        <v>124</v>
      </c>
      <c r="AU149" s="151" t="s">
        <v>122</v>
      </c>
      <c r="AV149" s="148" t="s">
        <v>122</v>
      </c>
      <c r="AW149" s="148" t="s">
        <v>24</v>
      </c>
      <c r="AX149" s="148" t="s">
        <v>76</v>
      </c>
      <c r="AY149" s="151" t="s">
        <v>114</v>
      </c>
    </row>
    <row r="150" spans="1:65" s="18" customFormat="1" ht="21.75" customHeight="1">
      <c r="A150" s="14"/>
      <c r="B150" s="134"/>
      <c r="C150" s="135" t="s">
        <v>165</v>
      </c>
      <c r="D150" s="135" t="s">
        <v>117</v>
      </c>
      <c r="E150" s="136" t="s">
        <v>166</v>
      </c>
      <c r="F150" s="137" t="s">
        <v>167</v>
      </c>
      <c r="G150" s="138" t="s">
        <v>155</v>
      </c>
      <c r="H150" s="139">
        <v>2</v>
      </c>
      <c r="I150" s="139"/>
      <c r="J150" s="201">
        <f>ROUND(I150*H150,3)</f>
        <v>0</v>
      </c>
      <c r="K150" s="140"/>
      <c r="L150" s="15"/>
      <c r="M150" s="141"/>
      <c r="N150" s="142" t="s">
        <v>34</v>
      </c>
      <c r="O150" s="143">
        <v>0.35499999999999998</v>
      </c>
      <c r="P150" s="143">
        <f>O150*H150</f>
        <v>0.71</v>
      </c>
      <c r="Q150" s="143">
        <v>0</v>
      </c>
      <c r="R150" s="143">
        <f>Q150*H150</f>
        <v>0</v>
      </c>
      <c r="S150" s="143">
        <v>6.0000000000000001E-3</v>
      </c>
      <c r="T150" s="144">
        <f>S150*H150</f>
        <v>1.2E-2</v>
      </c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R150" s="145" t="s">
        <v>121</v>
      </c>
      <c r="AT150" s="145" t="s">
        <v>117</v>
      </c>
      <c r="AU150" s="145" t="s">
        <v>122</v>
      </c>
      <c r="AY150" s="2" t="s">
        <v>114</v>
      </c>
      <c r="BE150" s="146">
        <f>IF(N150="základná",J150,0)</f>
        <v>0</v>
      </c>
      <c r="BF150" s="146">
        <f>IF(N150="znížená",J150,0)</f>
        <v>0</v>
      </c>
      <c r="BG150" s="146">
        <f>IF(N150="zákl. prenesená",J150,0)</f>
        <v>0</v>
      </c>
      <c r="BH150" s="146">
        <f>IF(N150="zníž. prenesená",J150,0)</f>
        <v>0</v>
      </c>
      <c r="BI150" s="146">
        <f>IF(N150="nulová",J150,0)</f>
        <v>0</v>
      </c>
      <c r="BJ150" s="2" t="s">
        <v>122</v>
      </c>
      <c r="BK150" s="147">
        <f>ROUND(I150*H150,3)</f>
        <v>0</v>
      </c>
      <c r="BL150" s="2" t="s">
        <v>121</v>
      </c>
      <c r="BM150" s="145" t="s">
        <v>168</v>
      </c>
    </row>
    <row r="151" spans="1:65" s="18" customFormat="1" ht="21.75" customHeight="1">
      <c r="A151" s="14"/>
      <c r="B151" s="134"/>
      <c r="C151" s="135" t="s">
        <v>169</v>
      </c>
      <c r="D151" s="135" t="s">
        <v>117</v>
      </c>
      <c r="E151" s="136" t="s">
        <v>170</v>
      </c>
      <c r="F151" s="137" t="s">
        <v>171</v>
      </c>
      <c r="G151" s="138" t="s">
        <v>130</v>
      </c>
      <c r="H151" s="139">
        <v>8.6999999999999993</v>
      </c>
      <c r="I151" s="139"/>
      <c r="J151" s="201">
        <f>ROUND(I151*H151,3)</f>
        <v>0</v>
      </c>
      <c r="K151" s="140"/>
      <c r="L151" s="15"/>
      <c r="M151" s="141"/>
      <c r="N151" s="142" t="s">
        <v>34</v>
      </c>
      <c r="O151" s="143">
        <v>0.28999999999999998</v>
      </c>
      <c r="P151" s="143">
        <f>O151*H151</f>
        <v>2.5229999999999997</v>
      </c>
      <c r="Q151" s="143">
        <v>0</v>
      </c>
      <c r="R151" s="143">
        <f>Q151*H151</f>
        <v>0</v>
      </c>
      <c r="S151" s="143">
        <v>6.6000000000000003E-2</v>
      </c>
      <c r="T151" s="144">
        <f>S151*H151</f>
        <v>0.57419999999999993</v>
      </c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R151" s="145" t="s">
        <v>121</v>
      </c>
      <c r="AT151" s="145" t="s">
        <v>117</v>
      </c>
      <c r="AU151" s="145" t="s">
        <v>122</v>
      </c>
      <c r="AY151" s="2" t="s">
        <v>114</v>
      </c>
      <c r="BE151" s="146">
        <f>IF(N151="základná",J151,0)</f>
        <v>0</v>
      </c>
      <c r="BF151" s="146">
        <f>IF(N151="znížená",J151,0)</f>
        <v>0</v>
      </c>
      <c r="BG151" s="146">
        <f>IF(N151="zákl. prenesená",J151,0)</f>
        <v>0</v>
      </c>
      <c r="BH151" s="146">
        <f>IF(N151="zníž. prenesená",J151,0)</f>
        <v>0</v>
      </c>
      <c r="BI151" s="146">
        <f>IF(N151="nulová",J151,0)</f>
        <v>0</v>
      </c>
      <c r="BJ151" s="2" t="s">
        <v>122</v>
      </c>
      <c r="BK151" s="147">
        <f>ROUND(I151*H151,3)</f>
        <v>0</v>
      </c>
      <c r="BL151" s="2" t="s">
        <v>121</v>
      </c>
      <c r="BM151" s="145" t="s">
        <v>172</v>
      </c>
    </row>
    <row r="152" spans="1:65" s="148" customFormat="1">
      <c r="B152" s="149"/>
      <c r="D152" s="150" t="s">
        <v>124</v>
      </c>
      <c r="E152" s="151"/>
      <c r="F152" s="152" t="s">
        <v>173</v>
      </c>
      <c r="H152" s="153">
        <v>8.6999999999999993</v>
      </c>
      <c r="J152" s="202"/>
      <c r="L152" s="149"/>
      <c r="M152" s="154"/>
      <c r="N152" s="155"/>
      <c r="O152" s="155"/>
      <c r="P152" s="155"/>
      <c r="Q152" s="155"/>
      <c r="R152" s="155"/>
      <c r="S152" s="155"/>
      <c r="T152" s="156"/>
      <c r="AT152" s="151" t="s">
        <v>124</v>
      </c>
      <c r="AU152" s="151" t="s">
        <v>122</v>
      </c>
      <c r="AV152" s="148" t="s">
        <v>122</v>
      </c>
      <c r="AW152" s="148" t="s">
        <v>24</v>
      </c>
      <c r="AX152" s="148" t="s">
        <v>76</v>
      </c>
      <c r="AY152" s="151" t="s">
        <v>114</v>
      </c>
    </row>
    <row r="153" spans="1:65" s="18" customFormat="1" ht="21.75" customHeight="1">
      <c r="A153" s="14"/>
      <c r="B153" s="134"/>
      <c r="C153" s="135" t="s">
        <v>174</v>
      </c>
      <c r="D153" s="135" t="s">
        <v>117</v>
      </c>
      <c r="E153" s="136" t="s">
        <v>175</v>
      </c>
      <c r="F153" s="137" t="s">
        <v>176</v>
      </c>
      <c r="G153" s="138" t="s">
        <v>177</v>
      </c>
      <c r="H153" s="139">
        <v>0.61899999999999999</v>
      </c>
      <c r="I153" s="139"/>
      <c r="J153" s="201">
        <f>ROUND(I153*H153,3)</f>
        <v>0</v>
      </c>
      <c r="K153" s="140"/>
      <c r="L153" s="15"/>
      <c r="M153" s="141"/>
      <c r="N153" s="142" t="s">
        <v>34</v>
      </c>
      <c r="O153" s="143">
        <v>0.59799999999999998</v>
      </c>
      <c r="P153" s="143">
        <f>O153*H153</f>
        <v>0.37016199999999999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R153" s="145" t="s">
        <v>121</v>
      </c>
      <c r="AT153" s="145" t="s">
        <v>117</v>
      </c>
      <c r="AU153" s="145" t="s">
        <v>122</v>
      </c>
      <c r="AY153" s="2" t="s">
        <v>114</v>
      </c>
      <c r="BE153" s="146">
        <f>IF(N153="základná",J153,0)</f>
        <v>0</v>
      </c>
      <c r="BF153" s="146">
        <f>IF(N153="znížená",J153,0)</f>
        <v>0</v>
      </c>
      <c r="BG153" s="146">
        <f>IF(N153="zákl. prenesená",J153,0)</f>
        <v>0</v>
      </c>
      <c r="BH153" s="146">
        <f>IF(N153="zníž. prenesená",J153,0)</f>
        <v>0</v>
      </c>
      <c r="BI153" s="146">
        <f>IF(N153="nulová",J153,0)</f>
        <v>0</v>
      </c>
      <c r="BJ153" s="2" t="s">
        <v>122</v>
      </c>
      <c r="BK153" s="147">
        <f>ROUND(I153*H153,3)</f>
        <v>0</v>
      </c>
      <c r="BL153" s="2" t="s">
        <v>121</v>
      </c>
      <c r="BM153" s="145" t="s">
        <v>178</v>
      </c>
    </row>
    <row r="154" spans="1:65" s="18" customFormat="1" ht="21.75" customHeight="1">
      <c r="A154" s="14"/>
      <c r="B154" s="134"/>
      <c r="C154" s="135" t="s">
        <v>179</v>
      </c>
      <c r="D154" s="135" t="s">
        <v>117</v>
      </c>
      <c r="E154" s="136" t="s">
        <v>180</v>
      </c>
      <c r="F154" s="137" t="s">
        <v>181</v>
      </c>
      <c r="G154" s="138" t="s">
        <v>177</v>
      </c>
      <c r="H154" s="139">
        <v>0.61899999999999999</v>
      </c>
      <c r="I154" s="139"/>
      <c r="J154" s="201">
        <f>ROUND(I154*H154,3)</f>
        <v>0</v>
      </c>
      <c r="K154" s="140"/>
      <c r="L154" s="15"/>
      <c r="M154" s="141"/>
      <c r="N154" s="142" t="s">
        <v>34</v>
      </c>
      <c r="O154" s="143">
        <v>0.14899999999999999</v>
      </c>
      <c r="P154" s="143">
        <f>O154*H154</f>
        <v>9.2230999999999994E-2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R154" s="145" t="s">
        <v>121</v>
      </c>
      <c r="AT154" s="145" t="s">
        <v>117</v>
      </c>
      <c r="AU154" s="145" t="s">
        <v>122</v>
      </c>
      <c r="AY154" s="2" t="s">
        <v>114</v>
      </c>
      <c r="BE154" s="146">
        <f>IF(N154="základná",J154,0)</f>
        <v>0</v>
      </c>
      <c r="BF154" s="146">
        <f>IF(N154="znížená",J154,0)</f>
        <v>0</v>
      </c>
      <c r="BG154" s="146">
        <f>IF(N154="zákl. prenesená",J154,0)</f>
        <v>0</v>
      </c>
      <c r="BH154" s="146">
        <f>IF(N154="zníž. prenesená",J154,0)</f>
        <v>0</v>
      </c>
      <c r="BI154" s="146">
        <f>IF(N154="nulová",J154,0)</f>
        <v>0</v>
      </c>
      <c r="BJ154" s="2" t="s">
        <v>122</v>
      </c>
      <c r="BK154" s="147">
        <f>ROUND(I154*H154,3)</f>
        <v>0</v>
      </c>
      <c r="BL154" s="2" t="s">
        <v>121</v>
      </c>
      <c r="BM154" s="145" t="s">
        <v>182</v>
      </c>
    </row>
    <row r="155" spans="1:65" s="121" customFormat="1" ht="22.95" customHeight="1">
      <c r="B155" s="122"/>
      <c r="D155" s="123" t="s">
        <v>67</v>
      </c>
      <c r="E155" s="132" t="s">
        <v>183</v>
      </c>
      <c r="F155" s="132" t="s">
        <v>184</v>
      </c>
      <c r="J155" s="205">
        <f>BK155</f>
        <v>0</v>
      </c>
      <c r="L155" s="122"/>
      <c r="M155" s="126"/>
      <c r="N155" s="127"/>
      <c r="O155" s="127"/>
      <c r="P155" s="128">
        <f>P156</f>
        <v>19.816165999999999</v>
      </c>
      <c r="Q155" s="127"/>
      <c r="R155" s="128">
        <f>R156</f>
        <v>0</v>
      </c>
      <c r="S155" s="127"/>
      <c r="T155" s="129">
        <f>T156</f>
        <v>0</v>
      </c>
      <c r="AR155" s="123" t="s">
        <v>76</v>
      </c>
      <c r="AT155" s="130" t="s">
        <v>67</v>
      </c>
      <c r="AU155" s="130" t="s">
        <v>76</v>
      </c>
      <c r="AY155" s="123" t="s">
        <v>114</v>
      </c>
      <c r="BK155" s="131">
        <f>BK156</f>
        <v>0</v>
      </c>
    </row>
    <row r="156" spans="1:65" s="18" customFormat="1" ht="21.75" customHeight="1">
      <c r="A156" s="14"/>
      <c r="B156" s="134"/>
      <c r="C156" s="135" t="s">
        <v>185</v>
      </c>
      <c r="D156" s="135" t="s">
        <v>117</v>
      </c>
      <c r="E156" s="136" t="s">
        <v>186</v>
      </c>
      <c r="F156" s="137" t="s">
        <v>187</v>
      </c>
      <c r="G156" s="138" t="s">
        <v>177</v>
      </c>
      <c r="H156" s="139">
        <v>22.067</v>
      </c>
      <c r="I156" s="139"/>
      <c r="J156" s="201">
        <f>ROUND(I156*H156,3)</f>
        <v>0</v>
      </c>
      <c r="K156" s="140"/>
      <c r="L156" s="15"/>
      <c r="M156" s="141"/>
      <c r="N156" s="142" t="s">
        <v>34</v>
      </c>
      <c r="O156" s="143">
        <v>0.89800000000000002</v>
      </c>
      <c r="P156" s="143">
        <f>O156*H156</f>
        <v>19.816165999999999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R156" s="145" t="s">
        <v>121</v>
      </c>
      <c r="AT156" s="145" t="s">
        <v>117</v>
      </c>
      <c r="AU156" s="145" t="s">
        <v>122</v>
      </c>
      <c r="AY156" s="2" t="s">
        <v>114</v>
      </c>
      <c r="BE156" s="146">
        <f>IF(N156="základná",J156,0)</f>
        <v>0</v>
      </c>
      <c r="BF156" s="146">
        <f>IF(N156="znížená",J156,0)</f>
        <v>0</v>
      </c>
      <c r="BG156" s="146">
        <f>IF(N156="zákl. prenesená",J156,0)</f>
        <v>0</v>
      </c>
      <c r="BH156" s="146">
        <f>IF(N156="zníž. prenesená",J156,0)</f>
        <v>0</v>
      </c>
      <c r="BI156" s="146">
        <f>IF(N156="nulová",J156,0)</f>
        <v>0</v>
      </c>
      <c r="BJ156" s="2" t="s">
        <v>122</v>
      </c>
      <c r="BK156" s="147">
        <f>ROUND(I156*H156,3)</f>
        <v>0</v>
      </c>
      <c r="BL156" s="2" t="s">
        <v>121</v>
      </c>
      <c r="BM156" s="145" t="s">
        <v>188</v>
      </c>
    </row>
    <row r="157" spans="1:65" s="121" customFormat="1" ht="25.95" customHeight="1">
      <c r="B157" s="122"/>
      <c r="D157" s="123" t="s">
        <v>67</v>
      </c>
      <c r="E157" s="124" t="s">
        <v>189</v>
      </c>
      <c r="F157" s="124" t="s">
        <v>190</v>
      </c>
      <c r="J157" s="206">
        <f>BK157</f>
        <v>0</v>
      </c>
      <c r="L157" s="122"/>
      <c r="M157" s="126"/>
      <c r="N157" s="127"/>
      <c r="O157" s="127"/>
      <c r="P157" s="128">
        <f>P158+P165+P170+P174+P183+P188+P209+P213+P218</f>
        <v>468.33977947999995</v>
      </c>
      <c r="Q157" s="127"/>
      <c r="R157" s="128">
        <f>R158+R165+R170+R174+R183+R188+R209+R213+R218</f>
        <v>2.462809</v>
      </c>
      <c r="S157" s="127"/>
      <c r="T157" s="129">
        <f>T158+T165+T170+T174+T183+T188+T209+T213+T218</f>
        <v>3.3000000000000002E-2</v>
      </c>
      <c r="AR157" s="123" t="s">
        <v>122</v>
      </c>
      <c r="AT157" s="130" t="s">
        <v>67</v>
      </c>
      <c r="AU157" s="130" t="s">
        <v>68</v>
      </c>
      <c r="AY157" s="123" t="s">
        <v>114</v>
      </c>
      <c r="BK157" s="131">
        <f>BK158+BK165+BK170+BK174+BK183+BK188+BK209+BK213+BK218</f>
        <v>0</v>
      </c>
    </row>
    <row r="158" spans="1:65" s="121" customFormat="1" ht="22.95" customHeight="1">
      <c r="B158" s="122"/>
      <c r="D158" s="123" t="s">
        <v>67</v>
      </c>
      <c r="E158" s="132" t="s">
        <v>191</v>
      </c>
      <c r="F158" s="132" t="s">
        <v>192</v>
      </c>
      <c r="J158" s="205">
        <f>BK158</f>
        <v>0</v>
      </c>
      <c r="L158" s="122"/>
      <c r="M158" s="126"/>
      <c r="N158" s="127"/>
      <c r="O158" s="127"/>
      <c r="P158" s="128">
        <f>SUM(P159:P164)</f>
        <v>25.493476000000001</v>
      </c>
      <c r="Q158" s="127"/>
      <c r="R158" s="128">
        <f>SUM(R159:R164)</f>
        <v>0.633467</v>
      </c>
      <c r="S158" s="127"/>
      <c r="T158" s="129">
        <f>SUM(T159:T164)</f>
        <v>0</v>
      </c>
      <c r="AR158" s="123" t="s">
        <v>122</v>
      </c>
      <c r="AT158" s="130" t="s">
        <v>67</v>
      </c>
      <c r="AU158" s="130" t="s">
        <v>76</v>
      </c>
      <c r="AY158" s="123" t="s">
        <v>114</v>
      </c>
      <c r="BK158" s="131">
        <f>SUM(BK159:BK164)</f>
        <v>0</v>
      </c>
    </row>
    <row r="159" spans="1:65" s="18" customFormat="1" ht="21.75" customHeight="1">
      <c r="A159" s="14"/>
      <c r="B159" s="134"/>
      <c r="C159" s="135" t="s">
        <v>193</v>
      </c>
      <c r="D159" s="135" t="s">
        <v>117</v>
      </c>
      <c r="E159" s="136" t="s">
        <v>194</v>
      </c>
      <c r="F159" s="137" t="s">
        <v>195</v>
      </c>
      <c r="G159" s="138" t="s">
        <v>130</v>
      </c>
      <c r="H159" s="139">
        <v>113.8</v>
      </c>
      <c r="I159" s="139"/>
      <c r="J159" s="201">
        <f>ROUND(I159*H159,3)</f>
        <v>0</v>
      </c>
      <c r="K159" s="140"/>
      <c r="L159" s="15"/>
      <c r="M159" s="141"/>
      <c r="N159" s="142" t="s">
        <v>34</v>
      </c>
      <c r="O159" s="143">
        <v>1.303E-2</v>
      </c>
      <c r="P159" s="143">
        <f>O159*H159</f>
        <v>1.4828139999999999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R159" s="145" t="s">
        <v>196</v>
      </c>
      <c r="AT159" s="145" t="s">
        <v>117</v>
      </c>
      <c r="AU159" s="145" t="s">
        <v>122</v>
      </c>
      <c r="AY159" s="2" t="s">
        <v>114</v>
      </c>
      <c r="BE159" s="146">
        <f>IF(N159="základná",J159,0)</f>
        <v>0</v>
      </c>
      <c r="BF159" s="146">
        <f>IF(N159="znížená",J159,0)</f>
        <v>0</v>
      </c>
      <c r="BG159" s="146">
        <f>IF(N159="zákl. prenesená",J159,0)</f>
        <v>0</v>
      </c>
      <c r="BH159" s="146">
        <f>IF(N159="zníž. prenesená",J159,0)</f>
        <v>0</v>
      </c>
      <c r="BI159" s="146">
        <f>IF(N159="nulová",J159,0)</f>
        <v>0</v>
      </c>
      <c r="BJ159" s="2" t="s">
        <v>122</v>
      </c>
      <c r="BK159" s="147">
        <f>ROUND(I159*H159,3)</f>
        <v>0</v>
      </c>
      <c r="BL159" s="2" t="s">
        <v>196</v>
      </c>
      <c r="BM159" s="145" t="s">
        <v>197</v>
      </c>
    </row>
    <row r="160" spans="1:65" s="18" customFormat="1" ht="16.5" customHeight="1">
      <c r="A160" s="14"/>
      <c r="B160" s="134"/>
      <c r="C160" s="165" t="s">
        <v>196</v>
      </c>
      <c r="D160" s="165" t="s">
        <v>134</v>
      </c>
      <c r="E160" s="166" t="s">
        <v>198</v>
      </c>
      <c r="F160" s="167" t="s">
        <v>199</v>
      </c>
      <c r="G160" s="168" t="s">
        <v>200</v>
      </c>
      <c r="H160" s="169">
        <v>40</v>
      </c>
      <c r="I160" s="169"/>
      <c r="J160" s="204">
        <f>ROUND(I160*H160,3)</f>
        <v>0</v>
      </c>
      <c r="K160" s="170"/>
      <c r="L160" s="171"/>
      <c r="M160" s="172"/>
      <c r="N160" s="173" t="s">
        <v>34</v>
      </c>
      <c r="O160" s="143">
        <v>0</v>
      </c>
      <c r="P160" s="143">
        <f>O160*H160</f>
        <v>0</v>
      </c>
      <c r="Q160" s="143">
        <v>1E-3</v>
      </c>
      <c r="R160" s="143">
        <f>Q160*H160</f>
        <v>0.04</v>
      </c>
      <c r="S160" s="143">
        <v>0</v>
      </c>
      <c r="T160" s="144">
        <f>S160*H160</f>
        <v>0</v>
      </c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R160" s="145" t="s">
        <v>201</v>
      </c>
      <c r="AT160" s="145" t="s">
        <v>134</v>
      </c>
      <c r="AU160" s="145" t="s">
        <v>122</v>
      </c>
      <c r="AY160" s="2" t="s">
        <v>114</v>
      </c>
      <c r="BE160" s="146">
        <f>IF(N160="základná",J160,0)</f>
        <v>0</v>
      </c>
      <c r="BF160" s="146">
        <f>IF(N160="znížená",J160,0)</f>
        <v>0</v>
      </c>
      <c r="BG160" s="146">
        <f>IF(N160="zákl. prenesená",J160,0)</f>
        <v>0</v>
      </c>
      <c r="BH160" s="146">
        <f>IF(N160="zníž. prenesená",J160,0)</f>
        <v>0</v>
      </c>
      <c r="BI160" s="146">
        <f>IF(N160="nulová",J160,0)</f>
        <v>0</v>
      </c>
      <c r="BJ160" s="2" t="s">
        <v>122</v>
      </c>
      <c r="BK160" s="147">
        <f>ROUND(I160*H160,3)</f>
        <v>0</v>
      </c>
      <c r="BL160" s="2" t="s">
        <v>196</v>
      </c>
      <c r="BM160" s="145" t="s">
        <v>202</v>
      </c>
    </row>
    <row r="161" spans="1:65" s="18" customFormat="1" ht="21.75" customHeight="1">
      <c r="A161" s="14"/>
      <c r="B161" s="134"/>
      <c r="C161" s="135" t="s">
        <v>203</v>
      </c>
      <c r="D161" s="135" t="s">
        <v>117</v>
      </c>
      <c r="E161" s="136" t="s">
        <v>204</v>
      </c>
      <c r="F161" s="137" t="s">
        <v>205</v>
      </c>
      <c r="G161" s="138" t="s">
        <v>130</v>
      </c>
      <c r="H161" s="139">
        <v>113.8</v>
      </c>
      <c r="I161" s="139"/>
      <c r="J161" s="201">
        <f>ROUND(I161*H161,3)</f>
        <v>0</v>
      </c>
      <c r="K161" s="140"/>
      <c r="L161" s="15"/>
      <c r="M161" s="141"/>
      <c r="N161" s="142" t="s">
        <v>34</v>
      </c>
      <c r="O161" s="143">
        <v>0.21099000000000001</v>
      </c>
      <c r="P161" s="143">
        <f>O161*H161</f>
        <v>24.010662</v>
      </c>
      <c r="Q161" s="143">
        <v>5.4000000000000001E-4</v>
      </c>
      <c r="R161" s="143">
        <f>Q161*H161</f>
        <v>6.1452E-2</v>
      </c>
      <c r="S161" s="143">
        <v>0</v>
      </c>
      <c r="T161" s="144">
        <f>S161*H161</f>
        <v>0</v>
      </c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R161" s="145" t="s">
        <v>196</v>
      </c>
      <c r="AT161" s="145" t="s">
        <v>117</v>
      </c>
      <c r="AU161" s="145" t="s">
        <v>122</v>
      </c>
      <c r="AY161" s="2" t="s">
        <v>114</v>
      </c>
      <c r="BE161" s="146">
        <f>IF(N161="základná",J161,0)</f>
        <v>0</v>
      </c>
      <c r="BF161" s="146">
        <f>IF(N161="znížená",J161,0)</f>
        <v>0</v>
      </c>
      <c r="BG161" s="146">
        <f>IF(N161="zákl. prenesená",J161,0)</f>
        <v>0</v>
      </c>
      <c r="BH161" s="146">
        <f>IF(N161="zníž. prenesená",J161,0)</f>
        <v>0</v>
      </c>
      <c r="BI161" s="146">
        <f>IF(N161="nulová",J161,0)</f>
        <v>0</v>
      </c>
      <c r="BJ161" s="2" t="s">
        <v>122</v>
      </c>
      <c r="BK161" s="147">
        <f>ROUND(I161*H161,3)</f>
        <v>0</v>
      </c>
      <c r="BL161" s="2" t="s">
        <v>196</v>
      </c>
      <c r="BM161" s="145" t="s">
        <v>206</v>
      </c>
    </row>
    <row r="162" spans="1:65" s="18" customFormat="1" ht="21.75" customHeight="1">
      <c r="A162" s="14"/>
      <c r="B162" s="134"/>
      <c r="C162" s="165" t="s">
        <v>207</v>
      </c>
      <c r="D162" s="165" t="s">
        <v>134</v>
      </c>
      <c r="E162" s="166" t="s">
        <v>208</v>
      </c>
      <c r="F162" s="167" t="s">
        <v>209</v>
      </c>
      <c r="G162" s="168" t="s">
        <v>130</v>
      </c>
      <c r="H162" s="169">
        <v>125.18</v>
      </c>
      <c r="I162" s="169"/>
      <c r="J162" s="204">
        <f>ROUND(I162*H162,3)</f>
        <v>0</v>
      </c>
      <c r="K162" s="170"/>
      <c r="L162" s="171"/>
      <c r="M162" s="172"/>
      <c r="N162" s="173" t="s">
        <v>34</v>
      </c>
      <c r="O162" s="143">
        <v>0</v>
      </c>
      <c r="P162" s="143">
        <f>O162*H162</f>
        <v>0</v>
      </c>
      <c r="Q162" s="143">
        <v>4.2500000000000003E-3</v>
      </c>
      <c r="R162" s="143">
        <f>Q162*H162</f>
        <v>0.53201500000000002</v>
      </c>
      <c r="S162" s="143">
        <v>0</v>
      </c>
      <c r="T162" s="144">
        <f>S162*H162</f>
        <v>0</v>
      </c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R162" s="145" t="s">
        <v>201</v>
      </c>
      <c r="AT162" s="145" t="s">
        <v>134</v>
      </c>
      <c r="AU162" s="145" t="s">
        <v>122</v>
      </c>
      <c r="AY162" s="2" t="s">
        <v>114</v>
      </c>
      <c r="BE162" s="146">
        <f>IF(N162="základná",J162,0)</f>
        <v>0</v>
      </c>
      <c r="BF162" s="146">
        <f>IF(N162="znížená",J162,0)</f>
        <v>0</v>
      </c>
      <c r="BG162" s="146">
        <f>IF(N162="zákl. prenesená",J162,0)</f>
        <v>0</v>
      </c>
      <c r="BH162" s="146">
        <f>IF(N162="zníž. prenesená",J162,0)</f>
        <v>0</v>
      </c>
      <c r="BI162" s="146">
        <f>IF(N162="nulová",J162,0)</f>
        <v>0</v>
      </c>
      <c r="BJ162" s="2" t="s">
        <v>122</v>
      </c>
      <c r="BK162" s="147">
        <f>ROUND(I162*H162,3)</f>
        <v>0</v>
      </c>
      <c r="BL162" s="2" t="s">
        <v>196</v>
      </c>
      <c r="BM162" s="145" t="s">
        <v>210</v>
      </c>
    </row>
    <row r="163" spans="1:65" s="148" customFormat="1">
      <c r="B163" s="149"/>
      <c r="D163" s="150" t="s">
        <v>124</v>
      </c>
      <c r="E163" s="151"/>
      <c r="F163" s="152" t="s">
        <v>211</v>
      </c>
      <c r="H163" s="153">
        <v>125.18</v>
      </c>
      <c r="J163" s="202"/>
      <c r="L163" s="149"/>
      <c r="M163" s="154"/>
      <c r="N163" s="155"/>
      <c r="O163" s="155"/>
      <c r="P163" s="155"/>
      <c r="Q163" s="155"/>
      <c r="R163" s="155"/>
      <c r="S163" s="155"/>
      <c r="T163" s="156"/>
      <c r="AT163" s="151" t="s">
        <v>124</v>
      </c>
      <c r="AU163" s="151" t="s">
        <v>122</v>
      </c>
      <c r="AV163" s="148" t="s">
        <v>122</v>
      </c>
      <c r="AW163" s="148" t="s">
        <v>24</v>
      </c>
      <c r="AX163" s="148" t="s">
        <v>76</v>
      </c>
      <c r="AY163" s="151" t="s">
        <v>114</v>
      </c>
    </row>
    <row r="164" spans="1:65" s="18" customFormat="1" ht="21.75" customHeight="1">
      <c r="A164" s="14"/>
      <c r="B164" s="134"/>
      <c r="C164" s="135" t="s">
        <v>212</v>
      </c>
      <c r="D164" s="135" t="s">
        <v>117</v>
      </c>
      <c r="E164" s="136" t="s">
        <v>213</v>
      </c>
      <c r="F164" s="137" t="s">
        <v>214</v>
      </c>
      <c r="G164" s="138" t="s">
        <v>215</v>
      </c>
      <c r="H164" s="139">
        <v>10.211</v>
      </c>
      <c r="I164" s="139"/>
      <c r="J164" s="201">
        <f>ROUND(I164*H164,3)</f>
        <v>0</v>
      </c>
      <c r="K164" s="140"/>
      <c r="L164" s="15"/>
      <c r="M164" s="141"/>
      <c r="N164" s="142" t="s">
        <v>34</v>
      </c>
      <c r="O164" s="143">
        <v>0</v>
      </c>
      <c r="P164" s="143">
        <f>O164*H164</f>
        <v>0</v>
      </c>
      <c r="Q164" s="143">
        <v>0</v>
      </c>
      <c r="R164" s="143">
        <f>Q164*H164</f>
        <v>0</v>
      </c>
      <c r="S164" s="143">
        <v>0</v>
      </c>
      <c r="T164" s="144">
        <f>S164*H164</f>
        <v>0</v>
      </c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R164" s="145" t="s">
        <v>196</v>
      </c>
      <c r="AT164" s="145" t="s">
        <v>117</v>
      </c>
      <c r="AU164" s="145" t="s">
        <v>122</v>
      </c>
      <c r="AY164" s="2" t="s">
        <v>114</v>
      </c>
      <c r="BE164" s="146">
        <f>IF(N164="základná",J164,0)</f>
        <v>0</v>
      </c>
      <c r="BF164" s="146">
        <f>IF(N164="znížená",J164,0)</f>
        <v>0</v>
      </c>
      <c r="BG164" s="146">
        <f>IF(N164="zákl. prenesená",J164,0)</f>
        <v>0</v>
      </c>
      <c r="BH164" s="146">
        <f>IF(N164="zníž. prenesená",J164,0)</f>
        <v>0</v>
      </c>
      <c r="BI164" s="146">
        <f>IF(N164="nulová",J164,0)</f>
        <v>0</v>
      </c>
      <c r="BJ164" s="2" t="s">
        <v>122</v>
      </c>
      <c r="BK164" s="147">
        <f>ROUND(I164*H164,3)</f>
        <v>0</v>
      </c>
      <c r="BL164" s="2" t="s">
        <v>196</v>
      </c>
      <c r="BM164" s="145" t="s">
        <v>216</v>
      </c>
    </row>
    <row r="165" spans="1:65" s="121" customFormat="1" ht="22.95" customHeight="1">
      <c r="B165" s="122"/>
      <c r="D165" s="123" t="s">
        <v>67</v>
      </c>
      <c r="E165" s="132" t="s">
        <v>217</v>
      </c>
      <c r="F165" s="132" t="s">
        <v>218</v>
      </c>
      <c r="J165" s="205">
        <f>BK165</f>
        <v>0</v>
      </c>
      <c r="L165" s="122"/>
      <c r="M165" s="126"/>
      <c r="N165" s="127"/>
      <c r="O165" s="127"/>
      <c r="P165" s="128">
        <f>SUM(P166:P169)</f>
        <v>7.3558044000000002</v>
      </c>
      <c r="Q165" s="127"/>
      <c r="R165" s="128">
        <f>SUM(R166:R169)</f>
        <v>0.14973803999999999</v>
      </c>
      <c r="S165" s="127"/>
      <c r="T165" s="129">
        <f>SUM(T166:T169)</f>
        <v>0</v>
      </c>
      <c r="AR165" s="123" t="s">
        <v>122</v>
      </c>
      <c r="AT165" s="130" t="s">
        <v>67</v>
      </c>
      <c r="AU165" s="130" t="s">
        <v>76</v>
      </c>
      <c r="AY165" s="123" t="s">
        <v>114</v>
      </c>
      <c r="BK165" s="131">
        <f>SUM(BK166:BK169)</f>
        <v>0</v>
      </c>
    </row>
    <row r="166" spans="1:65" s="18" customFormat="1" ht="21.75" customHeight="1">
      <c r="A166" s="14"/>
      <c r="B166" s="134"/>
      <c r="C166" s="135" t="s">
        <v>6</v>
      </c>
      <c r="D166" s="135" t="s">
        <v>117</v>
      </c>
      <c r="E166" s="136" t="s">
        <v>219</v>
      </c>
      <c r="F166" s="137" t="s">
        <v>220</v>
      </c>
      <c r="G166" s="138" t="s">
        <v>130</v>
      </c>
      <c r="H166" s="139">
        <v>113.8</v>
      </c>
      <c r="I166" s="139"/>
      <c r="J166" s="201">
        <f>ROUND(I166*H166,3)</f>
        <v>0</v>
      </c>
      <c r="K166" s="140"/>
      <c r="L166" s="15"/>
      <c r="M166" s="141"/>
      <c r="N166" s="142" t="s">
        <v>34</v>
      </c>
      <c r="O166" s="143">
        <v>6.4638000000000001E-2</v>
      </c>
      <c r="P166" s="143">
        <f>O166*H166</f>
        <v>7.3558044000000002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R166" s="145" t="s">
        <v>196</v>
      </c>
      <c r="AT166" s="145" t="s">
        <v>117</v>
      </c>
      <c r="AU166" s="145" t="s">
        <v>122</v>
      </c>
      <c r="AY166" s="2" t="s">
        <v>114</v>
      </c>
      <c r="BE166" s="146">
        <f>IF(N166="základná",J166,0)</f>
        <v>0</v>
      </c>
      <c r="BF166" s="146">
        <f>IF(N166="znížená",J166,0)</f>
        <v>0</v>
      </c>
      <c r="BG166" s="146">
        <f>IF(N166="zákl. prenesená",J166,0)</f>
        <v>0</v>
      </c>
      <c r="BH166" s="146">
        <f>IF(N166="zníž. prenesená",J166,0)</f>
        <v>0</v>
      </c>
      <c r="BI166" s="146">
        <f>IF(N166="nulová",J166,0)</f>
        <v>0</v>
      </c>
      <c r="BJ166" s="2" t="s">
        <v>122</v>
      </c>
      <c r="BK166" s="147">
        <f>ROUND(I166*H166,3)</f>
        <v>0</v>
      </c>
      <c r="BL166" s="2" t="s">
        <v>196</v>
      </c>
      <c r="BM166" s="145" t="s">
        <v>221</v>
      </c>
    </row>
    <row r="167" spans="1:65" s="18" customFormat="1" ht="21.75" customHeight="1">
      <c r="A167" s="14"/>
      <c r="B167" s="134"/>
      <c r="C167" s="165" t="s">
        <v>222</v>
      </c>
      <c r="D167" s="165" t="s">
        <v>134</v>
      </c>
      <c r="E167" s="166" t="s">
        <v>223</v>
      </c>
      <c r="F167" s="167" t="s">
        <v>224</v>
      </c>
      <c r="G167" s="168" t="s">
        <v>130</v>
      </c>
      <c r="H167" s="169">
        <v>116.07599999999999</v>
      </c>
      <c r="I167" s="169"/>
      <c r="J167" s="204">
        <f>ROUND(I167*H167,3)</f>
        <v>0</v>
      </c>
      <c r="K167" s="170"/>
      <c r="L167" s="171"/>
      <c r="M167" s="172"/>
      <c r="N167" s="173" t="s">
        <v>34</v>
      </c>
      <c r="O167" s="143">
        <v>0</v>
      </c>
      <c r="P167" s="143">
        <f>O167*H167</f>
        <v>0</v>
      </c>
      <c r="Q167" s="143">
        <v>1.2899999999999999E-3</v>
      </c>
      <c r="R167" s="143">
        <f>Q167*H167</f>
        <v>0.14973803999999999</v>
      </c>
      <c r="S167" s="143">
        <v>0</v>
      </c>
      <c r="T167" s="144">
        <f>S167*H167</f>
        <v>0</v>
      </c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R167" s="145" t="s">
        <v>201</v>
      </c>
      <c r="AT167" s="145" t="s">
        <v>134</v>
      </c>
      <c r="AU167" s="145" t="s">
        <v>122</v>
      </c>
      <c r="AY167" s="2" t="s">
        <v>114</v>
      </c>
      <c r="BE167" s="146">
        <f>IF(N167="základná",J167,0)</f>
        <v>0</v>
      </c>
      <c r="BF167" s="146">
        <f>IF(N167="znížená",J167,0)</f>
        <v>0</v>
      </c>
      <c r="BG167" s="146">
        <f>IF(N167="zákl. prenesená",J167,0)</f>
        <v>0</v>
      </c>
      <c r="BH167" s="146">
        <f>IF(N167="zníž. prenesená",J167,0)</f>
        <v>0</v>
      </c>
      <c r="BI167" s="146">
        <f>IF(N167="nulová",J167,0)</f>
        <v>0</v>
      </c>
      <c r="BJ167" s="2" t="s">
        <v>122</v>
      </c>
      <c r="BK167" s="147">
        <f>ROUND(I167*H167,3)</f>
        <v>0</v>
      </c>
      <c r="BL167" s="2" t="s">
        <v>196</v>
      </c>
      <c r="BM167" s="145" t="s">
        <v>225</v>
      </c>
    </row>
    <row r="168" spans="1:65" s="148" customFormat="1">
      <c r="B168" s="149"/>
      <c r="D168" s="150" t="s">
        <v>124</v>
      </c>
      <c r="E168" s="151"/>
      <c r="F168" s="152" t="s">
        <v>226</v>
      </c>
      <c r="H168" s="153">
        <v>116.07599999999999</v>
      </c>
      <c r="J168" s="202"/>
      <c r="L168" s="149"/>
      <c r="M168" s="154"/>
      <c r="N168" s="155"/>
      <c r="O168" s="155"/>
      <c r="P168" s="155"/>
      <c r="Q168" s="155"/>
      <c r="R168" s="155"/>
      <c r="S168" s="155"/>
      <c r="T168" s="156"/>
      <c r="AT168" s="151" t="s">
        <v>124</v>
      </c>
      <c r="AU168" s="151" t="s">
        <v>122</v>
      </c>
      <c r="AV168" s="148" t="s">
        <v>122</v>
      </c>
      <c r="AW168" s="148" t="s">
        <v>24</v>
      </c>
      <c r="AX168" s="148" t="s">
        <v>76</v>
      </c>
      <c r="AY168" s="151" t="s">
        <v>114</v>
      </c>
    </row>
    <row r="169" spans="1:65" s="18" customFormat="1" ht="21.75" customHeight="1">
      <c r="A169" s="14"/>
      <c r="B169" s="134"/>
      <c r="C169" s="135" t="s">
        <v>227</v>
      </c>
      <c r="D169" s="135" t="s">
        <v>117</v>
      </c>
      <c r="E169" s="136" t="s">
        <v>228</v>
      </c>
      <c r="F169" s="137" t="s">
        <v>229</v>
      </c>
      <c r="G169" s="138" t="s">
        <v>215</v>
      </c>
      <c r="H169" s="139">
        <v>6.3259999999999996</v>
      </c>
      <c r="I169" s="139"/>
      <c r="J169" s="201">
        <f>ROUND(I169*H169,3)</f>
        <v>0</v>
      </c>
      <c r="K169" s="140"/>
      <c r="L169" s="15"/>
      <c r="M169" s="141"/>
      <c r="N169" s="142" t="s">
        <v>34</v>
      </c>
      <c r="O169" s="143">
        <v>0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R169" s="145" t="s">
        <v>196</v>
      </c>
      <c r="AT169" s="145" t="s">
        <v>117</v>
      </c>
      <c r="AU169" s="145" t="s">
        <v>122</v>
      </c>
      <c r="AY169" s="2" t="s">
        <v>114</v>
      </c>
      <c r="BE169" s="146">
        <f>IF(N169="základná",J169,0)</f>
        <v>0</v>
      </c>
      <c r="BF169" s="146">
        <f>IF(N169="znížená",J169,0)</f>
        <v>0</v>
      </c>
      <c r="BG169" s="146">
        <f>IF(N169="zákl. prenesená",J169,0)</f>
        <v>0</v>
      </c>
      <c r="BH169" s="146">
        <f>IF(N169="zníž. prenesená",J169,0)</f>
        <v>0</v>
      </c>
      <c r="BI169" s="146">
        <f>IF(N169="nulová",J169,0)</f>
        <v>0</v>
      </c>
      <c r="BJ169" s="2" t="s">
        <v>122</v>
      </c>
      <c r="BK169" s="147">
        <f>ROUND(I169*H169,3)</f>
        <v>0</v>
      </c>
      <c r="BL169" s="2" t="s">
        <v>196</v>
      </c>
      <c r="BM169" s="145" t="s">
        <v>230</v>
      </c>
    </row>
    <row r="170" spans="1:65" s="121" customFormat="1" ht="22.95" customHeight="1">
      <c r="B170" s="122"/>
      <c r="D170" s="123" t="s">
        <v>67</v>
      </c>
      <c r="E170" s="132" t="s">
        <v>231</v>
      </c>
      <c r="F170" s="132" t="s">
        <v>232</v>
      </c>
      <c r="J170" s="205">
        <f>BK170</f>
        <v>0</v>
      </c>
      <c r="L170" s="122"/>
      <c r="M170" s="126"/>
      <c r="N170" s="127"/>
      <c r="O170" s="127"/>
      <c r="P170" s="128">
        <f>SUM(P171:P173)</f>
        <v>39.207189239999998</v>
      </c>
      <c r="Q170" s="127"/>
      <c r="R170" s="128">
        <f>SUM(R171:R173)</f>
        <v>1.02576168</v>
      </c>
      <c r="S170" s="127"/>
      <c r="T170" s="129">
        <f>SUM(T171:T173)</f>
        <v>0</v>
      </c>
      <c r="AR170" s="123" t="s">
        <v>122</v>
      </c>
      <c r="AT170" s="130" t="s">
        <v>67</v>
      </c>
      <c r="AU170" s="130" t="s">
        <v>76</v>
      </c>
      <c r="AY170" s="123" t="s">
        <v>114</v>
      </c>
      <c r="BK170" s="131">
        <f>SUM(BK171:BK173)</f>
        <v>0</v>
      </c>
    </row>
    <row r="171" spans="1:65" s="18" customFormat="1" ht="33" customHeight="1">
      <c r="A171" s="14"/>
      <c r="B171" s="134"/>
      <c r="C171" s="135" t="s">
        <v>233</v>
      </c>
      <c r="D171" s="135" t="s">
        <v>117</v>
      </c>
      <c r="E171" s="136" t="s">
        <v>234</v>
      </c>
      <c r="F171" s="137" t="s">
        <v>235</v>
      </c>
      <c r="G171" s="138" t="s">
        <v>130</v>
      </c>
      <c r="H171" s="139">
        <v>44.753999999999998</v>
      </c>
      <c r="I171" s="139"/>
      <c r="J171" s="201">
        <f>ROUND(I171*H171,3)</f>
        <v>0</v>
      </c>
      <c r="K171" s="140"/>
      <c r="L171" s="15"/>
      <c r="M171" s="141"/>
      <c r="N171" s="142" t="s">
        <v>34</v>
      </c>
      <c r="O171" s="143">
        <v>0.87605999999999995</v>
      </c>
      <c r="P171" s="143">
        <f>O171*H171</f>
        <v>39.207189239999998</v>
      </c>
      <c r="Q171" s="143">
        <v>2.2919999999999999E-2</v>
      </c>
      <c r="R171" s="143">
        <f>Q171*H171</f>
        <v>1.02576168</v>
      </c>
      <c r="S171" s="143">
        <v>0</v>
      </c>
      <c r="T171" s="144">
        <f>S171*H171</f>
        <v>0</v>
      </c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R171" s="145" t="s">
        <v>196</v>
      </c>
      <c r="AT171" s="145" t="s">
        <v>117</v>
      </c>
      <c r="AU171" s="145" t="s">
        <v>122</v>
      </c>
      <c r="AY171" s="2" t="s">
        <v>114</v>
      </c>
      <c r="BE171" s="146">
        <f>IF(N171="základná",J171,0)</f>
        <v>0</v>
      </c>
      <c r="BF171" s="146">
        <f>IF(N171="znížená",J171,0)</f>
        <v>0</v>
      </c>
      <c r="BG171" s="146">
        <f>IF(N171="zákl. prenesená",J171,0)</f>
        <v>0</v>
      </c>
      <c r="BH171" s="146">
        <f>IF(N171="zníž. prenesená",J171,0)</f>
        <v>0</v>
      </c>
      <c r="BI171" s="146">
        <f>IF(N171="nulová",J171,0)</f>
        <v>0</v>
      </c>
      <c r="BJ171" s="2" t="s">
        <v>122</v>
      </c>
      <c r="BK171" s="147">
        <f>ROUND(I171*H171,3)</f>
        <v>0</v>
      </c>
      <c r="BL171" s="2" t="s">
        <v>196</v>
      </c>
      <c r="BM171" s="145" t="s">
        <v>236</v>
      </c>
    </row>
    <row r="172" spans="1:65" s="148" customFormat="1">
      <c r="B172" s="149"/>
      <c r="D172" s="150" t="s">
        <v>124</v>
      </c>
      <c r="E172" s="151"/>
      <c r="F172" s="152" t="s">
        <v>237</v>
      </c>
      <c r="H172" s="153">
        <v>44.753999999999998</v>
      </c>
      <c r="J172" s="202"/>
      <c r="L172" s="149"/>
      <c r="M172" s="154"/>
      <c r="N172" s="155"/>
      <c r="O172" s="155"/>
      <c r="P172" s="155"/>
      <c r="Q172" s="155"/>
      <c r="R172" s="155"/>
      <c r="S172" s="155"/>
      <c r="T172" s="156"/>
      <c r="AT172" s="151" t="s">
        <v>124</v>
      </c>
      <c r="AU172" s="151" t="s">
        <v>122</v>
      </c>
      <c r="AV172" s="148" t="s">
        <v>122</v>
      </c>
      <c r="AW172" s="148" t="s">
        <v>24</v>
      </c>
      <c r="AX172" s="148" t="s">
        <v>76</v>
      </c>
      <c r="AY172" s="151" t="s">
        <v>114</v>
      </c>
    </row>
    <row r="173" spans="1:65" s="18" customFormat="1" ht="21.75" customHeight="1">
      <c r="A173" s="14"/>
      <c r="B173" s="134"/>
      <c r="C173" s="135" t="s">
        <v>238</v>
      </c>
      <c r="D173" s="135" t="s">
        <v>117</v>
      </c>
      <c r="E173" s="136" t="s">
        <v>239</v>
      </c>
      <c r="F173" s="137" t="s">
        <v>240</v>
      </c>
      <c r="G173" s="138" t="s">
        <v>215</v>
      </c>
      <c r="H173" s="139">
        <v>13.532999999999999</v>
      </c>
      <c r="I173" s="139"/>
      <c r="J173" s="201">
        <f>ROUND(I173*H173,3)</f>
        <v>0</v>
      </c>
      <c r="K173" s="140"/>
      <c r="L173" s="15"/>
      <c r="M173" s="141"/>
      <c r="N173" s="142" t="s">
        <v>34</v>
      </c>
      <c r="O173" s="143">
        <v>0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R173" s="145" t="s">
        <v>196</v>
      </c>
      <c r="AT173" s="145" t="s">
        <v>117</v>
      </c>
      <c r="AU173" s="145" t="s">
        <v>122</v>
      </c>
      <c r="AY173" s="2" t="s">
        <v>114</v>
      </c>
      <c r="BE173" s="146">
        <f>IF(N173="základná",J173,0)</f>
        <v>0</v>
      </c>
      <c r="BF173" s="146">
        <f>IF(N173="znížená",J173,0)</f>
        <v>0</v>
      </c>
      <c r="BG173" s="146">
        <f>IF(N173="zákl. prenesená",J173,0)</f>
        <v>0</v>
      </c>
      <c r="BH173" s="146">
        <f>IF(N173="zníž. prenesená",J173,0)</f>
        <v>0</v>
      </c>
      <c r="BI173" s="146">
        <f>IF(N173="nulová",J173,0)</f>
        <v>0</v>
      </c>
      <c r="BJ173" s="2" t="s">
        <v>122</v>
      </c>
      <c r="BK173" s="147">
        <f>ROUND(I173*H173,3)</f>
        <v>0</v>
      </c>
      <c r="BL173" s="2" t="s">
        <v>196</v>
      </c>
      <c r="BM173" s="145" t="s">
        <v>241</v>
      </c>
    </row>
    <row r="174" spans="1:65" s="121" customFormat="1" ht="22.95" customHeight="1">
      <c r="B174" s="122"/>
      <c r="D174" s="123" t="s">
        <v>67</v>
      </c>
      <c r="E174" s="132" t="s">
        <v>242</v>
      </c>
      <c r="F174" s="132" t="s">
        <v>243</v>
      </c>
      <c r="J174" s="205">
        <f>BK174</f>
        <v>0</v>
      </c>
      <c r="L174" s="122"/>
      <c r="M174" s="126"/>
      <c r="N174" s="127"/>
      <c r="O174" s="127"/>
      <c r="P174" s="128">
        <f>SUM(P175:P182)</f>
        <v>35.674242</v>
      </c>
      <c r="Q174" s="127"/>
      <c r="R174" s="128">
        <f>SUM(R175:R182)</f>
        <v>1.0695E-2</v>
      </c>
      <c r="S174" s="127"/>
      <c r="T174" s="129">
        <f>SUM(T175:T182)</f>
        <v>0</v>
      </c>
      <c r="AR174" s="123" t="s">
        <v>122</v>
      </c>
      <c r="AT174" s="130" t="s">
        <v>67</v>
      </c>
      <c r="AU174" s="130" t="s">
        <v>76</v>
      </c>
      <c r="AY174" s="123" t="s">
        <v>114</v>
      </c>
      <c r="BK174" s="131">
        <f>SUM(BK175:BK182)</f>
        <v>0</v>
      </c>
    </row>
    <row r="175" spans="1:65" s="18" customFormat="1" ht="16.5" customHeight="1">
      <c r="A175" s="14"/>
      <c r="B175" s="134"/>
      <c r="C175" s="135" t="s">
        <v>244</v>
      </c>
      <c r="D175" s="135" t="s">
        <v>117</v>
      </c>
      <c r="E175" s="136" t="s">
        <v>245</v>
      </c>
      <c r="F175" s="137" t="s">
        <v>246</v>
      </c>
      <c r="G175" s="138" t="s">
        <v>141</v>
      </c>
      <c r="H175" s="139">
        <v>49</v>
      </c>
      <c r="I175" s="139"/>
      <c r="J175" s="201">
        <f>ROUND(I175*H175,3)</f>
        <v>0</v>
      </c>
      <c r="K175" s="140"/>
      <c r="L175" s="15"/>
      <c r="M175" s="141"/>
      <c r="N175" s="142" t="s">
        <v>34</v>
      </c>
      <c r="O175" s="143">
        <v>0.50034000000000001</v>
      </c>
      <c r="P175" s="143">
        <f>O175*H175</f>
        <v>24.516660000000002</v>
      </c>
      <c r="Q175" s="143">
        <v>1.4999999999999999E-4</v>
      </c>
      <c r="R175" s="143">
        <f>Q175*H175</f>
        <v>7.3499999999999998E-3</v>
      </c>
      <c r="S175" s="143">
        <v>0</v>
      </c>
      <c r="T175" s="144">
        <f>S175*H175</f>
        <v>0</v>
      </c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R175" s="145" t="s">
        <v>196</v>
      </c>
      <c r="AT175" s="145" t="s">
        <v>117</v>
      </c>
      <c r="AU175" s="145" t="s">
        <v>122</v>
      </c>
      <c r="AY175" s="2" t="s">
        <v>114</v>
      </c>
      <c r="BE175" s="146">
        <f>IF(N175="základná",J175,0)</f>
        <v>0</v>
      </c>
      <c r="BF175" s="146">
        <f>IF(N175="znížená",J175,0)</f>
        <v>0</v>
      </c>
      <c r="BG175" s="146">
        <f>IF(N175="zákl. prenesená",J175,0)</f>
        <v>0</v>
      </c>
      <c r="BH175" s="146">
        <f>IF(N175="zníž. prenesená",J175,0)</f>
        <v>0</v>
      </c>
      <c r="BI175" s="146">
        <f>IF(N175="nulová",J175,0)</f>
        <v>0</v>
      </c>
      <c r="BJ175" s="2" t="s">
        <v>122</v>
      </c>
      <c r="BK175" s="147">
        <f>ROUND(I175*H175,3)</f>
        <v>0</v>
      </c>
      <c r="BL175" s="2" t="s">
        <v>196</v>
      </c>
      <c r="BM175" s="145" t="s">
        <v>247</v>
      </c>
    </row>
    <row r="176" spans="1:65" s="148" customFormat="1">
      <c r="B176" s="149"/>
      <c r="D176" s="150" t="s">
        <v>124</v>
      </c>
      <c r="E176" s="151"/>
      <c r="F176" s="152" t="s">
        <v>248</v>
      </c>
      <c r="H176" s="153">
        <v>49</v>
      </c>
      <c r="J176" s="202"/>
      <c r="L176" s="149"/>
      <c r="M176" s="154"/>
      <c r="N176" s="155"/>
      <c r="O176" s="155"/>
      <c r="P176" s="155"/>
      <c r="Q176" s="155"/>
      <c r="R176" s="155"/>
      <c r="S176" s="155"/>
      <c r="T176" s="156"/>
      <c r="AT176" s="151" t="s">
        <v>124</v>
      </c>
      <c r="AU176" s="151" t="s">
        <v>122</v>
      </c>
      <c r="AV176" s="148" t="s">
        <v>122</v>
      </c>
      <c r="AW176" s="148" t="s">
        <v>24</v>
      </c>
      <c r="AX176" s="148" t="s">
        <v>76</v>
      </c>
      <c r="AY176" s="151" t="s">
        <v>114</v>
      </c>
    </row>
    <row r="177" spans="1:65" s="18" customFormat="1" ht="16.5" customHeight="1">
      <c r="A177" s="14"/>
      <c r="B177" s="134"/>
      <c r="C177" s="135" t="s">
        <v>249</v>
      </c>
      <c r="D177" s="135" t="s">
        <v>117</v>
      </c>
      <c r="E177" s="136" t="s">
        <v>250</v>
      </c>
      <c r="F177" s="137" t="s">
        <v>251</v>
      </c>
      <c r="G177" s="138" t="s">
        <v>141</v>
      </c>
      <c r="H177" s="139">
        <v>22.3</v>
      </c>
      <c r="I177" s="139"/>
      <c r="J177" s="201">
        <f>ROUND(I177*H177,3)</f>
        <v>0</v>
      </c>
      <c r="K177" s="140"/>
      <c r="L177" s="15"/>
      <c r="M177" s="141"/>
      <c r="N177" s="142" t="s">
        <v>34</v>
      </c>
      <c r="O177" s="143">
        <v>0.50034000000000001</v>
      </c>
      <c r="P177" s="143">
        <f>O177*H177</f>
        <v>11.157582</v>
      </c>
      <c r="Q177" s="143">
        <v>1.4999999999999999E-4</v>
      </c>
      <c r="R177" s="143">
        <f>Q177*H177</f>
        <v>3.3449999999999999E-3</v>
      </c>
      <c r="S177" s="143">
        <v>0</v>
      </c>
      <c r="T177" s="144">
        <f>S177*H177</f>
        <v>0</v>
      </c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R177" s="145" t="s">
        <v>196</v>
      </c>
      <c r="AT177" s="145" t="s">
        <v>117</v>
      </c>
      <c r="AU177" s="145" t="s">
        <v>122</v>
      </c>
      <c r="AY177" s="2" t="s">
        <v>114</v>
      </c>
      <c r="BE177" s="146">
        <f>IF(N177="základná",J177,0)</f>
        <v>0</v>
      </c>
      <c r="BF177" s="146">
        <f>IF(N177="znížená",J177,0)</f>
        <v>0</v>
      </c>
      <c r="BG177" s="146">
        <f>IF(N177="zákl. prenesená",J177,0)</f>
        <v>0</v>
      </c>
      <c r="BH177" s="146">
        <f>IF(N177="zníž. prenesená",J177,0)</f>
        <v>0</v>
      </c>
      <c r="BI177" s="146">
        <f>IF(N177="nulová",J177,0)</f>
        <v>0</v>
      </c>
      <c r="BJ177" s="2" t="s">
        <v>122</v>
      </c>
      <c r="BK177" s="147">
        <f>ROUND(I177*H177,3)</f>
        <v>0</v>
      </c>
      <c r="BL177" s="2" t="s">
        <v>196</v>
      </c>
      <c r="BM177" s="145" t="s">
        <v>252</v>
      </c>
    </row>
    <row r="178" spans="1:65" s="148" customFormat="1">
      <c r="B178" s="149"/>
      <c r="D178" s="150" t="s">
        <v>124</v>
      </c>
      <c r="E178" s="151"/>
      <c r="F178" s="152" t="s">
        <v>253</v>
      </c>
      <c r="H178" s="153">
        <v>7</v>
      </c>
      <c r="J178" s="202"/>
      <c r="L178" s="149"/>
      <c r="M178" s="154"/>
      <c r="N178" s="155"/>
      <c r="O178" s="155"/>
      <c r="P178" s="155"/>
      <c r="Q178" s="155"/>
      <c r="R178" s="155"/>
      <c r="S178" s="155"/>
      <c r="T178" s="156"/>
      <c r="AT178" s="151" t="s">
        <v>124</v>
      </c>
      <c r="AU178" s="151" t="s">
        <v>122</v>
      </c>
      <c r="AV178" s="148" t="s">
        <v>122</v>
      </c>
      <c r="AW178" s="148" t="s">
        <v>24</v>
      </c>
      <c r="AX178" s="148" t="s">
        <v>68</v>
      </c>
      <c r="AY178" s="151" t="s">
        <v>114</v>
      </c>
    </row>
    <row r="179" spans="1:65" s="148" customFormat="1">
      <c r="B179" s="149"/>
      <c r="D179" s="150" t="s">
        <v>124</v>
      </c>
      <c r="E179" s="151"/>
      <c r="F179" s="152" t="s">
        <v>254</v>
      </c>
      <c r="H179" s="153">
        <v>5.3</v>
      </c>
      <c r="J179" s="202"/>
      <c r="L179" s="149"/>
      <c r="M179" s="154"/>
      <c r="N179" s="155"/>
      <c r="O179" s="155"/>
      <c r="P179" s="155"/>
      <c r="Q179" s="155"/>
      <c r="R179" s="155"/>
      <c r="S179" s="155"/>
      <c r="T179" s="156"/>
      <c r="AT179" s="151" t="s">
        <v>124</v>
      </c>
      <c r="AU179" s="151" t="s">
        <v>122</v>
      </c>
      <c r="AV179" s="148" t="s">
        <v>122</v>
      </c>
      <c r="AW179" s="148" t="s">
        <v>24</v>
      </c>
      <c r="AX179" s="148" t="s">
        <v>68</v>
      </c>
      <c r="AY179" s="151" t="s">
        <v>114</v>
      </c>
    </row>
    <row r="180" spans="1:65" s="148" customFormat="1">
      <c r="B180" s="149"/>
      <c r="D180" s="150" t="s">
        <v>124</v>
      </c>
      <c r="E180" s="151"/>
      <c r="F180" s="152" t="s">
        <v>255</v>
      </c>
      <c r="H180" s="153">
        <v>10</v>
      </c>
      <c r="J180" s="202"/>
      <c r="L180" s="149"/>
      <c r="M180" s="154"/>
      <c r="N180" s="155"/>
      <c r="O180" s="155"/>
      <c r="P180" s="155"/>
      <c r="Q180" s="155"/>
      <c r="R180" s="155"/>
      <c r="S180" s="155"/>
      <c r="T180" s="156"/>
      <c r="AT180" s="151" t="s">
        <v>124</v>
      </c>
      <c r="AU180" s="151" t="s">
        <v>122</v>
      </c>
      <c r="AV180" s="148" t="s">
        <v>122</v>
      </c>
      <c r="AW180" s="148" t="s">
        <v>24</v>
      </c>
      <c r="AX180" s="148" t="s">
        <v>68</v>
      </c>
      <c r="AY180" s="151" t="s">
        <v>114</v>
      </c>
    </row>
    <row r="181" spans="1:65" s="157" customFormat="1">
      <c r="B181" s="158"/>
      <c r="D181" s="150" t="s">
        <v>124</v>
      </c>
      <c r="E181" s="159"/>
      <c r="F181" s="160" t="s">
        <v>127</v>
      </c>
      <c r="H181" s="161">
        <v>22.3</v>
      </c>
      <c r="J181" s="203"/>
      <c r="L181" s="158"/>
      <c r="M181" s="162"/>
      <c r="N181" s="163"/>
      <c r="O181" s="163"/>
      <c r="P181" s="163"/>
      <c r="Q181" s="163"/>
      <c r="R181" s="163"/>
      <c r="S181" s="163"/>
      <c r="T181" s="164"/>
      <c r="AT181" s="159" t="s">
        <v>124</v>
      </c>
      <c r="AU181" s="159" t="s">
        <v>122</v>
      </c>
      <c r="AV181" s="157" t="s">
        <v>121</v>
      </c>
      <c r="AW181" s="157" t="s">
        <v>24</v>
      </c>
      <c r="AX181" s="157" t="s">
        <v>76</v>
      </c>
      <c r="AY181" s="159" t="s">
        <v>114</v>
      </c>
    </row>
    <row r="182" spans="1:65" s="18" customFormat="1" ht="21.75" customHeight="1">
      <c r="A182" s="14"/>
      <c r="B182" s="134"/>
      <c r="C182" s="135" t="s">
        <v>256</v>
      </c>
      <c r="D182" s="135" t="s">
        <v>117</v>
      </c>
      <c r="E182" s="136" t="s">
        <v>257</v>
      </c>
      <c r="F182" s="137" t="s">
        <v>258</v>
      </c>
      <c r="G182" s="138" t="s">
        <v>215</v>
      </c>
      <c r="H182" s="139">
        <v>8.8789999999999996</v>
      </c>
      <c r="I182" s="139"/>
      <c r="J182" s="201">
        <f>ROUND(I182*H182,3)</f>
        <v>0</v>
      </c>
      <c r="K182" s="140"/>
      <c r="L182" s="15"/>
      <c r="M182" s="141"/>
      <c r="N182" s="142" t="s">
        <v>34</v>
      </c>
      <c r="O182" s="143">
        <v>0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R182" s="145" t="s">
        <v>196</v>
      </c>
      <c r="AT182" s="145" t="s">
        <v>117</v>
      </c>
      <c r="AU182" s="145" t="s">
        <v>122</v>
      </c>
      <c r="AY182" s="2" t="s">
        <v>114</v>
      </c>
      <c r="BE182" s="146">
        <f>IF(N182="základná",J182,0)</f>
        <v>0</v>
      </c>
      <c r="BF182" s="146">
        <f>IF(N182="znížená",J182,0)</f>
        <v>0</v>
      </c>
      <c r="BG182" s="146">
        <f>IF(N182="zákl. prenesená",J182,0)</f>
        <v>0</v>
      </c>
      <c r="BH182" s="146">
        <f>IF(N182="zníž. prenesená",J182,0)</f>
        <v>0</v>
      </c>
      <c r="BI182" s="146">
        <f>IF(N182="nulová",J182,0)</f>
        <v>0</v>
      </c>
      <c r="BJ182" s="2" t="s">
        <v>122</v>
      </c>
      <c r="BK182" s="147">
        <f>ROUND(I182*H182,3)</f>
        <v>0</v>
      </c>
      <c r="BL182" s="2" t="s">
        <v>196</v>
      </c>
      <c r="BM182" s="145" t="s">
        <v>259</v>
      </c>
    </row>
    <row r="183" spans="1:65" s="121" customFormat="1" ht="22.95" customHeight="1">
      <c r="B183" s="122"/>
      <c r="D183" s="123" t="s">
        <v>67</v>
      </c>
      <c r="E183" s="132" t="s">
        <v>260</v>
      </c>
      <c r="F183" s="132" t="s">
        <v>261</v>
      </c>
      <c r="J183" s="205">
        <f>BK183</f>
        <v>0</v>
      </c>
      <c r="L183" s="122"/>
      <c r="M183" s="126"/>
      <c r="N183" s="127"/>
      <c r="O183" s="127"/>
      <c r="P183" s="128">
        <f>SUM(P184:P187)</f>
        <v>3.6750299999999996</v>
      </c>
      <c r="Q183" s="127"/>
      <c r="R183" s="128">
        <f>SUM(R184:R187)</f>
        <v>7.8000000000000014E-2</v>
      </c>
      <c r="S183" s="127"/>
      <c r="T183" s="129">
        <f>SUM(T184:T187)</f>
        <v>0</v>
      </c>
      <c r="AR183" s="123" t="s">
        <v>122</v>
      </c>
      <c r="AT183" s="130" t="s">
        <v>67</v>
      </c>
      <c r="AU183" s="130" t="s">
        <v>76</v>
      </c>
      <c r="AY183" s="123" t="s">
        <v>114</v>
      </c>
      <c r="BK183" s="131">
        <f>SUM(BK184:BK187)</f>
        <v>0</v>
      </c>
    </row>
    <row r="184" spans="1:65" s="18" customFormat="1" ht="33" customHeight="1">
      <c r="A184" s="14"/>
      <c r="B184" s="134"/>
      <c r="C184" s="135" t="s">
        <v>262</v>
      </c>
      <c r="D184" s="135" t="s">
        <v>117</v>
      </c>
      <c r="E184" s="136" t="s">
        <v>263</v>
      </c>
      <c r="F184" s="137" t="s">
        <v>264</v>
      </c>
      <c r="G184" s="138" t="s">
        <v>155</v>
      </c>
      <c r="H184" s="139">
        <v>3</v>
      </c>
      <c r="I184" s="139"/>
      <c r="J184" s="201">
        <f>ROUND(I184*H184,3)</f>
        <v>0</v>
      </c>
      <c r="K184" s="140"/>
      <c r="L184" s="15"/>
      <c r="M184" s="141"/>
      <c r="N184" s="142" t="s">
        <v>34</v>
      </c>
      <c r="O184" s="143">
        <v>1.2250099999999999</v>
      </c>
      <c r="P184" s="143">
        <f>O184*H184</f>
        <v>3.6750299999999996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R184" s="145" t="s">
        <v>196</v>
      </c>
      <c r="AT184" s="145" t="s">
        <v>117</v>
      </c>
      <c r="AU184" s="145" t="s">
        <v>122</v>
      </c>
      <c r="AY184" s="2" t="s">
        <v>114</v>
      </c>
      <c r="BE184" s="146">
        <f>IF(N184="základná",J184,0)</f>
        <v>0</v>
      </c>
      <c r="BF184" s="146">
        <f>IF(N184="znížená",J184,0)</f>
        <v>0</v>
      </c>
      <c r="BG184" s="146">
        <f>IF(N184="zákl. prenesená",J184,0)</f>
        <v>0</v>
      </c>
      <c r="BH184" s="146">
        <f>IF(N184="zníž. prenesená",J184,0)</f>
        <v>0</v>
      </c>
      <c r="BI184" s="146">
        <f>IF(N184="nulová",J184,0)</f>
        <v>0</v>
      </c>
      <c r="BJ184" s="2" t="s">
        <v>122</v>
      </c>
      <c r="BK184" s="147">
        <f>ROUND(I184*H184,3)</f>
        <v>0</v>
      </c>
      <c r="BL184" s="2" t="s">
        <v>196</v>
      </c>
      <c r="BM184" s="145" t="s">
        <v>265</v>
      </c>
    </row>
    <row r="185" spans="1:65" s="18" customFormat="1" ht="33" customHeight="1">
      <c r="A185" s="14"/>
      <c r="B185" s="134"/>
      <c r="C185" s="165" t="s">
        <v>266</v>
      </c>
      <c r="D185" s="165" t="s">
        <v>134</v>
      </c>
      <c r="E185" s="166" t="s">
        <v>267</v>
      </c>
      <c r="F185" s="167" t="s">
        <v>268</v>
      </c>
      <c r="G185" s="168" t="s">
        <v>155</v>
      </c>
      <c r="H185" s="169">
        <v>3</v>
      </c>
      <c r="I185" s="169"/>
      <c r="J185" s="204">
        <f>ROUND(I185*H185,3)</f>
        <v>0</v>
      </c>
      <c r="K185" s="170"/>
      <c r="L185" s="171"/>
      <c r="M185" s="172"/>
      <c r="N185" s="173" t="s">
        <v>34</v>
      </c>
      <c r="O185" s="143">
        <v>0</v>
      </c>
      <c r="P185" s="143">
        <f>O185*H185</f>
        <v>0</v>
      </c>
      <c r="Q185" s="143">
        <v>1E-3</v>
      </c>
      <c r="R185" s="143">
        <f>Q185*H185</f>
        <v>3.0000000000000001E-3</v>
      </c>
      <c r="S185" s="143">
        <v>0</v>
      </c>
      <c r="T185" s="144">
        <f>S185*H185</f>
        <v>0</v>
      </c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R185" s="145" t="s">
        <v>201</v>
      </c>
      <c r="AT185" s="145" t="s">
        <v>134</v>
      </c>
      <c r="AU185" s="145" t="s">
        <v>122</v>
      </c>
      <c r="AY185" s="2" t="s">
        <v>114</v>
      </c>
      <c r="BE185" s="146">
        <f>IF(N185="základná",J185,0)</f>
        <v>0</v>
      </c>
      <c r="BF185" s="146">
        <f>IF(N185="znížená",J185,0)</f>
        <v>0</v>
      </c>
      <c r="BG185" s="146">
        <f>IF(N185="zákl. prenesená",J185,0)</f>
        <v>0</v>
      </c>
      <c r="BH185" s="146">
        <f>IF(N185="zníž. prenesená",J185,0)</f>
        <v>0</v>
      </c>
      <c r="BI185" s="146">
        <f>IF(N185="nulová",J185,0)</f>
        <v>0</v>
      </c>
      <c r="BJ185" s="2" t="s">
        <v>122</v>
      </c>
      <c r="BK185" s="147">
        <f>ROUND(I185*H185,3)</f>
        <v>0</v>
      </c>
      <c r="BL185" s="2" t="s">
        <v>196</v>
      </c>
      <c r="BM185" s="145" t="s">
        <v>269</v>
      </c>
    </row>
    <row r="186" spans="1:65" s="18" customFormat="1" ht="21.75" customHeight="1">
      <c r="A186" s="14"/>
      <c r="B186" s="134"/>
      <c r="C186" s="165" t="s">
        <v>270</v>
      </c>
      <c r="D186" s="165" t="s">
        <v>134</v>
      </c>
      <c r="E186" s="166" t="s">
        <v>271</v>
      </c>
      <c r="F186" s="167" t="s">
        <v>272</v>
      </c>
      <c r="G186" s="168" t="s">
        <v>155</v>
      </c>
      <c r="H186" s="169">
        <v>3</v>
      </c>
      <c r="I186" s="169"/>
      <c r="J186" s="204">
        <f>ROUND(I186*H186,3)</f>
        <v>0</v>
      </c>
      <c r="K186" s="170"/>
      <c r="L186" s="171"/>
      <c r="M186" s="172"/>
      <c r="N186" s="173" t="s">
        <v>34</v>
      </c>
      <c r="O186" s="143">
        <v>0</v>
      </c>
      <c r="P186" s="143">
        <f>O186*H186</f>
        <v>0</v>
      </c>
      <c r="Q186" s="143">
        <v>2.5000000000000001E-2</v>
      </c>
      <c r="R186" s="143">
        <f>Q186*H186</f>
        <v>7.5000000000000011E-2</v>
      </c>
      <c r="S186" s="143">
        <v>0</v>
      </c>
      <c r="T186" s="144">
        <f>S186*H186</f>
        <v>0</v>
      </c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R186" s="145" t="s">
        <v>201</v>
      </c>
      <c r="AT186" s="145" t="s">
        <v>134</v>
      </c>
      <c r="AU186" s="145" t="s">
        <v>122</v>
      </c>
      <c r="AY186" s="2" t="s">
        <v>114</v>
      </c>
      <c r="BE186" s="146">
        <f>IF(N186="základná",J186,0)</f>
        <v>0</v>
      </c>
      <c r="BF186" s="146">
        <f>IF(N186="znížená",J186,0)</f>
        <v>0</v>
      </c>
      <c r="BG186" s="146">
        <f>IF(N186="zákl. prenesená",J186,0)</f>
        <v>0</v>
      </c>
      <c r="BH186" s="146">
        <f>IF(N186="zníž. prenesená",J186,0)</f>
        <v>0</v>
      </c>
      <c r="BI186" s="146">
        <f>IF(N186="nulová",J186,0)</f>
        <v>0</v>
      </c>
      <c r="BJ186" s="2" t="s">
        <v>122</v>
      </c>
      <c r="BK186" s="147">
        <f>ROUND(I186*H186,3)</f>
        <v>0</v>
      </c>
      <c r="BL186" s="2" t="s">
        <v>196</v>
      </c>
      <c r="BM186" s="145" t="s">
        <v>273</v>
      </c>
    </row>
    <row r="187" spans="1:65" s="18" customFormat="1" ht="21.75" customHeight="1">
      <c r="A187" s="14"/>
      <c r="B187" s="134"/>
      <c r="C187" s="135" t="s">
        <v>274</v>
      </c>
      <c r="D187" s="135" t="s">
        <v>117</v>
      </c>
      <c r="E187" s="136" t="s">
        <v>275</v>
      </c>
      <c r="F187" s="137" t="s">
        <v>276</v>
      </c>
      <c r="G187" s="138" t="s">
        <v>215</v>
      </c>
      <c r="H187" s="139">
        <v>3.9569999999999999</v>
      </c>
      <c r="I187" s="139"/>
      <c r="J187" s="201">
        <f>ROUND(I187*H187,3)</f>
        <v>0</v>
      </c>
      <c r="K187" s="140"/>
      <c r="L187" s="15"/>
      <c r="M187" s="141"/>
      <c r="N187" s="142" t="s">
        <v>34</v>
      </c>
      <c r="O187" s="143">
        <v>0</v>
      </c>
      <c r="P187" s="143">
        <f>O187*H187</f>
        <v>0</v>
      </c>
      <c r="Q187" s="143">
        <v>0</v>
      </c>
      <c r="R187" s="143">
        <f>Q187*H187</f>
        <v>0</v>
      </c>
      <c r="S187" s="143">
        <v>0</v>
      </c>
      <c r="T187" s="144">
        <f>S187*H187</f>
        <v>0</v>
      </c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R187" s="145" t="s">
        <v>196</v>
      </c>
      <c r="AT187" s="145" t="s">
        <v>117</v>
      </c>
      <c r="AU187" s="145" t="s">
        <v>122</v>
      </c>
      <c r="AY187" s="2" t="s">
        <v>114</v>
      </c>
      <c r="BE187" s="146">
        <f>IF(N187="základná",J187,0)</f>
        <v>0</v>
      </c>
      <c r="BF187" s="146">
        <f>IF(N187="znížená",J187,0)</f>
        <v>0</v>
      </c>
      <c r="BG187" s="146">
        <f>IF(N187="zákl. prenesená",J187,0)</f>
        <v>0</v>
      </c>
      <c r="BH187" s="146">
        <f>IF(N187="zníž. prenesená",J187,0)</f>
        <v>0</v>
      </c>
      <c r="BI187" s="146">
        <f>IF(N187="nulová",J187,0)</f>
        <v>0</v>
      </c>
      <c r="BJ187" s="2" t="s">
        <v>122</v>
      </c>
      <c r="BK187" s="147">
        <f>ROUND(I187*H187,3)</f>
        <v>0</v>
      </c>
      <c r="BL187" s="2" t="s">
        <v>196</v>
      </c>
      <c r="BM187" s="145" t="s">
        <v>277</v>
      </c>
    </row>
    <row r="188" spans="1:65" s="121" customFormat="1" ht="22.95" customHeight="1">
      <c r="B188" s="122"/>
      <c r="D188" s="123" t="s">
        <v>67</v>
      </c>
      <c r="E188" s="132" t="s">
        <v>278</v>
      </c>
      <c r="F188" s="132" t="s">
        <v>279</v>
      </c>
      <c r="J188" s="205">
        <f>BK188</f>
        <v>0</v>
      </c>
      <c r="L188" s="122"/>
      <c r="M188" s="126"/>
      <c r="N188" s="127"/>
      <c r="O188" s="127"/>
      <c r="P188" s="128">
        <f>SUM(P189:P208)</f>
        <v>276.66067999999996</v>
      </c>
      <c r="Q188" s="127"/>
      <c r="R188" s="128">
        <f>SUM(R189:R208)</f>
        <v>0.44159599999999999</v>
      </c>
      <c r="S188" s="127"/>
      <c r="T188" s="129">
        <f>SUM(T189:T208)</f>
        <v>3.3000000000000002E-2</v>
      </c>
      <c r="AR188" s="123" t="s">
        <v>122</v>
      </c>
      <c r="AT188" s="130" t="s">
        <v>67</v>
      </c>
      <c r="AU188" s="130" t="s">
        <v>76</v>
      </c>
      <c r="AY188" s="123" t="s">
        <v>114</v>
      </c>
      <c r="BK188" s="131">
        <f>SUM(BK189:BK208)</f>
        <v>0</v>
      </c>
    </row>
    <row r="189" spans="1:65" s="18" customFormat="1" ht="21.75" customHeight="1">
      <c r="A189" s="14"/>
      <c r="B189" s="134"/>
      <c r="C189" s="135" t="s">
        <v>201</v>
      </c>
      <c r="D189" s="135" t="s">
        <v>117</v>
      </c>
      <c r="E189" s="136" t="s">
        <v>280</v>
      </c>
      <c r="F189" s="137" t="s">
        <v>281</v>
      </c>
      <c r="G189" s="138" t="s">
        <v>130</v>
      </c>
      <c r="H189" s="139">
        <v>188.2</v>
      </c>
      <c r="I189" s="139"/>
      <c r="J189" s="201">
        <f>ROUND(I189*H189,3)</f>
        <v>0</v>
      </c>
      <c r="K189" s="140"/>
      <c r="L189" s="15"/>
      <c r="M189" s="141"/>
      <c r="N189" s="142" t="s">
        <v>34</v>
      </c>
      <c r="O189" s="143">
        <v>0.82599999999999996</v>
      </c>
      <c r="P189" s="143">
        <f>O189*H189</f>
        <v>155.45319999999998</v>
      </c>
      <c r="Q189" s="143">
        <v>4.0000000000000002E-4</v>
      </c>
      <c r="R189" s="143">
        <f>Q189*H189</f>
        <v>7.528E-2</v>
      </c>
      <c r="S189" s="143">
        <v>0</v>
      </c>
      <c r="T189" s="144">
        <f>S189*H189</f>
        <v>0</v>
      </c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R189" s="145" t="s">
        <v>196</v>
      </c>
      <c r="AT189" s="145" t="s">
        <v>117</v>
      </c>
      <c r="AU189" s="145" t="s">
        <v>122</v>
      </c>
      <c r="AY189" s="2" t="s">
        <v>114</v>
      </c>
      <c r="BE189" s="146">
        <f>IF(N189="základná",J189,0)</f>
        <v>0</v>
      </c>
      <c r="BF189" s="146">
        <f>IF(N189="znížená",J189,0)</f>
        <v>0</v>
      </c>
      <c r="BG189" s="146">
        <f>IF(N189="zákl. prenesená",J189,0)</f>
        <v>0</v>
      </c>
      <c r="BH189" s="146">
        <f>IF(N189="zníž. prenesená",J189,0)</f>
        <v>0</v>
      </c>
      <c r="BI189" s="146">
        <f>IF(N189="nulová",J189,0)</f>
        <v>0</v>
      </c>
      <c r="BJ189" s="2" t="s">
        <v>122</v>
      </c>
      <c r="BK189" s="147">
        <f>ROUND(I189*H189,3)</f>
        <v>0</v>
      </c>
      <c r="BL189" s="2" t="s">
        <v>196</v>
      </c>
      <c r="BM189" s="145" t="s">
        <v>282</v>
      </c>
    </row>
    <row r="190" spans="1:65" s="148" customFormat="1">
      <c r="B190" s="149"/>
      <c r="D190" s="150" t="s">
        <v>124</v>
      </c>
      <c r="E190" s="151"/>
      <c r="F190" s="152" t="s">
        <v>283</v>
      </c>
      <c r="H190" s="153">
        <v>188.2</v>
      </c>
      <c r="J190" s="202"/>
      <c r="L190" s="149"/>
      <c r="M190" s="154"/>
      <c r="N190" s="155"/>
      <c r="O190" s="155"/>
      <c r="P190" s="155"/>
      <c r="Q190" s="155"/>
      <c r="R190" s="155"/>
      <c r="S190" s="155"/>
      <c r="T190" s="156"/>
      <c r="AT190" s="151" t="s">
        <v>124</v>
      </c>
      <c r="AU190" s="151" t="s">
        <v>122</v>
      </c>
      <c r="AV190" s="148" t="s">
        <v>122</v>
      </c>
      <c r="AW190" s="148" t="s">
        <v>24</v>
      </c>
      <c r="AX190" s="148" t="s">
        <v>76</v>
      </c>
      <c r="AY190" s="151" t="s">
        <v>114</v>
      </c>
    </row>
    <row r="191" spans="1:65" s="18" customFormat="1" ht="21.75" customHeight="1">
      <c r="A191" s="14"/>
      <c r="B191" s="134"/>
      <c r="C191" s="135" t="s">
        <v>284</v>
      </c>
      <c r="D191" s="135" t="s">
        <v>117</v>
      </c>
      <c r="E191" s="136" t="s">
        <v>285</v>
      </c>
      <c r="F191" s="137" t="s">
        <v>286</v>
      </c>
      <c r="G191" s="138" t="s">
        <v>130</v>
      </c>
      <c r="H191" s="139">
        <v>113.8</v>
      </c>
      <c r="I191" s="139"/>
      <c r="J191" s="201">
        <f>ROUND(I191*H191,3)</f>
        <v>0</v>
      </c>
      <c r="K191" s="140"/>
      <c r="L191" s="15"/>
      <c r="M191" s="141"/>
      <c r="N191" s="142" t="s">
        <v>34</v>
      </c>
      <c r="O191" s="143">
        <v>0.82599999999999996</v>
      </c>
      <c r="P191" s="143">
        <f>O191*H191</f>
        <v>93.998799999999989</v>
      </c>
      <c r="Q191" s="143">
        <v>4.0000000000000002E-4</v>
      </c>
      <c r="R191" s="143">
        <f>Q191*H191</f>
        <v>4.5519999999999998E-2</v>
      </c>
      <c r="S191" s="143">
        <v>0</v>
      </c>
      <c r="T191" s="144">
        <f>S191*H191</f>
        <v>0</v>
      </c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R191" s="145" t="s">
        <v>196</v>
      </c>
      <c r="AT191" s="145" t="s">
        <v>117</v>
      </c>
      <c r="AU191" s="145" t="s">
        <v>122</v>
      </c>
      <c r="AY191" s="2" t="s">
        <v>114</v>
      </c>
      <c r="BE191" s="146">
        <f>IF(N191="základná",J191,0)</f>
        <v>0</v>
      </c>
      <c r="BF191" s="146">
        <f>IF(N191="znížená",J191,0)</f>
        <v>0</v>
      </c>
      <c r="BG191" s="146">
        <f>IF(N191="zákl. prenesená",J191,0)</f>
        <v>0</v>
      </c>
      <c r="BH191" s="146">
        <f>IF(N191="zníž. prenesená",J191,0)</f>
        <v>0</v>
      </c>
      <c r="BI191" s="146">
        <f>IF(N191="nulová",J191,0)</f>
        <v>0</v>
      </c>
      <c r="BJ191" s="2" t="s">
        <v>122</v>
      </c>
      <c r="BK191" s="147">
        <f>ROUND(I191*H191,3)</f>
        <v>0</v>
      </c>
      <c r="BL191" s="2" t="s">
        <v>196</v>
      </c>
      <c r="BM191" s="145" t="s">
        <v>287</v>
      </c>
    </row>
    <row r="192" spans="1:65" s="18" customFormat="1" ht="16.5" customHeight="1">
      <c r="A192" s="14"/>
      <c r="B192" s="134"/>
      <c r="C192" s="135" t="s">
        <v>288</v>
      </c>
      <c r="D192" s="135" t="s">
        <v>117</v>
      </c>
      <c r="E192" s="136" t="s">
        <v>289</v>
      </c>
      <c r="F192" s="137" t="s">
        <v>290</v>
      </c>
      <c r="G192" s="138" t="s">
        <v>130</v>
      </c>
      <c r="H192" s="139">
        <v>2</v>
      </c>
      <c r="I192" s="139"/>
      <c r="J192" s="201">
        <f>ROUND(I192*H192,3)</f>
        <v>0</v>
      </c>
      <c r="K192" s="140"/>
      <c r="L192" s="15"/>
      <c r="M192" s="141"/>
      <c r="N192" s="142" t="s">
        <v>34</v>
      </c>
      <c r="O192" s="143">
        <v>0.34200000000000003</v>
      </c>
      <c r="P192" s="143">
        <f>O192*H192</f>
        <v>0.68400000000000005</v>
      </c>
      <c r="Q192" s="143">
        <v>0</v>
      </c>
      <c r="R192" s="143">
        <f>Q192*H192</f>
        <v>0</v>
      </c>
      <c r="S192" s="143">
        <v>1.0999999999999999E-2</v>
      </c>
      <c r="T192" s="144">
        <f>S192*H192</f>
        <v>2.1999999999999999E-2</v>
      </c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R192" s="145" t="s">
        <v>196</v>
      </c>
      <c r="AT192" s="145" t="s">
        <v>117</v>
      </c>
      <c r="AU192" s="145" t="s">
        <v>122</v>
      </c>
      <c r="AY192" s="2" t="s">
        <v>114</v>
      </c>
      <c r="BE192" s="146">
        <f>IF(N192="základná",J192,0)</f>
        <v>0</v>
      </c>
      <c r="BF192" s="146">
        <f>IF(N192="znížená",J192,0)</f>
        <v>0</v>
      </c>
      <c r="BG192" s="146">
        <f>IF(N192="zákl. prenesená",J192,0)</f>
        <v>0</v>
      </c>
      <c r="BH192" s="146">
        <f>IF(N192="zníž. prenesená",J192,0)</f>
        <v>0</v>
      </c>
      <c r="BI192" s="146">
        <f>IF(N192="nulová",J192,0)</f>
        <v>0</v>
      </c>
      <c r="BJ192" s="2" t="s">
        <v>122</v>
      </c>
      <c r="BK192" s="147">
        <f>ROUND(I192*H192,3)</f>
        <v>0</v>
      </c>
      <c r="BL192" s="2" t="s">
        <v>196</v>
      </c>
      <c r="BM192" s="145" t="s">
        <v>291</v>
      </c>
    </row>
    <row r="193" spans="1:65" s="148" customFormat="1">
      <c r="B193" s="149"/>
      <c r="D193" s="150" t="s">
        <v>124</v>
      </c>
      <c r="E193" s="151"/>
      <c r="F193" s="152" t="s">
        <v>292</v>
      </c>
      <c r="H193" s="153">
        <v>2</v>
      </c>
      <c r="J193" s="202"/>
      <c r="L193" s="149"/>
      <c r="M193" s="154"/>
      <c r="N193" s="155"/>
      <c r="O193" s="155"/>
      <c r="P193" s="155"/>
      <c r="Q193" s="155"/>
      <c r="R193" s="155"/>
      <c r="S193" s="155"/>
      <c r="T193" s="156"/>
      <c r="AT193" s="151" t="s">
        <v>124</v>
      </c>
      <c r="AU193" s="151" t="s">
        <v>122</v>
      </c>
      <c r="AV193" s="148" t="s">
        <v>122</v>
      </c>
      <c r="AW193" s="148" t="s">
        <v>24</v>
      </c>
      <c r="AX193" s="148" t="s">
        <v>76</v>
      </c>
      <c r="AY193" s="151" t="s">
        <v>114</v>
      </c>
    </row>
    <row r="194" spans="1:65" s="18" customFormat="1" ht="16.5" customHeight="1">
      <c r="A194" s="14"/>
      <c r="B194" s="134"/>
      <c r="C194" s="135" t="s">
        <v>293</v>
      </c>
      <c r="D194" s="135" t="s">
        <v>117</v>
      </c>
      <c r="E194" s="136" t="s">
        <v>294</v>
      </c>
      <c r="F194" s="137" t="s">
        <v>295</v>
      </c>
      <c r="G194" s="138" t="s">
        <v>155</v>
      </c>
      <c r="H194" s="139">
        <v>1</v>
      </c>
      <c r="I194" s="139"/>
      <c r="J194" s="201">
        <f>ROUND(I194*H194,3)</f>
        <v>0</v>
      </c>
      <c r="K194" s="140"/>
      <c r="L194" s="15"/>
      <c r="M194" s="141"/>
      <c r="N194" s="142" t="s">
        <v>34</v>
      </c>
      <c r="O194" s="143">
        <v>0.34200000000000003</v>
      </c>
      <c r="P194" s="143">
        <f>O194*H194</f>
        <v>0.34200000000000003</v>
      </c>
      <c r="Q194" s="143">
        <v>0</v>
      </c>
      <c r="R194" s="143">
        <f>Q194*H194</f>
        <v>0</v>
      </c>
      <c r="S194" s="143">
        <v>1.0999999999999999E-2</v>
      </c>
      <c r="T194" s="144">
        <f>S194*H194</f>
        <v>1.0999999999999999E-2</v>
      </c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R194" s="145" t="s">
        <v>196</v>
      </c>
      <c r="AT194" s="145" t="s">
        <v>117</v>
      </c>
      <c r="AU194" s="145" t="s">
        <v>122</v>
      </c>
      <c r="AY194" s="2" t="s">
        <v>114</v>
      </c>
      <c r="BE194" s="146">
        <f>IF(N194="základná",J194,0)</f>
        <v>0</v>
      </c>
      <c r="BF194" s="146">
        <f>IF(N194="znížená",J194,0)</f>
        <v>0</v>
      </c>
      <c r="BG194" s="146">
        <f>IF(N194="zákl. prenesená",J194,0)</f>
        <v>0</v>
      </c>
      <c r="BH194" s="146">
        <f>IF(N194="zníž. prenesená",J194,0)</f>
        <v>0</v>
      </c>
      <c r="BI194" s="146">
        <f>IF(N194="nulová",J194,0)</f>
        <v>0</v>
      </c>
      <c r="BJ194" s="2" t="s">
        <v>122</v>
      </c>
      <c r="BK194" s="147">
        <f>ROUND(I194*H194,3)</f>
        <v>0</v>
      </c>
      <c r="BL194" s="2" t="s">
        <v>196</v>
      </c>
      <c r="BM194" s="145" t="s">
        <v>296</v>
      </c>
    </row>
    <row r="195" spans="1:65" s="18" customFormat="1" ht="33" customHeight="1">
      <c r="A195" s="14"/>
      <c r="B195" s="134"/>
      <c r="C195" s="135" t="s">
        <v>297</v>
      </c>
      <c r="D195" s="135" t="s">
        <v>117</v>
      </c>
      <c r="E195" s="136" t="s">
        <v>298</v>
      </c>
      <c r="F195" s="137" t="s">
        <v>299</v>
      </c>
      <c r="G195" s="138" t="s">
        <v>155</v>
      </c>
      <c r="H195" s="139">
        <v>2</v>
      </c>
      <c r="I195" s="139"/>
      <c r="J195" s="201">
        <f>ROUND(I195*H195,3)</f>
        <v>0</v>
      </c>
      <c r="K195" s="140"/>
      <c r="L195" s="15"/>
      <c r="M195" s="141"/>
      <c r="N195" s="142" t="s">
        <v>34</v>
      </c>
      <c r="O195" s="143">
        <v>2.3775599999999999</v>
      </c>
      <c r="P195" s="143">
        <f>O195*H195</f>
        <v>4.7551199999999998</v>
      </c>
      <c r="Q195" s="143">
        <v>0</v>
      </c>
      <c r="R195" s="143">
        <f>Q195*H195</f>
        <v>0</v>
      </c>
      <c r="S195" s="143">
        <v>0</v>
      </c>
      <c r="T195" s="144">
        <f>S195*H195</f>
        <v>0</v>
      </c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R195" s="145" t="s">
        <v>196</v>
      </c>
      <c r="AT195" s="145" t="s">
        <v>117</v>
      </c>
      <c r="AU195" s="145" t="s">
        <v>122</v>
      </c>
      <c r="AY195" s="2" t="s">
        <v>114</v>
      </c>
      <c r="BE195" s="146">
        <f>IF(N195="základná",J195,0)</f>
        <v>0</v>
      </c>
      <c r="BF195" s="146">
        <f>IF(N195="znížená",J195,0)</f>
        <v>0</v>
      </c>
      <c r="BG195" s="146">
        <f>IF(N195="zákl. prenesená",J195,0)</f>
        <v>0</v>
      </c>
      <c r="BH195" s="146">
        <f>IF(N195="zníž. prenesená",J195,0)</f>
        <v>0</v>
      </c>
      <c r="BI195" s="146">
        <f>IF(N195="nulová",J195,0)</f>
        <v>0</v>
      </c>
      <c r="BJ195" s="2" t="s">
        <v>122</v>
      </c>
      <c r="BK195" s="147">
        <f>ROUND(I195*H195,3)</f>
        <v>0</v>
      </c>
      <c r="BL195" s="2" t="s">
        <v>196</v>
      </c>
      <c r="BM195" s="145" t="s">
        <v>300</v>
      </c>
    </row>
    <row r="196" spans="1:65" s="18" customFormat="1" ht="21.75" customHeight="1">
      <c r="A196" s="14"/>
      <c r="B196" s="134"/>
      <c r="C196" s="165" t="s">
        <v>301</v>
      </c>
      <c r="D196" s="165" t="s">
        <v>134</v>
      </c>
      <c r="E196" s="166" t="s">
        <v>302</v>
      </c>
      <c r="F196" s="167" t="s">
        <v>303</v>
      </c>
      <c r="G196" s="168" t="s">
        <v>155</v>
      </c>
      <c r="H196" s="169">
        <v>2</v>
      </c>
      <c r="I196" s="169"/>
      <c r="J196" s="204">
        <f>ROUND(I196*H196,3)</f>
        <v>0</v>
      </c>
      <c r="K196" s="170"/>
      <c r="L196" s="171"/>
      <c r="M196" s="172"/>
      <c r="N196" s="173" t="s">
        <v>34</v>
      </c>
      <c r="O196" s="143">
        <v>0</v>
      </c>
      <c r="P196" s="143">
        <f>O196*H196</f>
        <v>0</v>
      </c>
      <c r="Q196" s="143">
        <v>1E-3</v>
      </c>
      <c r="R196" s="143">
        <f>Q196*H196</f>
        <v>2E-3</v>
      </c>
      <c r="S196" s="143">
        <v>0</v>
      </c>
      <c r="T196" s="144">
        <f>S196*H196</f>
        <v>0</v>
      </c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R196" s="145" t="s">
        <v>201</v>
      </c>
      <c r="AT196" s="145" t="s">
        <v>134</v>
      </c>
      <c r="AU196" s="145" t="s">
        <v>122</v>
      </c>
      <c r="AY196" s="2" t="s">
        <v>114</v>
      </c>
      <c r="BE196" s="146">
        <f>IF(N196="základná",J196,0)</f>
        <v>0</v>
      </c>
      <c r="BF196" s="146">
        <f>IF(N196="znížená",J196,0)</f>
        <v>0</v>
      </c>
      <c r="BG196" s="146">
        <f>IF(N196="zákl. prenesená",J196,0)</f>
        <v>0</v>
      </c>
      <c r="BH196" s="146">
        <f>IF(N196="zníž. prenesená",J196,0)</f>
        <v>0</v>
      </c>
      <c r="BI196" s="146">
        <f>IF(N196="nulová",J196,0)</f>
        <v>0</v>
      </c>
      <c r="BJ196" s="2" t="s">
        <v>122</v>
      </c>
      <c r="BK196" s="147">
        <f>ROUND(I196*H196,3)</f>
        <v>0</v>
      </c>
      <c r="BL196" s="2" t="s">
        <v>196</v>
      </c>
      <c r="BM196" s="145" t="s">
        <v>304</v>
      </c>
    </row>
    <row r="197" spans="1:65" s="18" customFormat="1" ht="21.75" customHeight="1">
      <c r="A197" s="14"/>
      <c r="B197" s="134"/>
      <c r="C197" s="165" t="s">
        <v>305</v>
      </c>
      <c r="D197" s="165" t="s">
        <v>134</v>
      </c>
      <c r="E197" s="166" t="s">
        <v>306</v>
      </c>
      <c r="F197" s="167" t="s">
        <v>307</v>
      </c>
      <c r="G197" s="168" t="s">
        <v>155</v>
      </c>
      <c r="H197" s="169">
        <v>2</v>
      </c>
      <c r="I197" s="169"/>
      <c r="J197" s="204">
        <f>ROUND(I197*H197,3)</f>
        <v>0</v>
      </c>
      <c r="K197" s="170"/>
      <c r="L197" s="171"/>
      <c r="M197" s="172"/>
      <c r="N197" s="173" t="s">
        <v>34</v>
      </c>
      <c r="O197" s="143">
        <v>0</v>
      </c>
      <c r="P197" s="143">
        <f>O197*H197</f>
        <v>0</v>
      </c>
      <c r="Q197" s="143">
        <v>4.2700000000000002E-2</v>
      </c>
      <c r="R197" s="143">
        <f>Q197*H197</f>
        <v>8.5400000000000004E-2</v>
      </c>
      <c r="S197" s="143">
        <v>0</v>
      </c>
      <c r="T197" s="144">
        <f>S197*H197</f>
        <v>0</v>
      </c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R197" s="145" t="s">
        <v>201</v>
      </c>
      <c r="AT197" s="145" t="s">
        <v>134</v>
      </c>
      <c r="AU197" s="145" t="s">
        <v>122</v>
      </c>
      <c r="AY197" s="2" t="s">
        <v>114</v>
      </c>
      <c r="BE197" s="146">
        <f>IF(N197="základná",J197,0)</f>
        <v>0</v>
      </c>
      <c r="BF197" s="146">
        <f>IF(N197="znížená",J197,0)</f>
        <v>0</v>
      </c>
      <c r="BG197" s="146">
        <f>IF(N197="zákl. prenesená",J197,0)</f>
        <v>0</v>
      </c>
      <c r="BH197" s="146">
        <f>IF(N197="zníž. prenesená",J197,0)</f>
        <v>0</v>
      </c>
      <c r="BI197" s="146">
        <f>IF(N197="nulová",J197,0)</f>
        <v>0</v>
      </c>
      <c r="BJ197" s="2" t="s">
        <v>122</v>
      </c>
      <c r="BK197" s="147">
        <f>ROUND(I197*H197,3)</f>
        <v>0</v>
      </c>
      <c r="BL197" s="2" t="s">
        <v>196</v>
      </c>
      <c r="BM197" s="145" t="s">
        <v>308</v>
      </c>
    </row>
    <row r="198" spans="1:65" s="18" customFormat="1" ht="21.75" customHeight="1">
      <c r="A198" s="14"/>
      <c r="B198" s="134"/>
      <c r="C198" s="135" t="s">
        <v>309</v>
      </c>
      <c r="D198" s="135" t="s">
        <v>117</v>
      </c>
      <c r="E198" s="136" t="s">
        <v>310</v>
      </c>
      <c r="F198" s="137" t="s">
        <v>311</v>
      </c>
      <c r="G198" s="138" t="s">
        <v>312</v>
      </c>
      <c r="H198" s="139">
        <v>216.44</v>
      </c>
      <c r="I198" s="139"/>
      <c r="J198" s="201">
        <f>ROUND(I198*H198,3)</f>
        <v>0</v>
      </c>
      <c r="K198" s="140"/>
      <c r="L198" s="15"/>
      <c r="M198" s="141"/>
      <c r="N198" s="142" t="s">
        <v>34</v>
      </c>
      <c r="O198" s="143">
        <v>9.9000000000000005E-2</v>
      </c>
      <c r="P198" s="143">
        <f>O198*H198</f>
        <v>21.42756</v>
      </c>
      <c r="Q198" s="143">
        <v>5.0000000000000002E-5</v>
      </c>
      <c r="R198" s="143">
        <f>Q198*H198</f>
        <v>1.0822E-2</v>
      </c>
      <c r="S198" s="143">
        <v>0</v>
      </c>
      <c r="T198" s="144">
        <f>S198*H198</f>
        <v>0</v>
      </c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R198" s="145" t="s">
        <v>196</v>
      </c>
      <c r="AT198" s="145" t="s">
        <v>117</v>
      </c>
      <c r="AU198" s="145" t="s">
        <v>122</v>
      </c>
      <c r="AY198" s="2" t="s">
        <v>114</v>
      </c>
      <c r="BE198" s="146">
        <f>IF(N198="základná",J198,0)</f>
        <v>0</v>
      </c>
      <c r="BF198" s="146">
        <f>IF(N198="znížená",J198,0)</f>
        <v>0</v>
      </c>
      <c r="BG198" s="146">
        <f>IF(N198="zákl. prenesená",J198,0)</f>
        <v>0</v>
      </c>
      <c r="BH198" s="146">
        <f>IF(N198="zníž. prenesená",J198,0)</f>
        <v>0</v>
      </c>
      <c r="BI198" s="146">
        <f>IF(N198="nulová",J198,0)</f>
        <v>0</v>
      </c>
      <c r="BJ198" s="2" t="s">
        <v>122</v>
      </c>
      <c r="BK198" s="147">
        <f>ROUND(I198*H198,3)</f>
        <v>0</v>
      </c>
      <c r="BL198" s="2" t="s">
        <v>196</v>
      </c>
      <c r="BM198" s="145" t="s">
        <v>313</v>
      </c>
    </row>
    <row r="199" spans="1:65" s="148" customFormat="1" ht="20.399999999999999">
      <c r="B199" s="149"/>
      <c r="D199" s="150" t="s">
        <v>124</v>
      </c>
      <c r="E199" s="151"/>
      <c r="F199" s="152" t="s">
        <v>314</v>
      </c>
      <c r="H199" s="153">
        <v>190.64</v>
      </c>
      <c r="J199" s="202"/>
      <c r="L199" s="149"/>
      <c r="M199" s="154"/>
      <c r="N199" s="155"/>
      <c r="O199" s="155"/>
      <c r="P199" s="155"/>
      <c r="Q199" s="155"/>
      <c r="R199" s="155"/>
      <c r="S199" s="155"/>
      <c r="T199" s="156"/>
      <c r="AT199" s="151" t="s">
        <v>124</v>
      </c>
      <c r="AU199" s="151" t="s">
        <v>122</v>
      </c>
      <c r="AV199" s="148" t="s">
        <v>122</v>
      </c>
      <c r="AW199" s="148" t="s">
        <v>24</v>
      </c>
      <c r="AX199" s="148" t="s">
        <v>68</v>
      </c>
      <c r="AY199" s="151" t="s">
        <v>114</v>
      </c>
    </row>
    <row r="200" spans="1:65" s="148" customFormat="1">
      <c r="B200" s="149"/>
      <c r="D200" s="150" t="s">
        <v>124</v>
      </c>
      <c r="E200" s="151"/>
      <c r="F200" s="152" t="s">
        <v>315</v>
      </c>
      <c r="H200" s="153">
        <v>25.8</v>
      </c>
      <c r="J200" s="202"/>
      <c r="L200" s="149"/>
      <c r="M200" s="154"/>
      <c r="N200" s="155"/>
      <c r="O200" s="155"/>
      <c r="P200" s="155"/>
      <c r="Q200" s="155"/>
      <c r="R200" s="155"/>
      <c r="S200" s="155"/>
      <c r="T200" s="156"/>
      <c r="AT200" s="151" t="s">
        <v>124</v>
      </c>
      <c r="AU200" s="151" t="s">
        <v>122</v>
      </c>
      <c r="AV200" s="148" t="s">
        <v>122</v>
      </c>
      <c r="AW200" s="148" t="s">
        <v>24</v>
      </c>
      <c r="AX200" s="148" t="s">
        <v>68</v>
      </c>
      <c r="AY200" s="151" t="s">
        <v>114</v>
      </c>
    </row>
    <row r="201" spans="1:65" s="157" customFormat="1">
      <c r="B201" s="158"/>
      <c r="D201" s="150" t="s">
        <v>124</v>
      </c>
      <c r="E201" s="159"/>
      <c r="F201" s="160" t="s">
        <v>127</v>
      </c>
      <c r="H201" s="161">
        <v>216.44</v>
      </c>
      <c r="J201" s="203"/>
      <c r="L201" s="158"/>
      <c r="M201" s="162"/>
      <c r="N201" s="163"/>
      <c r="O201" s="163"/>
      <c r="P201" s="163"/>
      <c r="Q201" s="163"/>
      <c r="R201" s="163"/>
      <c r="S201" s="163"/>
      <c r="T201" s="164"/>
      <c r="AT201" s="159" t="s">
        <v>124</v>
      </c>
      <c r="AU201" s="159" t="s">
        <v>122</v>
      </c>
      <c r="AV201" s="157" t="s">
        <v>121</v>
      </c>
      <c r="AW201" s="157" t="s">
        <v>24</v>
      </c>
      <c r="AX201" s="157" t="s">
        <v>76</v>
      </c>
      <c r="AY201" s="159" t="s">
        <v>114</v>
      </c>
    </row>
    <row r="202" spans="1:65" s="18" customFormat="1" ht="33" customHeight="1">
      <c r="A202" s="14"/>
      <c r="B202" s="134"/>
      <c r="C202" s="165" t="s">
        <v>316</v>
      </c>
      <c r="D202" s="165" t="s">
        <v>134</v>
      </c>
      <c r="E202" s="166" t="s">
        <v>317</v>
      </c>
      <c r="F202" s="167" t="s">
        <v>318</v>
      </c>
      <c r="G202" s="168" t="s">
        <v>177</v>
      </c>
      <c r="H202" s="169">
        <v>0.104</v>
      </c>
      <c r="I202" s="169"/>
      <c r="J202" s="204">
        <f>ROUND(I202*H202,3)</f>
        <v>0</v>
      </c>
      <c r="K202" s="170"/>
      <c r="L202" s="171"/>
      <c r="M202" s="172"/>
      <c r="N202" s="173" t="s">
        <v>34</v>
      </c>
      <c r="O202" s="143">
        <v>0</v>
      </c>
      <c r="P202" s="143">
        <f>O202*H202</f>
        <v>0</v>
      </c>
      <c r="Q202" s="143">
        <v>1</v>
      </c>
      <c r="R202" s="143">
        <f>Q202*H202</f>
        <v>0.104</v>
      </c>
      <c r="S202" s="143">
        <v>0</v>
      </c>
      <c r="T202" s="144">
        <f>S202*H202</f>
        <v>0</v>
      </c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R202" s="145" t="s">
        <v>201</v>
      </c>
      <c r="AT202" s="145" t="s">
        <v>134</v>
      </c>
      <c r="AU202" s="145" t="s">
        <v>122</v>
      </c>
      <c r="AY202" s="2" t="s">
        <v>114</v>
      </c>
      <c r="BE202" s="146">
        <f>IF(N202="základná",J202,0)</f>
        <v>0</v>
      </c>
      <c r="BF202" s="146">
        <f>IF(N202="znížená",J202,0)</f>
        <v>0</v>
      </c>
      <c r="BG202" s="146">
        <f>IF(N202="zákl. prenesená",J202,0)</f>
        <v>0</v>
      </c>
      <c r="BH202" s="146">
        <f>IF(N202="zníž. prenesená",J202,0)</f>
        <v>0</v>
      </c>
      <c r="BI202" s="146">
        <f>IF(N202="nulová",J202,0)</f>
        <v>0</v>
      </c>
      <c r="BJ202" s="2" t="s">
        <v>122</v>
      </c>
      <c r="BK202" s="147">
        <f>ROUND(I202*H202,3)</f>
        <v>0</v>
      </c>
      <c r="BL202" s="2" t="s">
        <v>196</v>
      </c>
      <c r="BM202" s="145" t="s">
        <v>319</v>
      </c>
    </row>
    <row r="203" spans="1:65" s="148" customFormat="1">
      <c r="B203" s="149"/>
      <c r="D203" s="150" t="s">
        <v>124</v>
      </c>
      <c r="E203" s="151"/>
      <c r="F203" s="152" t="s">
        <v>320</v>
      </c>
      <c r="H203" s="153">
        <v>0.104</v>
      </c>
      <c r="J203" s="202"/>
      <c r="L203" s="149"/>
      <c r="M203" s="154"/>
      <c r="N203" s="155"/>
      <c r="O203" s="155"/>
      <c r="P203" s="155"/>
      <c r="Q203" s="155"/>
      <c r="R203" s="155"/>
      <c r="S203" s="155"/>
      <c r="T203" s="156"/>
      <c r="AT203" s="151" t="s">
        <v>124</v>
      </c>
      <c r="AU203" s="151" t="s">
        <v>122</v>
      </c>
      <c r="AV203" s="148" t="s">
        <v>122</v>
      </c>
      <c r="AW203" s="148" t="s">
        <v>24</v>
      </c>
      <c r="AX203" s="148" t="s">
        <v>76</v>
      </c>
      <c r="AY203" s="151" t="s">
        <v>114</v>
      </c>
    </row>
    <row r="204" spans="1:65" s="18" customFormat="1" ht="33" customHeight="1">
      <c r="A204" s="14"/>
      <c r="B204" s="134"/>
      <c r="C204" s="165" t="s">
        <v>321</v>
      </c>
      <c r="D204" s="165" t="s">
        <v>134</v>
      </c>
      <c r="E204" s="166" t="s">
        <v>322</v>
      </c>
      <c r="F204" s="167" t="s">
        <v>323</v>
      </c>
      <c r="G204" s="168" t="s">
        <v>177</v>
      </c>
      <c r="H204" s="169">
        <v>9.1999999999999998E-2</v>
      </c>
      <c r="I204" s="169"/>
      <c r="J204" s="204">
        <f>ROUND(I204*H204,3)</f>
        <v>0</v>
      </c>
      <c r="K204" s="170"/>
      <c r="L204" s="171"/>
      <c r="M204" s="172"/>
      <c r="N204" s="173" t="s">
        <v>34</v>
      </c>
      <c r="O204" s="143">
        <v>0</v>
      </c>
      <c r="P204" s="143">
        <f>O204*H204</f>
        <v>0</v>
      </c>
      <c r="Q204" s="143">
        <v>1</v>
      </c>
      <c r="R204" s="143">
        <f>Q204*H204</f>
        <v>9.1999999999999998E-2</v>
      </c>
      <c r="S204" s="143">
        <v>0</v>
      </c>
      <c r="T204" s="144">
        <f>S204*H204</f>
        <v>0</v>
      </c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R204" s="145" t="s">
        <v>201</v>
      </c>
      <c r="AT204" s="145" t="s">
        <v>134</v>
      </c>
      <c r="AU204" s="145" t="s">
        <v>122</v>
      </c>
      <c r="AY204" s="2" t="s">
        <v>114</v>
      </c>
      <c r="BE204" s="146">
        <f>IF(N204="základná",J204,0)</f>
        <v>0</v>
      </c>
      <c r="BF204" s="146">
        <f>IF(N204="znížená",J204,0)</f>
        <v>0</v>
      </c>
      <c r="BG204" s="146">
        <f>IF(N204="zákl. prenesená",J204,0)</f>
        <v>0</v>
      </c>
      <c r="BH204" s="146">
        <f>IF(N204="zníž. prenesená",J204,0)</f>
        <v>0</v>
      </c>
      <c r="BI204" s="146">
        <f>IF(N204="nulová",J204,0)</f>
        <v>0</v>
      </c>
      <c r="BJ204" s="2" t="s">
        <v>122</v>
      </c>
      <c r="BK204" s="147">
        <f>ROUND(I204*H204,3)</f>
        <v>0</v>
      </c>
      <c r="BL204" s="2" t="s">
        <v>196</v>
      </c>
      <c r="BM204" s="145" t="s">
        <v>324</v>
      </c>
    </row>
    <row r="205" spans="1:65" s="148" customFormat="1">
      <c r="B205" s="149"/>
      <c r="D205" s="150" t="s">
        <v>124</v>
      </c>
      <c r="E205" s="151"/>
      <c r="F205" s="152" t="s">
        <v>325</v>
      </c>
      <c r="H205" s="153">
        <v>9.1999999999999998E-2</v>
      </c>
      <c r="J205" s="202"/>
      <c r="L205" s="149"/>
      <c r="M205" s="154"/>
      <c r="N205" s="155"/>
      <c r="O205" s="155"/>
      <c r="P205" s="155"/>
      <c r="Q205" s="155"/>
      <c r="R205" s="155"/>
      <c r="S205" s="155"/>
      <c r="T205" s="156"/>
      <c r="AT205" s="151" t="s">
        <v>124</v>
      </c>
      <c r="AU205" s="151" t="s">
        <v>122</v>
      </c>
      <c r="AV205" s="148" t="s">
        <v>122</v>
      </c>
      <c r="AW205" s="148" t="s">
        <v>24</v>
      </c>
      <c r="AX205" s="148" t="s">
        <v>76</v>
      </c>
      <c r="AY205" s="151" t="s">
        <v>114</v>
      </c>
    </row>
    <row r="206" spans="1:65" s="18" customFormat="1" ht="21.75" customHeight="1">
      <c r="A206" s="14"/>
      <c r="B206" s="134"/>
      <c r="C206" s="165" t="s">
        <v>326</v>
      </c>
      <c r="D206" s="165" t="s">
        <v>134</v>
      </c>
      <c r="E206" s="166" t="s">
        <v>327</v>
      </c>
      <c r="F206" s="167" t="s">
        <v>328</v>
      </c>
      <c r="G206" s="168" t="s">
        <v>312</v>
      </c>
      <c r="H206" s="169">
        <v>26.574000000000002</v>
      </c>
      <c r="I206" s="169"/>
      <c r="J206" s="204">
        <f>ROUND(I206*H206,3)</f>
        <v>0</v>
      </c>
      <c r="K206" s="170"/>
      <c r="L206" s="171"/>
      <c r="M206" s="172"/>
      <c r="N206" s="173" t="s">
        <v>34</v>
      </c>
      <c r="O206" s="143">
        <v>0</v>
      </c>
      <c r="P206" s="143">
        <f>O206*H206</f>
        <v>0</v>
      </c>
      <c r="Q206" s="143">
        <v>1E-3</v>
      </c>
      <c r="R206" s="143">
        <f>Q206*H206</f>
        <v>2.6574000000000004E-2</v>
      </c>
      <c r="S206" s="143">
        <v>0</v>
      </c>
      <c r="T206" s="144">
        <f>S206*H206</f>
        <v>0</v>
      </c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R206" s="145" t="s">
        <v>201</v>
      </c>
      <c r="AT206" s="145" t="s">
        <v>134</v>
      </c>
      <c r="AU206" s="145" t="s">
        <v>122</v>
      </c>
      <c r="AY206" s="2" t="s">
        <v>114</v>
      </c>
      <c r="BE206" s="146">
        <f>IF(N206="základná",J206,0)</f>
        <v>0</v>
      </c>
      <c r="BF206" s="146">
        <f>IF(N206="znížená",J206,0)</f>
        <v>0</v>
      </c>
      <c r="BG206" s="146">
        <f>IF(N206="zákl. prenesená",J206,0)</f>
        <v>0</v>
      </c>
      <c r="BH206" s="146">
        <f>IF(N206="zníž. prenesená",J206,0)</f>
        <v>0</v>
      </c>
      <c r="BI206" s="146">
        <f>IF(N206="nulová",J206,0)</f>
        <v>0</v>
      </c>
      <c r="BJ206" s="2" t="s">
        <v>122</v>
      </c>
      <c r="BK206" s="147">
        <f>ROUND(I206*H206,3)</f>
        <v>0</v>
      </c>
      <c r="BL206" s="2" t="s">
        <v>196</v>
      </c>
      <c r="BM206" s="145" t="s">
        <v>329</v>
      </c>
    </row>
    <row r="207" spans="1:65" s="148" customFormat="1">
      <c r="B207" s="149"/>
      <c r="D207" s="150" t="s">
        <v>124</v>
      </c>
      <c r="E207" s="151"/>
      <c r="F207" s="152" t="s">
        <v>330</v>
      </c>
      <c r="H207" s="153">
        <v>26.574000000000002</v>
      </c>
      <c r="J207" s="202"/>
      <c r="L207" s="149"/>
      <c r="M207" s="154"/>
      <c r="N207" s="155"/>
      <c r="O207" s="155"/>
      <c r="P207" s="155"/>
      <c r="Q207" s="155"/>
      <c r="R207" s="155"/>
      <c r="S207" s="155"/>
      <c r="T207" s="156"/>
      <c r="AT207" s="151" t="s">
        <v>124</v>
      </c>
      <c r="AU207" s="151" t="s">
        <v>122</v>
      </c>
      <c r="AV207" s="148" t="s">
        <v>122</v>
      </c>
      <c r="AW207" s="148" t="s">
        <v>24</v>
      </c>
      <c r="AX207" s="148" t="s">
        <v>76</v>
      </c>
      <c r="AY207" s="151" t="s">
        <v>114</v>
      </c>
    </row>
    <row r="208" spans="1:65" s="18" customFormat="1" ht="21.75" customHeight="1">
      <c r="A208" s="14"/>
      <c r="B208" s="134"/>
      <c r="C208" s="135" t="s">
        <v>331</v>
      </c>
      <c r="D208" s="135" t="s">
        <v>117</v>
      </c>
      <c r="E208" s="136" t="s">
        <v>332</v>
      </c>
      <c r="F208" s="137" t="s">
        <v>333</v>
      </c>
      <c r="G208" s="138" t="s">
        <v>215</v>
      </c>
      <c r="H208" s="139">
        <v>176.52</v>
      </c>
      <c r="I208" s="139"/>
      <c r="J208" s="201">
        <f>ROUND(I208*H208,3)</f>
        <v>0</v>
      </c>
      <c r="K208" s="140"/>
      <c r="L208" s="15"/>
      <c r="M208" s="141"/>
      <c r="N208" s="142" t="s">
        <v>34</v>
      </c>
      <c r="O208" s="143">
        <v>0</v>
      </c>
      <c r="P208" s="143">
        <f>O208*H208</f>
        <v>0</v>
      </c>
      <c r="Q208" s="143">
        <v>0</v>
      </c>
      <c r="R208" s="143">
        <f>Q208*H208</f>
        <v>0</v>
      </c>
      <c r="S208" s="143">
        <v>0</v>
      </c>
      <c r="T208" s="144">
        <f>S208*H208</f>
        <v>0</v>
      </c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R208" s="145" t="s">
        <v>196</v>
      </c>
      <c r="AT208" s="145" t="s">
        <v>117</v>
      </c>
      <c r="AU208" s="145" t="s">
        <v>122</v>
      </c>
      <c r="AY208" s="2" t="s">
        <v>114</v>
      </c>
      <c r="BE208" s="146">
        <f>IF(N208="základná",J208,0)</f>
        <v>0</v>
      </c>
      <c r="BF208" s="146">
        <f>IF(N208="znížená",J208,0)</f>
        <v>0</v>
      </c>
      <c r="BG208" s="146">
        <f>IF(N208="zákl. prenesená",J208,0)</f>
        <v>0</v>
      </c>
      <c r="BH208" s="146">
        <f>IF(N208="zníž. prenesená",J208,0)</f>
        <v>0</v>
      </c>
      <c r="BI208" s="146">
        <f>IF(N208="nulová",J208,0)</f>
        <v>0</v>
      </c>
      <c r="BJ208" s="2" t="s">
        <v>122</v>
      </c>
      <c r="BK208" s="147">
        <f>ROUND(I208*H208,3)</f>
        <v>0</v>
      </c>
      <c r="BL208" s="2" t="s">
        <v>196</v>
      </c>
      <c r="BM208" s="145" t="s">
        <v>334</v>
      </c>
    </row>
    <row r="209" spans="1:65" s="121" customFormat="1" ht="22.95" customHeight="1">
      <c r="B209" s="122"/>
      <c r="D209" s="123" t="s">
        <v>67</v>
      </c>
      <c r="E209" s="132" t="s">
        <v>335</v>
      </c>
      <c r="F209" s="132" t="s">
        <v>336</v>
      </c>
      <c r="J209" s="205">
        <f>BK209</f>
        <v>0</v>
      </c>
      <c r="L209" s="122"/>
      <c r="M209" s="126"/>
      <c r="N209" s="127"/>
      <c r="O209" s="127"/>
      <c r="P209" s="128">
        <f>SUM(P210:P212)</f>
        <v>71.928527000000003</v>
      </c>
      <c r="Q209" s="127"/>
      <c r="R209" s="128">
        <f>SUM(R210:R212)</f>
        <v>8.2377600000000009E-2</v>
      </c>
      <c r="S209" s="127"/>
      <c r="T209" s="129">
        <f>SUM(T210:T212)</f>
        <v>0</v>
      </c>
      <c r="AR209" s="123" t="s">
        <v>122</v>
      </c>
      <c r="AT209" s="130" t="s">
        <v>67</v>
      </c>
      <c r="AU209" s="130" t="s">
        <v>76</v>
      </c>
      <c r="AY209" s="123" t="s">
        <v>114</v>
      </c>
      <c r="BK209" s="131">
        <f>SUM(BK210:BK212)</f>
        <v>0</v>
      </c>
    </row>
    <row r="210" spans="1:65" s="18" customFormat="1" ht="33" customHeight="1">
      <c r="A210" s="14"/>
      <c r="B210" s="134"/>
      <c r="C210" s="135" t="s">
        <v>337</v>
      </c>
      <c r="D210" s="135" t="s">
        <v>117</v>
      </c>
      <c r="E210" s="136" t="s">
        <v>338</v>
      </c>
      <c r="F210" s="137" t="s">
        <v>339</v>
      </c>
      <c r="G210" s="138" t="s">
        <v>130</v>
      </c>
      <c r="H210" s="139">
        <v>10.68</v>
      </c>
      <c r="I210" s="139"/>
      <c r="J210" s="201">
        <f>ROUND(I210*H210,3)</f>
        <v>0</v>
      </c>
      <c r="K210" s="140"/>
      <c r="L210" s="15"/>
      <c r="M210" s="141"/>
      <c r="N210" s="142" t="s">
        <v>34</v>
      </c>
      <c r="O210" s="143">
        <v>0.214</v>
      </c>
      <c r="P210" s="143">
        <f>O210*H210</f>
        <v>2.28552</v>
      </c>
      <c r="Q210" s="143">
        <v>4.6000000000000001E-4</v>
      </c>
      <c r="R210" s="143">
        <f>Q210*H210</f>
        <v>4.9128000000000002E-3</v>
      </c>
      <c r="S210" s="143">
        <v>0</v>
      </c>
      <c r="T210" s="144">
        <f>S210*H210</f>
        <v>0</v>
      </c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R210" s="145" t="s">
        <v>196</v>
      </c>
      <c r="AT210" s="145" t="s">
        <v>117</v>
      </c>
      <c r="AU210" s="145" t="s">
        <v>122</v>
      </c>
      <c r="AY210" s="2" t="s">
        <v>114</v>
      </c>
      <c r="BE210" s="146">
        <f>IF(N210="základná",J210,0)</f>
        <v>0</v>
      </c>
      <c r="BF210" s="146">
        <f>IF(N210="znížená",J210,0)</f>
        <v>0</v>
      </c>
      <c r="BG210" s="146">
        <f>IF(N210="zákl. prenesená",J210,0)</f>
        <v>0</v>
      </c>
      <c r="BH210" s="146">
        <f>IF(N210="zníž. prenesená",J210,0)</f>
        <v>0</v>
      </c>
      <c r="BI210" s="146">
        <f>IF(N210="nulová",J210,0)</f>
        <v>0</v>
      </c>
      <c r="BJ210" s="2" t="s">
        <v>122</v>
      </c>
      <c r="BK210" s="147">
        <f>ROUND(I210*H210,3)</f>
        <v>0</v>
      </c>
      <c r="BL210" s="2" t="s">
        <v>196</v>
      </c>
      <c r="BM210" s="145" t="s">
        <v>340</v>
      </c>
    </row>
    <row r="211" spans="1:65" s="148" customFormat="1">
      <c r="B211" s="149"/>
      <c r="D211" s="150" t="s">
        <v>124</v>
      </c>
      <c r="E211" s="151"/>
      <c r="F211" s="152" t="s">
        <v>341</v>
      </c>
      <c r="H211" s="153">
        <v>10.68</v>
      </c>
      <c r="J211" s="202"/>
      <c r="L211" s="149"/>
      <c r="M211" s="154"/>
      <c r="N211" s="155"/>
      <c r="O211" s="155"/>
      <c r="P211" s="155"/>
      <c r="Q211" s="155"/>
      <c r="R211" s="155"/>
      <c r="S211" s="155"/>
      <c r="T211" s="156"/>
      <c r="AT211" s="151" t="s">
        <v>124</v>
      </c>
      <c r="AU211" s="151" t="s">
        <v>122</v>
      </c>
      <c r="AV211" s="148" t="s">
        <v>122</v>
      </c>
      <c r="AW211" s="148" t="s">
        <v>24</v>
      </c>
      <c r="AX211" s="148" t="s">
        <v>76</v>
      </c>
      <c r="AY211" s="151" t="s">
        <v>114</v>
      </c>
    </row>
    <row r="212" spans="1:65" s="18" customFormat="1" ht="33" customHeight="1">
      <c r="A212" s="14"/>
      <c r="B212" s="134"/>
      <c r="C212" s="135" t="s">
        <v>342</v>
      </c>
      <c r="D212" s="135" t="s">
        <v>117</v>
      </c>
      <c r="E212" s="136" t="s">
        <v>343</v>
      </c>
      <c r="F212" s="137" t="s">
        <v>344</v>
      </c>
      <c r="G212" s="138" t="s">
        <v>130</v>
      </c>
      <c r="H212" s="139">
        <v>107.59</v>
      </c>
      <c r="I212" s="139"/>
      <c r="J212" s="201">
        <f>ROUND(I212*H212,3)</f>
        <v>0</v>
      </c>
      <c r="K212" s="140"/>
      <c r="L212" s="15"/>
      <c r="M212" s="141"/>
      <c r="N212" s="142" t="s">
        <v>34</v>
      </c>
      <c r="O212" s="143">
        <v>0.64729999999999999</v>
      </c>
      <c r="P212" s="143">
        <f>O212*H212</f>
        <v>69.643006999999997</v>
      </c>
      <c r="Q212" s="143">
        <v>7.2000000000000005E-4</v>
      </c>
      <c r="R212" s="143">
        <f>Q212*H212</f>
        <v>7.7464800000000014E-2</v>
      </c>
      <c r="S212" s="143">
        <v>0</v>
      </c>
      <c r="T212" s="144">
        <f>S212*H212</f>
        <v>0</v>
      </c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R212" s="145" t="s">
        <v>196</v>
      </c>
      <c r="AT212" s="145" t="s">
        <v>117</v>
      </c>
      <c r="AU212" s="145" t="s">
        <v>122</v>
      </c>
      <c r="AY212" s="2" t="s">
        <v>114</v>
      </c>
      <c r="BE212" s="146">
        <f>IF(N212="základná",J212,0)</f>
        <v>0</v>
      </c>
      <c r="BF212" s="146">
        <f>IF(N212="znížená",J212,0)</f>
        <v>0</v>
      </c>
      <c r="BG212" s="146">
        <f>IF(N212="zákl. prenesená",J212,0)</f>
        <v>0</v>
      </c>
      <c r="BH212" s="146">
        <f>IF(N212="zníž. prenesená",J212,0)</f>
        <v>0</v>
      </c>
      <c r="BI212" s="146">
        <f>IF(N212="nulová",J212,0)</f>
        <v>0</v>
      </c>
      <c r="BJ212" s="2" t="s">
        <v>122</v>
      </c>
      <c r="BK212" s="147">
        <f>ROUND(I212*H212,3)</f>
        <v>0</v>
      </c>
      <c r="BL212" s="2" t="s">
        <v>196</v>
      </c>
      <c r="BM212" s="145" t="s">
        <v>345</v>
      </c>
    </row>
    <row r="213" spans="1:65" s="121" customFormat="1" ht="22.95" customHeight="1">
      <c r="B213" s="122"/>
      <c r="D213" s="123" t="s">
        <v>67</v>
      </c>
      <c r="E213" s="132" t="s">
        <v>346</v>
      </c>
      <c r="F213" s="132" t="s">
        <v>347</v>
      </c>
      <c r="J213" s="205">
        <f>BK213</f>
        <v>0</v>
      </c>
      <c r="L213" s="122"/>
      <c r="M213" s="126"/>
      <c r="N213" s="127"/>
      <c r="O213" s="127"/>
      <c r="P213" s="128">
        <f>SUM(P214:P217)</f>
        <v>8.3448308400000002</v>
      </c>
      <c r="Q213" s="127"/>
      <c r="R213" s="128">
        <f>SUM(R214:R217)</f>
        <v>4.1173679999999997E-2</v>
      </c>
      <c r="S213" s="127"/>
      <c r="T213" s="129">
        <f>SUM(T214:T217)</f>
        <v>0</v>
      </c>
      <c r="AR213" s="123" t="s">
        <v>122</v>
      </c>
      <c r="AT213" s="130" t="s">
        <v>67</v>
      </c>
      <c r="AU213" s="130" t="s">
        <v>76</v>
      </c>
      <c r="AY213" s="123" t="s">
        <v>114</v>
      </c>
      <c r="BK213" s="131">
        <f>SUM(BK214:BK217)</f>
        <v>0</v>
      </c>
    </row>
    <row r="214" spans="1:65" s="18" customFormat="1" ht="21.75" customHeight="1">
      <c r="A214" s="14"/>
      <c r="B214" s="134"/>
      <c r="C214" s="135" t="s">
        <v>348</v>
      </c>
      <c r="D214" s="135" t="s">
        <v>117</v>
      </c>
      <c r="E214" s="136" t="s">
        <v>349</v>
      </c>
      <c r="F214" s="137" t="s">
        <v>350</v>
      </c>
      <c r="G214" s="138" t="s">
        <v>130</v>
      </c>
      <c r="H214" s="139">
        <v>89.507999999999996</v>
      </c>
      <c r="I214" s="139"/>
      <c r="J214" s="201">
        <f>ROUND(I214*H214,3)</f>
        <v>0</v>
      </c>
      <c r="K214" s="140"/>
      <c r="L214" s="15"/>
      <c r="M214" s="141"/>
      <c r="N214" s="142" t="s">
        <v>34</v>
      </c>
      <c r="O214" s="143">
        <v>0.03</v>
      </c>
      <c r="P214" s="143">
        <f>O214*H214</f>
        <v>2.6852399999999998</v>
      </c>
      <c r="Q214" s="143">
        <v>1E-4</v>
      </c>
      <c r="R214" s="143">
        <f>Q214*H214</f>
        <v>8.9508000000000001E-3</v>
      </c>
      <c r="S214" s="143">
        <v>0</v>
      </c>
      <c r="T214" s="144">
        <f>S214*H214</f>
        <v>0</v>
      </c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R214" s="145" t="s">
        <v>196</v>
      </c>
      <c r="AT214" s="145" t="s">
        <v>117</v>
      </c>
      <c r="AU214" s="145" t="s">
        <v>122</v>
      </c>
      <c r="AY214" s="2" t="s">
        <v>114</v>
      </c>
      <c r="BE214" s="146">
        <f>IF(N214="základná",J214,0)</f>
        <v>0</v>
      </c>
      <c r="BF214" s="146">
        <f>IF(N214="znížená",J214,0)</f>
        <v>0</v>
      </c>
      <c r="BG214" s="146">
        <f>IF(N214="zákl. prenesená",J214,0)</f>
        <v>0</v>
      </c>
      <c r="BH214" s="146">
        <f>IF(N214="zníž. prenesená",J214,0)</f>
        <v>0</v>
      </c>
      <c r="BI214" s="146">
        <f>IF(N214="nulová",J214,0)</f>
        <v>0</v>
      </c>
      <c r="BJ214" s="2" t="s">
        <v>122</v>
      </c>
      <c r="BK214" s="147">
        <f>ROUND(I214*H214,3)</f>
        <v>0</v>
      </c>
      <c r="BL214" s="2" t="s">
        <v>196</v>
      </c>
      <c r="BM214" s="145" t="s">
        <v>351</v>
      </c>
    </row>
    <row r="215" spans="1:65" s="148" customFormat="1">
      <c r="B215" s="149"/>
      <c r="D215" s="150" t="s">
        <v>124</v>
      </c>
      <c r="E215" s="151"/>
      <c r="F215" s="152" t="s">
        <v>352</v>
      </c>
      <c r="H215" s="153">
        <v>89.507999999999996</v>
      </c>
      <c r="J215" s="202"/>
      <c r="L215" s="149"/>
      <c r="M215" s="154"/>
      <c r="N215" s="155"/>
      <c r="O215" s="155"/>
      <c r="P215" s="155"/>
      <c r="Q215" s="155"/>
      <c r="R215" s="155"/>
      <c r="S215" s="155"/>
      <c r="T215" s="156"/>
      <c r="AT215" s="151" t="s">
        <v>124</v>
      </c>
      <c r="AU215" s="151" t="s">
        <v>122</v>
      </c>
      <c r="AV215" s="148" t="s">
        <v>122</v>
      </c>
      <c r="AW215" s="148" t="s">
        <v>24</v>
      </c>
      <c r="AX215" s="148" t="s">
        <v>76</v>
      </c>
      <c r="AY215" s="151" t="s">
        <v>114</v>
      </c>
    </row>
    <row r="216" spans="1:65" s="18" customFormat="1" ht="21.75" customHeight="1">
      <c r="A216" s="14"/>
      <c r="B216" s="134"/>
      <c r="C216" s="135" t="s">
        <v>353</v>
      </c>
      <c r="D216" s="135" t="s">
        <v>117</v>
      </c>
      <c r="E216" s="136" t="s">
        <v>354</v>
      </c>
      <c r="F216" s="137" t="s">
        <v>355</v>
      </c>
      <c r="G216" s="138" t="s">
        <v>130</v>
      </c>
      <c r="H216" s="139">
        <v>89.507999999999996</v>
      </c>
      <c r="I216" s="139"/>
      <c r="J216" s="201">
        <f>ROUND(I216*H216,3)</f>
        <v>0</v>
      </c>
      <c r="K216" s="140"/>
      <c r="L216" s="15"/>
      <c r="M216" s="141"/>
      <c r="N216" s="142" t="s">
        <v>34</v>
      </c>
      <c r="O216" s="143">
        <v>1.023E-2</v>
      </c>
      <c r="P216" s="143">
        <f>O216*H216</f>
        <v>0.91566683999999987</v>
      </c>
      <c r="Q216" s="143">
        <v>3.0000000000000001E-5</v>
      </c>
      <c r="R216" s="143">
        <f>Q216*H216</f>
        <v>2.6852399999999998E-3</v>
      </c>
      <c r="S216" s="143">
        <v>0</v>
      </c>
      <c r="T216" s="144">
        <f>S216*H216</f>
        <v>0</v>
      </c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R216" s="145" t="s">
        <v>196</v>
      </c>
      <c r="AT216" s="145" t="s">
        <v>117</v>
      </c>
      <c r="AU216" s="145" t="s">
        <v>122</v>
      </c>
      <c r="AY216" s="2" t="s">
        <v>114</v>
      </c>
      <c r="BE216" s="146">
        <f>IF(N216="základná",J216,0)</f>
        <v>0</v>
      </c>
      <c r="BF216" s="146">
        <f>IF(N216="znížená",J216,0)</f>
        <v>0</v>
      </c>
      <c r="BG216" s="146">
        <f>IF(N216="zákl. prenesená",J216,0)</f>
        <v>0</v>
      </c>
      <c r="BH216" s="146">
        <f>IF(N216="zníž. prenesená",J216,0)</f>
        <v>0</v>
      </c>
      <c r="BI216" s="146">
        <f>IF(N216="nulová",J216,0)</f>
        <v>0</v>
      </c>
      <c r="BJ216" s="2" t="s">
        <v>122</v>
      </c>
      <c r="BK216" s="147">
        <f>ROUND(I216*H216,3)</f>
        <v>0</v>
      </c>
      <c r="BL216" s="2" t="s">
        <v>196</v>
      </c>
      <c r="BM216" s="145" t="s">
        <v>356</v>
      </c>
    </row>
    <row r="217" spans="1:65" s="18" customFormat="1" ht="33" customHeight="1">
      <c r="A217" s="14"/>
      <c r="B217" s="134"/>
      <c r="C217" s="135" t="s">
        <v>357</v>
      </c>
      <c r="D217" s="135" t="s">
        <v>117</v>
      </c>
      <c r="E217" s="136" t="s">
        <v>358</v>
      </c>
      <c r="F217" s="137" t="s">
        <v>359</v>
      </c>
      <c r="G217" s="138" t="s">
        <v>130</v>
      </c>
      <c r="H217" s="139">
        <v>89.507999999999996</v>
      </c>
      <c r="I217" s="139"/>
      <c r="J217" s="201">
        <f>ROUND(I217*H217,3)</f>
        <v>0</v>
      </c>
      <c r="K217" s="140"/>
      <c r="L217" s="15"/>
      <c r="M217" s="141"/>
      <c r="N217" s="142" t="s">
        <v>34</v>
      </c>
      <c r="O217" s="143">
        <v>5.2999999999999999E-2</v>
      </c>
      <c r="P217" s="143">
        <f>O217*H217</f>
        <v>4.7439239999999998</v>
      </c>
      <c r="Q217" s="143">
        <v>3.3E-4</v>
      </c>
      <c r="R217" s="143">
        <f>Q217*H217</f>
        <v>2.9537639999999997E-2</v>
      </c>
      <c r="S217" s="143">
        <v>0</v>
      </c>
      <c r="T217" s="144">
        <f>S217*H217</f>
        <v>0</v>
      </c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R217" s="145" t="s">
        <v>196</v>
      </c>
      <c r="AT217" s="145" t="s">
        <v>117</v>
      </c>
      <c r="AU217" s="145" t="s">
        <v>122</v>
      </c>
      <c r="AY217" s="2" t="s">
        <v>114</v>
      </c>
      <c r="BE217" s="146">
        <f>IF(N217="základná",J217,0)</f>
        <v>0</v>
      </c>
      <c r="BF217" s="146">
        <f>IF(N217="znížená",J217,0)</f>
        <v>0</v>
      </c>
      <c r="BG217" s="146">
        <f>IF(N217="zákl. prenesená",J217,0)</f>
        <v>0</v>
      </c>
      <c r="BH217" s="146">
        <f>IF(N217="zníž. prenesená",J217,0)</f>
        <v>0</v>
      </c>
      <c r="BI217" s="146">
        <f>IF(N217="nulová",J217,0)</f>
        <v>0</v>
      </c>
      <c r="BJ217" s="2" t="s">
        <v>122</v>
      </c>
      <c r="BK217" s="147">
        <f>ROUND(I217*H217,3)</f>
        <v>0</v>
      </c>
      <c r="BL217" s="2" t="s">
        <v>196</v>
      </c>
      <c r="BM217" s="145" t="s">
        <v>360</v>
      </c>
    </row>
    <row r="218" spans="1:65" s="121" customFormat="1" ht="22.95" customHeight="1">
      <c r="B218" s="122"/>
      <c r="D218" s="123" t="s">
        <v>67</v>
      </c>
      <c r="E218" s="132" t="s">
        <v>361</v>
      </c>
      <c r="F218" s="132" t="s">
        <v>362</v>
      </c>
      <c r="J218" s="205">
        <f>BK218</f>
        <v>0</v>
      </c>
      <c r="L218" s="122"/>
      <c r="M218" s="126"/>
      <c r="N218" s="127"/>
      <c r="O218" s="127"/>
      <c r="P218" s="128">
        <f>SUM(P219:P220)</f>
        <v>0</v>
      </c>
      <c r="Q218" s="127"/>
      <c r="R218" s="128">
        <f>SUM(R219:R220)</f>
        <v>0</v>
      </c>
      <c r="S218" s="127"/>
      <c r="T218" s="129">
        <f>SUM(T219:T220)</f>
        <v>0</v>
      </c>
      <c r="AR218" s="123" t="s">
        <v>121</v>
      </c>
      <c r="AT218" s="130" t="s">
        <v>67</v>
      </c>
      <c r="AU218" s="130" t="s">
        <v>76</v>
      </c>
      <c r="AY218" s="123" t="s">
        <v>114</v>
      </c>
      <c r="BK218" s="131">
        <f>SUM(BK219:BK220)</f>
        <v>0</v>
      </c>
    </row>
    <row r="219" spans="1:65" s="18" customFormat="1" ht="16.5" customHeight="1">
      <c r="A219" s="14"/>
      <c r="B219" s="134"/>
      <c r="C219" s="135" t="s">
        <v>363</v>
      </c>
      <c r="D219" s="135" t="s">
        <v>117</v>
      </c>
      <c r="E219" s="136" t="s">
        <v>222</v>
      </c>
      <c r="F219" s="137" t="s">
        <v>364</v>
      </c>
      <c r="G219" s="138" t="s">
        <v>365</v>
      </c>
      <c r="H219" s="139">
        <v>1</v>
      </c>
      <c r="I219" s="139"/>
      <c r="J219" s="201">
        <f>ROUND(I219*H219,3)</f>
        <v>0</v>
      </c>
      <c r="K219" s="140"/>
      <c r="L219" s="15"/>
      <c r="M219" s="141"/>
      <c r="N219" s="142" t="s">
        <v>34</v>
      </c>
      <c r="O219" s="143">
        <v>0</v>
      </c>
      <c r="P219" s="143">
        <f>O219*H219</f>
        <v>0</v>
      </c>
      <c r="Q219" s="143">
        <v>0</v>
      </c>
      <c r="R219" s="143">
        <f>Q219*H219</f>
        <v>0</v>
      </c>
      <c r="S219" s="143">
        <v>0</v>
      </c>
      <c r="T219" s="144">
        <f>S219*H219</f>
        <v>0</v>
      </c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R219" s="145" t="s">
        <v>366</v>
      </c>
      <c r="AT219" s="145" t="s">
        <v>117</v>
      </c>
      <c r="AU219" s="145" t="s">
        <v>122</v>
      </c>
      <c r="AY219" s="2" t="s">
        <v>114</v>
      </c>
      <c r="BE219" s="146">
        <f>IF(N219="základná",J219,0)</f>
        <v>0</v>
      </c>
      <c r="BF219" s="146">
        <f>IF(N219="znížená",J219,0)</f>
        <v>0</v>
      </c>
      <c r="BG219" s="146">
        <f>IF(N219="zákl. prenesená",J219,0)</f>
        <v>0</v>
      </c>
      <c r="BH219" s="146">
        <f>IF(N219="zníž. prenesená",J219,0)</f>
        <v>0</v>
      </c>
      <c r="BI219" s="146">
        <f>IF(N219="nulová",J219,0)</f>
        <v>0</v>
      </c>
      <c r="BJ219" s="2" t="s">
        <v>122</v>
      </c>
      <c r="BK219" s="147">
        <f>ROUND(I219*H219,3)</f>
        <v>0</v>
      </c>
      <c r="BL219" s="2" t="s">
        <v>366</v>
      </c>
      <c r="BM219" s="145" t="s">
        <v>367</v>
      </c>
    </row>
    <row r="220" spans="1:65" s="18" customFormat="1" ht="16.5" customHeight="1">
      <c r="A220" s="14"/>
      <c r="B220" s="134"/>
      <c r="C220" s="135" t="s">
        <v>368</v>
      </c>
      <c r="D220" s="135" t="s">
        <v>117</v>
      </c>
      <c r="E220" s="136" t="s">
        <v>227</v>
      </c>
      <c r="F220" s="137" t="s">
        <v>369</v>
      </c>
      <c r="G220" s="138" t="s">
        <v>365</v>
      </c>
      <c r="H220" s="139">
        <v>1</v>
      </c>
      <c r="I220" s="139"/>
      <c r="J220" s="201">
        <f>ROUND(I220*H220,3)</f>
        <v>0</v>
      </c>
      <c r="K220" s="140"/>
      <c r="L220" s="15"/>
      <c r="M220" s="174"/>
      <c r="N220" s="175" t="s">
        <v>34</v>
      </c>
      <c r="O220" s="176">
        <v>0</v>
      </c>
      <c r="P220" s="176">
        <f>O220*H220</f>
        <v>0</v>
      </c>
      <c r="Q220" s="176">
        <v>0</v>
      </c>
      <c r="R220" s="176">
        <f>Q220*H220</f>
        <v>0</v>
      </c>
      <c r="S220" s="176">
        <v>0</v>
      </c>
      <c r="T220" s="177">
        <f>S220*H220</f>
        <v>0</v>
      </c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R220" s="145" t="s">
        <v>366</v>
      </c>
      <c r="AT220" s="145" t="s">
        <v>117</v>
      </c>
      <c r="AU220" s="145" t="s">
        <v>122</v>
      </c>
      <c r="AY220" s="2" t="s">
        <v>114</v>
      </c>
      <c r="BE220" s="146">
        <f>IF(N220="základná",J220,0)</f>
        <v>0</v>
      </c>
      <c r="BF220" s="146">
        <f>IF(N220="znížená",J220,0)</f>
        <v>0</v>
      </c>
      <c r="BG220" s="146">
        <f>IF(N220="zákl. prenesená",J220,0)</f>
        <v>0</v>
      </c>
      <c r="BH220" s="146">
        <f>IF(N220="zníž. prenesená",J220,0)</f>
        <v>0</v>
      </c>
      <c r="BI220" s="146">
        <f>IF(N220="nulová",J220,0)</f>
        <v>0</v>
      </c>
      <c r="BJ220" s="2" t="s">
        <v>122</v>
      </c>
      <c r="BK220" s="147">
        <f>ROUND(I220*H220,3)</f>
        <v>0</v>
      </c>
      <c r="BL220" s="2" t="s">
        <v>366</v>
      </c>
      <c r="BM220" s="145" t="s">
        <v>370</v>
      </c>
    </row>
    <row r="221" spans="1:65" s="18" customFormat="1" ht="6.9" customHeight="1">
      <c r="A221" s="14"/>
      <c r="B221" s="30"/>
      <c r="C221" s="31"/>
      <c r="D221" s="31"/>
      <c r="E221" s="31"/>
      <c r="F221" s="31"/>
      <c r="G221" s="31"/>
      <c r="H221" s="31"/>
      <c r="I221" s="31"/>
      <c r="J221" s="207"/>
      <c r="K221" s="31"/>
      <c r="L221" s="15"/>
      <c r="M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</row>
  </sheetData>
  <autoFilter ref="C129:K220" xr:uid="{00000000-0009-0000-0000-000001000000}"/>
  <mergeCells count="9">
    <mergeCell ref="E85:H85"/>
    <mergeCell ref="E87:H87"/>
    <mergeCell ref="E120:H120"/>
    <mergeCell ref="E122:H122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08 - Vostavba skladu do o...</vt:lpstr>
      <vt:lpstr>'08 - Vostavba skladu do o...'!Názvy_tlače</vt:lpstr>
      <vt:lpstr>'Rekapitulácia stavby'!Názvy_tlače</vt:lpstr>
      <vt:lpstr>'08 - Vostavba skladu do 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DESKTOP-367HO9C\Asus</dc:creator>
  <dc:description/>
  <cp:lastModifiedBy>Čukašová Michaela</cp:lastModifiedBy>
  <cp:revision>2</cp:revision>
  <dcterms:created xsi:type="dcterms:W3CDTF">2021-06-21T16:56:18Z</dcterms:created>
  <dcterms:modified xsi:type="dcterms:W3CDTF">2021-09-23T07:47:16Z</dcterms:modified>
  <dc:language>sk-SK</dc:language>
</cp:coreProperties>
</file>