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bert\Desktop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01 - Komunikácia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'01 - Komunikácia'!$C$122:$K$153</definedName>
    <definedName name="_xlnm.Print_Area" localSheetId="1">'01 - Komunikácia'!$C$4:$J$76,'01 - Komunikácia'!$C$82:$J$104,'01 - Komunikácia'!$C$110:$J$153</definedName>
    <definedName name="_xlnm.Print_Titles" localSheetId="1">'01 - Komunikácia'!$122:$122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T140"/>
  <c r="R141"/>
  <c r="R140"/>
  <c r="P141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1"/>
  <c r="F91"/>
  <c r="F89"/>
  <c r="E87"/>
  <c r="J24"/>
  <c r="E24"/>
  <c r="J120"/>
  <c r="J23"/>
  <c r="J18"/>
  <c r="E18"/>
  <c r="F120"/>
  <c r="J17"/>
  <c r="J12"/>
  <c r="J117"/>
  <c r="E7"/>
  <c r="E113"/>
  <c i="1" r="L90"/>
  <c r="AM90"/>
  <c r="AM89"/>
  <c r="L89"/>
  <c r="AM87"/>
  <c r="L87"/>
  <c r="L85"/>
  <c r="L84"/>
  <c i="2" r="BK149"/>
  <c r="BK144"/>
  <c r="BK138"/>
  <c r="J135"/>
  <c r="J128"/>
  <c r="J151"/>
  <c r="BK145"/>
  <c r="J139"/>
  <c r="BK135"/>
  <c r="J127"/>
  <c r="BK126"/>
  <c r="BK128"/>
  <c r="BK151"/>
  <c r="BK146"/>
  <c r="BK139"/>
  <c r="BK132"/>
  <c r="BK129"/>
  <c r="J149"/>
  <c r="J144"/>
  <c r="J138"/>
  <c r="J132"/>
  <c r="J126"/>
  <c r="J129"/>
  <c r="J152"/>
  <c r="BK147"/>
  <c r="J143"/>
  <c r="J137"/>
  <c r="BK131"/>
  <c r="BK153"/>
  <c r="J147"/>
  <c r="BK143"/>
  <c r="BK136"/>
  <c r="J130"/>
  <c r="J134"/>
  <c r="BK127"/>
  <c r="J153"/>
  <c r="J145"/>
  <c r="J141"/>
  <c r="J136"/>
  <c r="BK130"/>
  <c r="BK152"/>
  <c r="J146"/>
  <c r="BK141"/>
  <c r="BK137"/>
  <c r="J131"/>
  <c r="BK134"/>
  <c i="1" r="AS94"/>
  <c i="2" l="1" r="BK125"/>
  <c r="J125"/>
  <c r="J98"/>
  <c r="T125"/>
  <c r="T133"/>
  <c r="P142"/>
  <c r="BK133"/>
  <c r="J133"/>
  <c r="J99"/>
  <c r="P150"/>
  <c r="P125"/>
  <c r="P133"/>
  <c r="R142"/>
  <c r="R150"/>
  <c r="R125"/>
  <c r="R124"/>
  <c r="R123"/>
  <c r="R133"/>
  <c r="BK142"/>
  <c r="J142"/>
  <c r="J101"/>
  <c r="T142"/>
  <c r="BK150"/>
  <c r="J150"/>
  <c r="J103"/>
  <c r="T150"/>
  <c r="BK140"/>
  <c r="J140"/>
  <c r="J100"/>
  <c r="BK148"/>
  <c r="J148"/>
  <c r="J102"/>
  <c r="E85"/>
  <c r="F92"/>
  <c r="BF126"/>
  <c r="BF128"/>
  <c r="BF127"/>
  <c r="BF132"/>
  <c r="J89"/>
  <c r="J92"/>
  <c r="BF129"/>
  <c r="BF130"/>
  <c r="BF131"/>
  <c r="BF135"/>
  <c r="BF137"/>
  <c r="BF138"/>
  <c r="BF143"/>
  <c r="BF145"/>
  <c r="BF146"/>
  <c r="BF147"/>
  <c r="BF149"/>
  <c r="BF134"/>
  <c r="BF136"/>
  <c r="BF139"/>
  <c r="BF141"/>
  <c r="BF144"/>
  <c r="BF151"/>
  <c r="BF152"/>
  <c r="BF153"/>
  <c r="F37"/>
  <c i="1" r="BD95"/>
  <c r="BD94"/>
  <c r="W33"/>
  <c i="2" r="F35"/>
  <c i="1" r="BB95"/>
  <c r="BB94"/>
  <c r="W31"/>
  <c i="2" r="F33"/>
  <c i="1" r="AZ95"/>
  <c r="AZ94"/>
  <c r="AV94"/>
  <c r="AK29"/>
  <c i="2" r="J33"/>
  <c i="1" r="AV95"/>
  <c i="2" r="F36"/>
  <c i="1" r="BC95"/>
  <c r="BC94"/>
  <c r="AY94"/>
  <c i="2" l="1" r="P124"/>
  <c r="P123"/>
  <c i="1" r="AU95"/>
  <c i="2" r="T124"/>
  <c r="T123"/>
  <c r="BK124"/>
  <c r="J124"/>
  <c r="J97"/>
  <c i="1" r="AU94"/>
  <c r="W29"/>
  <c r="AX94"/>
  <c r="W32"/>
  <c i="2" r="F34"/>
  <c i="1" r="BA95"/>
  <c r="BA94"/>
  <c r="W30"/>
  <c i="2" r="J34"/>
  <c i="1" r="AW95"/>
  <c r="AT95"/>
  <c i="2" l="1" r="BK123"/>
  <c r="J123"/>
  <c r="J96"/>
  <c i="1" r="AW94"/>
  <c r="AK30"/>
  <c i="2" l="1" r="J30"/>
  <c i="1" r="AG95"/>
  <c r="AG94"/>
  <c r="AK26"/>
  <c r="AT94"/>
  <c i="2" l="1" r="J39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<sst xmlns="http://schemas.openxmlformats.org/spreadsheetml/2006/main">
  <si>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</si>
  <si>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</si>
  <si>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</si>
  <si>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</si>
  <si>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{80a34124-d387-449f-b90b-6beb03b67f27}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</si>
  <si>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</si>
  <si>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</si>
  <si>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</si>
  <si>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</si>
  <si>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</si>
  <si>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</si>
  <si>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</si>
  <si>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NARCIS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</si>
  <si>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</si>
  <si>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</si>
  <si>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MK Narcisová ulica, Nitra</t>
  </si>
  <si>
    <t>JKSO:</t>
  </si>
  <si>
    <t>KS:</t>
  </si>
  <si>
    <t>Miesto:</t>
  </si>
  <si>
    <t xml:space="preserve"> </t>
  </si>
  <si>
    <t>Dátum:</t>
  </si>
  <si>
    <t>15. 7. 2021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</si>
  <si>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</si>
  <si>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</si>
  <si>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</si>
  <si>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</si>
  <si>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</si>
  <si>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</si>
  <si>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</si>
  <si>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51310279</t>
  </si>
  <si>
    <t>STAVPROS NR s.r.o.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</si>
  <si>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</si>
  <si>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</si>
  <si>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</si>
  <si>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</si>
  <si>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</si>
  <si>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</si>
  <si>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</si>
  <si>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</si>
  <si>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</si>
  <si>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</si>
  <si>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</si>
  <si>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</si>
  <si>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</si>
  <si>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</si>
  <si>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</si>
  <si>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</si>
  <si>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</si>
  <si>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</si>
  <si>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</si>
  <si>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</si>
  <si>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</si>
  <si>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</si>
  <si>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</si>
  <si>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</si>
  <si>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</si>
  <si>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</si>
  <si>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</si>
  <si>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</si>
  <si>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</si>
  <si>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</si>
  <si>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</si>
  <si>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</si>
  <si>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</si>
  <si>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</si>
  <si>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</si>
  <si>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</si>
  <si>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</si>
  <si>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</si>
  <si>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</si>
  <si>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</si>
  <si>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</si>
  <si>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</si>
  <si>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</si>
  <si>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</si>
  <si>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</si>
  <si>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</si>
  <si>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</si>
  <si>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</si>
  <si>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</si>
  <si>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</si>
  <si>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Komunikácia</t>
  </si>
  <si>
    <t>STA</t>
  </si>
  <si>
    <t>1</t>
  </si>
  <si>
    <t>{40eb4732-96cd-467c-ba09-8d66952ff0a1}</t>
  </si>
  <si>
    <t>KRYCÍ LIST ROZPOČTU</t>
  </si>
  <si>
    <t>Objekt:</t>
  </si>
  <si>
    <t>01 - Komunikácia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</si>
  <si>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</si>
  <si>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</si>
  <si>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</si>
  <si>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</si>
  <si>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</si>
  <si>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</si>
  <si>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</si>
  <si>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</si>
  <si>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</si>
  <si>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</si>
  <si>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</si>
  <si>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</si>
  <si>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</si>
  <si>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</si>
  <si>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</si>
  <si>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</si>
  <si>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</si>
  <si>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</si>
  <si>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</si>
  <si>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</si>
  <si>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</si>
  <si>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</si>
  <si>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</si>
  <si>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</si>
  <si>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</si>
  <si>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</si>
  <si>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</si>
  <si>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</si>
  <si>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</si>
  <si>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</si>
  <si>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 xml:space="preserve">Rozoberanie priekopových tvárnic,  -0,13800t</t>
  </si>
  <si>
    <t>m2</t>
  </si>
  <si>
    <t>4</t>
  </si>
  <si>
    <t>2</t>
  </si>
  <si>
    <t>1986719972</t>
  </si>
  <si>
    <t>113107224.S</t>
  </si>
  <si>
    <t xml:space="preserve">Odstránenie krytu v ploche nad 200 m2 z kameniva hrubého drveného, hr. 300 do 400 mm,  -0,56000t</t>
  </si>
  <si>
    <t>784217715</t>
  </si>
  <si>
    <t>3</t>
  </si>
  <si>
    <t>113152640.S</t>
  </si>
  <si>
    <t xml:space="preserve">Frézovanie asf. podkladu alebo krytu bez prek., plochy cez 1000 do 10000 m2, pruh š. cez 1 m do 2 m, hr. 100 mm  0,254 t</t>
  </si>
  <si>
    <t>-1009251720</t>
  </si>
  <si>
    <t>122302201.S</t>
  </si>
  <si>
    <t>Odkopávka a prekopávka nezapažená pre cesty, v hornine 4 do 100 m3</t>
  </si>
  <si>
    <t>m3</t>
  </si>
  <si>
    <t>-1152324607</t>
  </si>
  <si>
    <t>5</t>
  </si>
  <si>
    <t>162503102.S</t>
  </si>
  <si>
    <t xml:space="preserve">Vodorovné premiestnenie výkopku pre cesty po spevnenej ceste z horniny tr.1-4  do 1000 m3 na vzdialenosť do 3000 m</t>
  </si>
  <si>
    <t>116906325</t>
  </si>
  <si>
    <t>6</t>
  </si>
  <si>
    <t>162503103.S</t>
  </si>
  <si>
    <t>Vodorovné premiestnenie výkopku pre cesty po spevnenej ceste z horniny tr.1-4 do 1000 m3, príplatok k cene za každých ďalšich a začatých 1000 m</t>
  </si>
  <si>
    <t>1209413778</t>
  </si>
  <si>
    <t>7</t>
  </si>
  <si>
    <t>171209002.S</t>
  </si>
  <si>
    <t>Poplatok za skladovanie - zemina a kamenivo (17 05) ostatné</t>
  </si>
  <si>
    <t>t</t>
  </si>
  <si>
    <t>1448950188</t>
  </si>
  <si>
    <t>Komunikácie</t>
  </si>
  <si>
    <t>8</t>
  </si>
  <si>
    <t>564861111.S</t>
  </si>
  <si>
    <t>Podklad zo štrkodrviny s rozprestretím a zhutnením, po zhutnení hr. 200 mm</t>
  </si>
  <si>
    <t>87100554</t>
  </si>
  <si>
    <t>9</t>
  </si>
  <si>
    <t>567122114.S</t>
  </si>
  <si>
    <t>Podklad z kameniva stmeleného cementom s rozprestretím a zhutnením, CBGM C 8/10 (C 6/8), po zhutnení hr. 150 mm</t>
  </si>
  <si>
    <t>-823320838</t>
  </si>
  <si>
    <t>10</t>
  </si>
  <si>
    <t>573111115.S</t>
  </si>
  <si>
    <t>Postrek asfaltový infiltračný s posypom kamenivom z asfaltu cestného v množstve 2,50 kg/m2</t>
  </si>
  <si>
    <t>2097193245</t>
  </si>
  <si>
    <t>11</t>
  </si>
  <si>
    <t>577134261.S</t>
  </si>
  <si>
    <t>Asfaltový betón vrstva obrusná AC 11 O v pruhu š. nad 3 m z modifik. asfaltu tr. I, po zhutnení hr. 40 mm</t>
  </si>
  <si>
    <t>1499506635</t>
  </si>
  <si>
    <t>12</t>
  </si>
  <si>
    <t>577154461.S</t>
  </si>
  <si>
    <t>Asfaltový betón vrstva ložná AC 22 L v pruhu š. nad 3 m z modifik. asfaltu tr. I, po zhutnení hr. 60 mm</t>
  </si>
  <si>
    <t>567148032</t>
  </si>
  <si>
    <t>13</t>
  </si>
  <si>
    <t>597961111.S</t>
  </si>
  <si>
    <t>Rigol dláždený do lôžka z betónu prostého tr. C 8/10 z prefabrikátov šírky rigolu do 1030 mm</t>
  </si>
  <si>
    <t>m</t>
  </si>
  <si>
    <t>761437522</t>
  </si>
  <si>
    <t>Rúrové vedenie</t>
  </si>
  <si>
    <t>14</t>
  </si>
  <si>
    <t>899331111.S</t>
  </si>
  <si>
    <t>Výšková úprava zvýšením poklopov, šupákov</t>
  </si>
  <si>
    <t>ks</t>
  </si>
  <si>
    <t>696636167</t>
  </si>
  <si>
    <t>Ostatné konštrukcie a práce-búranie</t>
  </si>
  <si>
    <t>15</t>
  </si>
  <si>
    <t>938909311.S</t>
  </si>
  <si>
    <t>Odstránenie blata, prachu alebo hlineného nánosu, z povrchu podkladu alebo krytu bet. alebo asfalt.</t>
  </si>
  <si>
    <t>2060664923</t>
  </si>
  <si>
    <t>16</t>
  </si>
  <si>
    <t>979082213.S</t>
  </si>
  <si>
    <t>Vodorovná doprava sutiny so zložením a hrubým urovnaním na vzdialenosť do 1 km</t>
  </si>
  <si>
    <t>480357188</t>
  </si>
  <si>
    <t>17</t>
  </si>
  <si>
    <t>979082219.S</t>
  </si>
  <si>
    <t>Príplatok k cene za každý ďalší aj začatý 1 km nad 1 km pre vodorovnú dopravu sutiny</t>
  </si>
  <si>
    <t>-161085444</t>
  </si>
  <si>
    <t>18</t>
  </si>
  <si>
    <t>979087212.S</t>
  </si>
  <si>
    <t>Nakladanie na dopravné prostriedky pre vodorovnú dopravu sutiny</t>
  </si>
  <si>
    <t>-499255856</t>
  </si>
  <si>
    <t>19</t>
  </si>
  <si>
    <t>979089012.S</t>
  </si>
  <si>
    <t>Poplatok za skladovanie</t>
  </si>
  <si>
    <t>384902072</t>
  </si>
  <si>
    <t>99</t>
  </si>
  <si>
    <t>Presun hmôt HSV</t>
  </si>
  <si>
    <t>998225111.S</t>
  </si>
  <si>
    <t>Presun hmôt pre pozemnú komunikáciu a letisko s krytom asfaltovým akejkoľvek dĺžky objektu</t>
  </si>
  <si>
    <t>468245315</t>
  </si>
  <si>
    <t>VRN</t>
  </si>
  <si>
    <t>Investičné náklady neobsiahnuté v cenách</t>
  </si>
  <si>
    <t>21</t>
  </si>
  <si>
    <t>000300011.S</t>
  </si>
  <si>
    <t>Geodetické práce - vytýčenie inžinierských sietí</t>
  </si>
  <si>
    <t>eur</t>
  </si>
  <si>
    <t>1024</t>
  </si>
  <si>
    <t>-125319610</t>
  </si>
  <si>
    <t>22</t>
  </si>
  <si>
    <t>000400022.S</t>
  </si>
  <si>
    <t>Projektové práce - náklady na porealizčné zameranie</t>
  </si>
  <si>
    <t>-1474463435</t>
  </si>
  <si>
    <t>23</t>
  </si>
  <si>
    <t>001400011.S</t>
  </si>
  <si>
    <t>Ostatné náklady stavby - dočasné doprvané značenie</t>
  </si>
  <si>
    <t>-1715203198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</si>
</sst>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29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25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32</v>
      </c>
    </row>
    <row r="19" s="1" customFormat="1" ht="12" customHeight="1">
      <c r="B19" s="18"/>
      <c r="D19" s="28" t="s">
        <v>33</v>
      </c>
      <c r="AK19" s="28" t="s">
        <v>23</v>
      </c>
      <c r="AN19" s="23" t="s">
        <v>1</v>
      </c>
      <c r="AR19" s="18"/>
      <c r="BE19" s="27"/>
      <c r="BS19" s="15" t="s">
        <v>32</v>
      </c>
    </row>
    <row r="20" s="1" customFormat="1" ht="18.48" customHeight="1">
      <c r="B20" s="18"/>
      <c r="E20" s="23" t="s">
        <v>19</v>
      </c>
      <c r="AK20" s="28" t="s">
        <v>25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0"/>
      <c r="BE29" s="44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0"/>
      <c r="BE30" s="44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2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0"/>
      <c r="BE31" s="44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2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0"/>
      <c r="BE32" s="44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0"/>
      <c r="BE33" s="44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49" t="s">
        <v>47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2"/>
      <c r="D49" s="53" t="s">
        <v>48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49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5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5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5" t="s">
        <v>50</v>
      </c>
      <c r="AI60" s="37"/>
      <c r="AJ60" s="37"/>
      <c r="AK60" s="37"/>
      <c r="AL60" s="37"/>
      <c r="AM60" s="55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3" t="s">
        <v>52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53</v>
      </c>
      <c r="AI64" s="56"/>
      <c r="AJ64" s="56"/>
      <c r="AK64" s="56"/>
      <c r="AL64" s="56"/>
      <c r="AM64" s="56"/>
      <c r="AN64" s="56"/>
      <c r="AO64" s="56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5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5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5" t="s">
        <v>50</v>
      </c>
      <c r="AI75" s="37"/>
      <c r="AJ75" s="37"/>
      <c r="AK75" s="37"/>
      <c r="AL75" s="37"/>
      <c r="AM75" s="55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5"/>
      <c r="B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1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NARCIS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14</v>
      </c>
      <c r="D85" s="5"/>
      <c r="E85" s="5"/>
      <c r="F85" s="5"/>
      <c r="G85" s="5"/>
      <c r="H85" s="5"/>
      <c r="I85" s="5"/>
      <c r="J85" s="5"/>
      <c r="K85" s="5"/>
      <c r="L85" s="64" t="str">
        <f>K6</f>
        <v>Obnova MK Narcisová ulica, Nitra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5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66" t="str">
        <f>IF(AN8= "","",AN8)</f>
        <v>15. 7. 2021</v>
      </c>
      <c r="AN87" s="66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Nitra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67" t="str">
        <f>IF(E17="","",E17)</f>
        <v>STAVPROS NR s.r.o.</v>
      </c>
      <c r="AN89" s="4"/>
      <c r="AO89" s="4"/>
      <c r="AP89" s="4"/>
      <c r="AQ89" s="34"/>
      <c r="AR89" s="35"/>
      <c r="AS89" s="68" t="s">
        <v>55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4"/>
    </row>
    <row r="90" s="2" customFormat="1" ht="15.1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33</v>
      </c>
      <c r="AJ90" s="34"/>
      <c r="AK90" s="34"/>
      <c r="AL90" s="34"/>
      <c r="AM90" s="67" t="str">
        <f>IF(E20="","",E20)</f>
        <v xml:space="preserve"> </v>
      </c>
      <c r="AN90" s="4"/>
      <c r="AO90" s="4"/>
      <c r="AP90" s="4"/>
      <c r="AQ90" s="34"/>
      <c r="AR90" s="35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4"/>
    </row>
    <row r="92" s="2" customFormat="1" ht="29.28" customHeight="1">
      <c r="A92" s="34"/>
      <c r="B92" s="35"/>
      <c r="C92" s="76" t="s">
        <v>56</v>
      </c>
      <c r="D92" s="77"/>
      <c r="E92" s="77"/>
      <c r="F92" s="77"/>
      <c r="G92" s="77"/>
      <c r="H92" s="78"/>
      <c r="I92" s="79" t="s">
        <v>57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58</v>
      </c>
      <c r="AH92" s="77"/>
      <c r="AI92" s="77"/>
      <c r="AJ92" s="77"/>
      <c r="AK92" s="77"/>
      <c r="AL92" s="77"/>
      <c r="AM92" s="77"/>
      <c r="AN92" s="79" t="s">
        <v>59</v>
      </c>
      <c r="AO92" s="77"/>
      <c r="AP92" s="81"/>
      <c r="AQ92" s="82" t="s">
        <v>60</v>
      </c>
      <c r="AR92" s="35"/>
      <c r="AS92" s="83" t="s">
        <v>61</v>
      </c>
      <c r="AT92" s="84" t="s">
        <v>62</v>
      </c>
      <c r="AU92" s="84" t="s">
        <v>63</v>
      </c>
      <c r="AV92" s="84" t="s">
        <v>64</v>
      </c>
      <c r="AW92" s="84" t="s">
        <v>65</v>
      </c>
      <c r="AX92" s="84" t="s">
        <v>66</v>
      </c>
      <c r="AY92" s="84" t="s">
        <v>67</v>
      </c>
      <c r="AZ92" s="84" t="s">
        <v>68</v>
      </c>
      <c r="BA92" s="84" t="s">
        <v>69</v>
      </c>
      <c r="BB92" s="84" t="s">
        <v>70</v>
      </c>
      <c r="BC92" s="84" t="s">
        <v>71</v>
      </c>
      <c r="BD92" s="85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4"/>
    </row>
    <row r="94" s="6" customFormat="1" ht="32.4" customHeight="1">
      <c r="A94" s="6"/>
      <c r="B94" s="89"/>
      <c r="C94" s="90" t="s">
        <v>73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74</v>
      </c>
      <c r="BT94" s="99" t="s">
        <v>75</v>
      </c>
      <c r="BU94" s="100" t="s">
        <v>76</v>
      </c>
      <c r="BV94" s="99" t="s">
        <v>77</v>
      </c>
      <c r="BW94" s="99" t="s">
        <v>4</v>
      </c>
      <c r="BX94" s="99" t="s">
        <v>78</v>
      </c>
      <c r="CL94" s="99" t="s">
        <v>1</v>
      </c>
    </row>
    <row r="95" s="7" customFormat="1" ht="16.5" customHeight="1">
      <c r="A95" s="101" t="s">
        <v>79</v>
      </c>
      <c r="B95" s="102"/>
      <c r="C95" s="103"/>
      <c r="D95" s="104" t="s">
        <v>80</v>
      </c>
      <c r="E95" s="104"/>
      <c r="F95" s="104"/>
      <c r="G95" s="104"/>
      <c r="H95" s="104"/>
      <c r="I95" s="105"/>
      <c r="J95" s="104" t="s">
        <v>81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'01 - Komunikácia'!J30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82</v>
      </c>
      <c r="AR95" s="102"/>
      <c r="AS95" s="108">
        <v>0</v>
      </c>
      <c r="AT95" s="109">
        <f>ROUND(SUM(AV95:AW95),2)</f>
        <v>0</v>
      </c>
      <c r="AU95" s="110">
        <f>'01 - Komunikácia'!P123</f>
        <v>0</v>
      </c>
      <c r="AV95" s="109">
        <f>'01 - Komunikácia'!J33</f>
        <v>0</v>
      </c>
      <c r="AW95" s="109">
        <f>'01 - Komunikácia'!J34</f>
        <v>0</v>
      </c>
      <c r="AX95" s="109">
        <f>'01 - Komunikácia'!J35</f>
        <v>0</v>
      </c>
      <c r="AY95" s="109">
        <f>'01 - Komunikácia'!J36</f>
        <v>0</v>
      </c>
      <c r="AZ95" s="109">
        <f>'01 - Komunikácia'!F33</f>
        <v>0</v>
      </c>
      <c r="BA95" s="109">
        <f>'01 - Komunikácia'!F34</f>
        <v>0</v>
      </c>
      <c r="BB95" s="109">
        <f>'01 - Komunikácia'!F35</f>
        <v>0</v>
      </c>
      <c r="BC95" s="109">
        <f>'01 - Komunikácia'!F36</f>
        <v>0</v>
      </c>
      <c r="BD95" s="111">
        <f>'01 - Komunikácia'!F37</f>
        <v>0</v>
      </c>
      <c r="BE95" s="7"/>
      <c r="BT95" s="112" t="s">
        <v>83</v>
      </c>
      <c r="BV95" s="112" t="s">
        <v>77</v>
      </c>
      <c r="BW95" s="112" t="s">
        <v>84</v>
      </c>
      <c r="BX95" s="112" t="s">
        <v>4</v>
      </c>
      <c r="CL95" s="112" t="s">
        <v>1</v>
      </c>
      <c r="CM95" s="112" t="s">
        <v>75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Komunik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85</v>
      </c>
      <c r="L4" s="18"/>
      <c r="M4" s="11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14" t="str">
        <f>'Rekapitulácia stavby'!K6</f>
        <v>Obnova MK Narcisová ulica, Nitra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86</v>
      </c>
      <c r="E8" s="34"/>
      <c r="F8" s="34"/>
      <c r="G8" s="34"/>
      <c r="H8" s="34"/>
      <c r="I8" s="34"/>
      <c r="J8" s="34"/>
      <c r="K8" s="34"/>
      <c r="L8" s="5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4" t="s">
        <v>87</v>
      </c>
      <c r="F9" s="34"/>
      <c r="G9" s="34"/>
      <c r="H9" s="34"/>
      <c r="I9" s="34"/>
      <c r="J9" s="34"/>
      <c r="K9" s="34"/>
      <c r="L9" s="5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2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66" t="str">
        <f>'Rekapitulácia stavby'!AN8</f>
        <v>15. 7. 2021</v>
      </c>
      <c r="K12" s="34"/>
      <c r="L12" s="52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2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2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2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2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2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2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2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">
        <v>29</v>
      </c>
      <c r="K20" s="34"/>
      <c r="L20" s="5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25</v>
      </c>
      <c r="J21" s="23" t="s">
        <v>1</v>
      </c>
      <c r="K21" s="34"/>
      <c r="L21" s="5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33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2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2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2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2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5"/>
      <c r="B27" s="116"/>
      <c r="C27" s="115"/>
      <c r="D27" s="115"/>
      <c r="E27" s="32" t="s">
        <v>1</v>
      </c>
      <c r="F27" s="32"/>
      <c r="G27" s="32"/>
      <c r="H27" s="3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2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7"/>
      <c r="E29" s="87"/>
      <c r="F29" s="87"/>
      <c r="G29" s="87"/>
      <c r="H29" s="87"/>
      <c r="I29" s="87"/>
      <c r="J29" s="87"/>
      <c r="K29" s="87"/>
      <c r="L29" s="118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</row>
    <row r="30" s="2" customFormat="1" ht="25.44" customHeight="1">
      <c r="A30" s="34"/>
      <c r="B30" s="35"/>
      <c r="C30" s="34"/>
      <c r="D30" s="120" t="s">
        <v>35</v>
      </c>
      <c r="E30" s="34"/>
      <c r="F30" s="34"/>
      <c r="G30" s="34"/>
      <c r="H30" s="34"/>
      <c r="I30" s="34"/>
      <c r="J30" s="93">
        <f>ROUND(J123, 2)</f>
        <v>0</v>
      </c>
      <c r="K30" s="34"/>
      <c r="L30" s="118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</row>
    <row r="31" s="2" customFormat="1" ht="6.96" customHeight="1">
      <c r="A31" s="34"/>
      <c r="B31" s="35"/>
      <c r="C31" s="34"/>
      <c r="D31" s="87"/>
      <c r="E31" s="87"/>
      <c r="F31" s="87"/>
      <c r="G31" s="87"/>
      <c r="H31" s="87"/>
      <c r="I31" s="87"/>
      <c r="J31" s="87"/>
      <c r="K31" s="87"/>
      <c r="L31" s="52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2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1" t="s">
        <v>39</v>
      </c>
      <c r="E33" s="41" t="s">
        <v>40</v>
      </c>
      <c r="F33" s="122">
        <f>ROUND((SUM(BE123:BE153)),  2)</f>
        <v>0</v>
      </c>
      <c r="G33" s="119"/>
      <c r="H33" s="119"/>
      <c r="I33" s="123">
        <v>0.20000000000000001</v>
      </c>
      <c r="J33" s="122">
        <f>ROUND(((SUM(BE123:BE153))*I33),  2)</f>
        <v>0</v>
      </c>
      <c r="K33" s="34"/>
      <c r="L33" s="118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</row>
    <row r="34" s="2" customFormat="1" ht="14.4" customHeight="1">
      <c r="A34" s="34"/>
      <c r="B34" s="35"/>
      <c r="C34" s="34"/>
      <c r="D34" s="34"/>
      <c r="E34" s="41" t="s">
        <v>41</v>
      </c>
      <c r="F34" s="122">
        <f>ROUND((SUM(BF123:BF153)),  2)</f>
        <v>0</v>
      </c>
      <c r="G34" s="119"/>
      <c r="H34" s="119"/>
      <c r="I34" s="123">
        <v>0.20000000000000001</v>
      </c>
      <c r="J34" s="122">
        <f>ROUND(((SUM(BF123:BF153))*I34),  2)</f>
        <v>0</v>
      </c>
      <c r="K34" s="34"/>
      <c r="L34" s="52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24">
        <f>ROUND((SUM(BG123:BG153)),  2)</f>
        <v>0</v>
      </c>
      <c r="G35" s="34"/>
      <c r="H35" s="34"/>
      <c r="I35" s="125">
        <v>0.20000000000000001</v>
      </c>
      <c r="J35" s="124">
        <f>0</f>
        <v>0</v>
      </c>
      <c r="K35" s="34"/>
      <c r="L35" s="52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24">
        <f>ROUND((SUM(BH123:BH153)),  2)</f>
        <v>0</v>
      </c>
      <c r="G36" s="34"/>
      <c r="H36" s="34"/>
      <c r="I36" s="125">
        <v>0.20000000000000001</v>
      </c>
      <c r="J36" s="124">
        <f>0</f>
        <v>0</v>
      </c>
      <c r="K36" s="34"/>
      <c r="L36" s="52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2">
        <f>ROUND((SUM(BI123:BI153)),  2)</f>
        <v>0</v>
      </c>
      <c r="G37" s="119"/>
      <c r="H37" s="119"/>
      <c r="I37" s="123">
        <v>0</v>
      </c>
      <c r="J37" s="122">
        <f>0</f>
        <v>0</v>
      </c>
      <c r="K37" s="34"/>
      <c r="L37" s="52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2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6"/>
      <c r="D39" s="127" t="s">
        <v>45</v>
      </c>
      <c r="E39" s="78"/>
      <c r="F39" s="78"/>
      <c r="G39" s="128" t="s">
        <v>46</v>
      </c>
      <c r="H39" s="129" t="s">
        <v>47</v>
      </c>
      <c r="I39" s="78"/>
      <c r="J39" s="130">
        <f>SUM(J30:J37)</f>
        <v>0</v>
      </c>
      <c r="K39" s="131"/>
      <c r="L39" s="52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2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2"/>
      <c r="D50" s="53" t="s">
        <v>48</v>
      </c>
      <c r="E50" s="54"/>
      <c r="F50" s="54"/>
      <c r="G50" s="53" t="s">
        <v>49</v>
      </c>
      <c r="H50" s="54"/>
      <c r="I50" s="54"/>
      <c r="J50" s="54"/>
      <c r="K50" s="54"/>
      <c r="L50" s="52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5" t="s">
        <v>50</v>
      </c>
      <c r="E61" s="37"/>
      <c r="F61" s="132" t="s">
        <v>51</v>
      </c>
      <c r="G61" s="55" t="s">
        <v>50</v>
      </c>
      <c r="H61" s="37"/>
      <c r="I61" s="37"/>
      <c r="J61" s="133" t="s">
        <v>51</v>
      </c>
      <c r="K61" s="37"/>
      <c r="L61" s="52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3" t="s">
        <v>52</v>
      </c>
      <c r="E65" s="56"/>
      <c r="F65" s="56"/>
      <c r="G65" s="53" t="s">
        <v>53</v>
      </c>
      <c r="H65" s="56"/>
      <c r="I65" s="56"/>
      <c r="J65" s="56"/>
      <c r="K65" s="56"/>
      <c r="L65" s="52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5" t="s">
        <v>50</v>
      </c>
      <c r="E76" s="37"/>
      <c r="F76" s="132" t="s">
        <v>51</v>
      </c>
      <c r="G76" s="55" t="s">
        <v>50</v>
      </c>
      <c r="H76" s="37"/>
      <c r="I76" s="37"/>
      <c r="J76" s="133" t="s">
        <v>51</v>
      </c>
      <c r="K76" s="37"/>
      <c r="L76" s="5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88</v>
      </c>
      <c r="D82" s="34"/>
      <c r="E82" s="34"/>
      <c r="F82" s="34"/>
      <c r="G82" s="34"/>
      <c r="H82" s="34"/>
      <c r="I82" s="34"/>
      <c r="J82" s="34"/>
      <c r="K82" s="34"/>
      <c r="L82" s="52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2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4" t="str">
        <f>E7</f>
        <v>Obnova MK Narcisová ulica, Nitra</v>
      </c>
      <c r="F85" s="28"/>
      <c r="G85" s="28"/>
      <c r="H85" s="28"/>
      <c r="I85" s="34"/>
      <c r="J85" s="34"/>
      <c r="K85" s="34"/>
      <c r="L85" s="5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86</v>
      </c>
      <c r="D86" s="34"/>
      <c r="E86" s="34"/>
      <c r="F86" s="34"/>
      <c r="G86" s="34"/>
      <c r="H86" s="34"/>
      <c r="I86" s="34"/>
      <c r="J86" s="34"/>
      <c r="K86" s="34"/>
      <c r="L86" s="52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4" t="str">
        <f>E9</f>
        <v>01 - Komunikácia</v>
      </c>
      <c r="F87" s="34"/>
      <c r="G87" s="34"/>
      <c r="H87" s="34"/>
      <c r="I87" s="34"/>
      <c r="J87" s="34"/>
      <c r="K87" s="34"/>
      <c r="L87" s="5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 xml:space="preserve"> </v>
      </c>
      <c r="G89" s="34"/>
      <c r="H89" s="34"/>
      <c r="I89" s="28" t="s">
        <v>20</v>
      </c>
      <c r="J89" s="66" t="str">
        <f>IF(J12="","",J12)</f>
        <v>15. 7. 2021</v>
      </c>
      <c r="K89" s="34"/>
      <c r="L89" s="52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2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Nitra</v>
      </c>
      <c r="G91" s="34"/>
      <c r="H91" s="34"/>
      <c r="I91" s="28" t="s">
        <v>28</v>
      </c>
      <c r="J91" s="32" t="str">
        <f>E21</f>
        <v>STAVPROS NR s.r.o.</v>
      </c>
      <c r="K91" s="34"/>
      <c r="L91" s="52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33</v>
      </c>
      <c r="J92" s="32" t="str">
        <f>E24</f>
        <v xml:space="preserve"> </v>
      </c>
      <c r="K92" s="34"/>
      <c r="L92" s="52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2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4" t="s">
        <v>89</v>
      </c>
      <c r="D94" s="126"/>
      <c r="E94" s="126"/>
      <c r="F94" s="126"/>
      <c r="G94" s="126"/>
      <c r="H94" s="126"/>
      <c r="I94" s="126"/>
      <c r="J94" s="135" t="s">
        <v>90</v>
      </c>
      <c r="K94" s="126"/>
      <c r="L94" s="52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2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6" t="s">
        <v>91</v>
      </c>
      <c r="D96" s="34"/>
      <c r="E96" s="34"/>
      <c r="F96" s="34"/>
      <c r="G96" s="34"/>
      <c r="H96" s="34"/>
      <c r="I96" s="34"/>
      <c r="J96" s="93">
        <f>J123</f>
        <v>0</v>
      </c>
      <c r="K96" s="34"/>
      <c r="L96" s="52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92</v>
      </c>
    </row>
    <row r="97" s="9" customFormat="1" ht="24.96" customHeight="1">
      <c r="A97" s="9"/>
      <c r="B97" s="137"/>
      <c r="C97" s="9"/>
      <c r="D97" s="138" t="s">
        <v>93</v>
      </c>
      <c r="E97" s="139"/>
      <c r="F97" s="139"/>
      <c r="G97" s="139"/>
      <c r="H97" s="139"/>
      <c r="I97" s="139"/>
      <c r="J97" s="140">
        <f>J124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94</v>
      </c>
      <c r="E98" s="143"/>
      <c r="F98" s="143"/>
      <c r="G98" s="143"/>
      <c r="H98" s="143"/>
      <c r="I98" s="143"/>
      <c r="J98" s="144">
        <f>J125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1"/>
      <c r="C99" s="10"/>
      <c r="D99" s="142" t="s">
        <v>95</v>
      </c>
      <c r="E99" s="143"/>
      <c r="F99" s="143"/>
      <c r="G99" s="143"/>
      <c r="H99" s="143"/>
      <c r="I99" s="143"/>
      <c r="J99" s="144">
        <f>J133</f>
        <v>0</v>
      </c>
      <c r="K99" s="10"/>
      <c r="L99" s="14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1"/>
      <c r="C100" s="10"/>
      <c r="D100" s="142" t="s">
        <v>96</v>
      </c>
      <c r="E100" s="143"/>
      <c r="F100" s="143"/>
      <c r="G100" s="143"/>
      <c r="H100" s="143"/>
      <c r="I100" s="143"/>
      <c r="J100" s="144">
        <f>J140</f>
        <v>0</v>
      </c>
      <c r="K100" s="10"/>
      <c r="L100" s="14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1"/>
      <c r="C101" s="10"/>
      <c r="D101" s="142" t="s">
        <v>97</v>
      </c>
      <c r="E101" s="143"/>
      <c r="F101" s="143"/>
      <c r="G101" s="143"/>
      <c r="H101" s="143"/>
      <c r="I101" s="143"/>
      <c r="J101" s="144">
        <f>J142</f>
        <v>0</v>
      </c>
      <c r="K101" s="10"/>
      <c r="L101" s="14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1"/>
      <c r="C102" s="10"/>
      <c r="D102" s="142" t="s">
        <v>98</v>
      </c>
      <c r="E102" s="143"/>
      <c r="F102" s="143"/>
      <c r="G102" s="143"/>
      <c r="H102" s="143"/>
      <c r="I102" s="143"/>
      <c r="J102" s="144">
        <f>J148</f>
        <v>0</v>
      </c>
      <c r="K102" s="10"/>
      <c r="L102" s="14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7"/>
      <c r="C103" s="9"/>
      <c r="D103" s="138" t="s">
        <v>99</v>
      </c>
      <c r="E103" s="139"/>
      <c r="F103" s="139"/>
      <c r="G103" s="139"/>
      <c r="H103" s="139"/>
      <c r="I103" s="139"/>
      <c r="J103" s="140">
        <f>J150</f>
        <v>0</v>
      </c>
      <c r="K103" s="9"/>
      <c r="L103" s="13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2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2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2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100</v>
      </c>
      <c r="D110" s="34"/>
      <c r="E110" s="34"/>
      <c r="F110" s="34"/>
      <c r="G110" s="34"/>
      <c r="H110" s="34"/>
      <c r="I110" s="34"/>
      <c r="J110" s="34"/>
      <c r="K110" s="34"/>
      <c r="L110" s="52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2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14</v>
      </c>
      <c r="D112" s="34"/>
      <c r="E112" s="34"/>
      <c r="F112" s="34"/>
      <c r="G112" s="34"/>
      <c r="H112" s="34"/>
      <c r="I112" s="34"/>
      <c r="J112" s="34"/>
      <c r="K112" s="34"/>
      <c r="L112" s="52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114" t="str">
        <f>E7</f>
        <v>Obnova MK Narcisová ulica, Nitra</v>
      </c>
      <c r="F113" s="28"/>
      <c r="G113" s="28"/>
      <c r="H113" s="28"/>
      <c r="I113" s="34"/>
      <c r="J113" s="34"/>
      <c r="K113" s="34"/>
      <c r="L113" s="52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86</v>
      </c>
      <c r="D114" s="34"/>
      <c r="E114" s="34"/>
      <c r="F114" s="34"/>
      <c r="G114" s="34"/>
      <c r="H114" s="34"/>
      <c r="I114" s="34"/>
      <c r="J114" s="34"/>
      <c r="K114" s="34"/>
      <c r="L114" s="52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4" t="str">
        <f>E9</f>
        <v>01 - Komunikácia</v>
      </c>
      <c r="F115" s="34"/>
      <c r="G115" s="34"/>
      <c r="H115" s="34"/>
      <c r="I115" s="34"/>
      <c r="J115" s="34"/>
      <c r="K115" s="34"/>
      <c r="L115" s="52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2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18</v>
      </c>
      <c r="D117" s="34"/>
      <c r="E117" s="34"/>
      <c r="F117" s="23" t="str">
        <f>F12</f>
        <v xml:space="preserve"> </v>
      </c>
      <c r="G117" s="34"/>
      <c r="H117" s="34"/>
      <c r="I117" s="28" t="s">
        <v>20</v>
      </c>
      <c r="J117" s="66" t="str">
        <f>IF(J12="","",J12)</f>
        <v>15. 7. 2021</v>
      </c>
      <c r="K117" s="34"/>
      <c r="L117" s="52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2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22</v>
      </c>
      <c r="D119" s="34"/>
      <c r="E119" s="34"/>
      <c r="F119" s="23" t="str">
        <f>E15</f>
        <v>Mesto Nitra</v>
      </c>
      <c r="G119" s="34"/>
      <c r="H119" s="34"/>
      <c r="I119" s="28" t="s">
        <v>28</v>
      </c>
      <c r="J119" s="32" t="str">
        <f>E21</f>
        <v>STAVPROS NR s.r.o.</v>
      </c>
      <c r="K119" s="34"/>
      <c r="L119" s="52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26</v>
      </c>
      <c r="D120" s="34"/>
      <c r="E120" s="34"/>
      <c r="F120" s="23" t="str">
        <f>IF(E18="","",E18)</f>
        <v>Vyplň údaj</v>
      </c>
      <c r="G120" s="34"/>
      <c r="H120" s="34"/>
      <c r="I120" s="28" t="s">
        <v>33</v>
      </c>
      <c r="J120" s="32" t="str">
        <f>E24</f>
        <v xml:space="preserve"> </v>
      </c>
      <c r="K120" s="34"/>
      <c r="L120" s="52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2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45"/>
      <c r="B122" s="146"/>
      <c r="C122" s="147" t="s">
        <v>101</v>
      </c>
      <c r="D122" s="148" t="s">
        <v>60</v>
      </c>
      <c r="E122" s="148" t="s">
        <v>56</v>
      </c>
      <c r="F122" s="148" t="s">
        <v>57</v>
      </c>
      <c r="G122" s="148" t="s">
        <v>102</v>
      </c>
      <c r="H122" s="148" t="s">
        <v>103</v>
      </c>
      <c r="I122" s="148" t="s">
        <v>104</v>
      </c>
      <c r="J122" s="149" t="s">
        <v>90</v>
      </c>
      <c r="K122" s="150" t="s">
        <v>105</v>
      </c>
      <c r="L122" s="151"/>
      <c r="M122" s="83" t="s">
        <v>1</v>
      </c>
      <c r="N122" s="84" t="s">
        <v>39</v>
      </c>
      <c r="O122" s="84" t="s">
        <v>106</v>
      </c>
      <c r="P122" s="84" t="s">
        <v>107</v>
      </c>
      <c r="Q122" s="84" t="s">
        <v>108</v>
      </c>
      <c r="R122" s="84" t="s">
        <v>109</v>
      </c>
      <c r="S122" s="84" t="s">
        <v>110</v>
      </c>
      <c r="T122" s="85" t="s">
        <v>111</v>
      </c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</row>
    <row r="123" s="2" customFormat="1" ht="22.8" customHeight="1">
      <c r="A123" s="34"/>
      <c r="B123" s="35"/>
      <c r="C123" s="90" t="s">
        <v>91</v>
      </c>
      <c r="D123" s="34"/>
      <c r="E123" s="34"/>
      <c r="F123" s="34"/>
      <c r="G123" s="34"/>
      <c r="H123" s="34"/>
      <c r="I123" s="34"/>
      <c r="J123" s="152">
        <f>BK123</f>
        <v>0</v>
      </c>
      <c r="K123" s="34"/>
      <c r="L123" s="35"/>
      <c r="M123" s="86"/>
      <c r="N123" s="70"/>
      <c r="O123" s="87"/>
      <c r="P123" s="153">
        <f>P124+P150</f>
        <v>0</v>
      </c>
      <c r="Q123" s="87"/>
      <c r="R123" s="153">
        <f>R124+R150</f>
        <v>1344.6852514</v>
      </c>
      <c r="S123" s="87"/>
      <c r="T123" s="154">
        <f>T124+T150</f>
        <v>1001.1012499999999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92</v>
      </c>
      <c r="BK123" s="155">
        <f>BK124+BK150</f>
        <v>0</v>
      </c>
    </row>
    <row r="124" s="12" customFormat="1" ht="25.92" customHeight="1">
      <c r="A124" s="12"/>
      <c r="B124" s="156"/>
      <c r="C124" s="12"/>
      <c r="D124" s="157" t="s">
        <v>74</v>
      </c>
      <c r="E124" s="158" t="s">
        <v>112</v>
      </c>
      <c r="F124" s="158" t="s">
        <v>113</v>
      </c>
      <c r="G124" s="12"/>
      <c r="H124" s="12"/>
      <c r="I124" s="159"/>
      <c r="J124" s="160">
        <f>BK124</f>
        <v>0</v>
      </c>
      <c r="K124" s="12"/>
      <c r="L124" s="156"/>
      <c r="M124" s="161"/>
      <c r="N124" s="162"/>
      <c r="O124" s="162"/>
      <c r="P124" s="163">
        <f>P125+P133+P140+P142+P148</f>
        <v>0</v>
      </c>
      <c r="Q124" s="162"/>
      <c r="R124" s="163">
        <f>R125+R133+R140+R142+R148</f>
        <v>1344.6852514</v>
      </c>
      <c r="S124" s="162"/>
      <c r="T124" s="164">
        <f>T125+T133+T140+T142+T148</f>
        <v>1001.1012499999999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7" t="s">
        <v>83</v>
      </c>
      <c r="AT124" s="165" t="s">
        <v>74</v>
      </c>
      <c r="AU124" s="165" t="s">
        <v>75</v>
      </c>
      <c r="AY124" s="157" t="s">
        <v>114</v>
      </c>
      <c r="BK124" s="166">
        <f>BK125+BK133+BK140+BK142+BK148</f>
        <v>0</v>
      </c>
    </row>
    <row r="125" s="12" customFormat="1" ht="22.8" customHeight="1">
      <c r="A125" s="12"/>
      <c r="B125" s="156"/>
      <c r="C125" s="12"/>
      <c r="D125" s="157" t="s">
        <v>74</v>
      </c>
      <c r="E125" s="167" t="s">
        <v>83</v>
      </c>
      <c r="F125" s="167" t="s">
        <v>115</v>
      </c>
      <c r="G125" s="12"/>
      <c r="H125" s="12"/>
      <c r="I125" s="159"/>
      <c r="J125" s="168">
        <f>BK125</f>
        <v>0</v>
      </c>
      <c r="K125" s="12"/>
      <c r="L125" s="156"/>
      <c r="M125" s="161"/>
      <c r="N125" s="162"/>
      <c r="O125" s="162"/>
      <c r="P125" s="163">
        <f>SUM(P126:P132)</f>
        <v>0</v>
      </c>
      <c r="Q125" s="162"/>
      <c r="R125" s="163">
        <f>SUM(R126:R132)</f>
        <v>0.63449999999999995</v>
      </c>
      <c r="S125" s="162"/>
      <c r="T125" s="164">
        <f>SUM(T126:T132)</f>
        <v>1001.1012499999999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7" t="s">
        <v>83</v>
      </c>
      <c r="AT125" s="165" t="s">
        <v>74</v>
      </c>
      <c r="AU125" s="165" t="s">
        <v>83</v>
      </c>
      <c r="AY125" s="157" t="s">
        <v>114</v>
      </c>
      <c r="BK125" s="166">
        <f>SUM(BK126:BK132)</f>
        <v>0</v>
      </c>
    </row>
    <row r="126" s="2" customFormat="1" ht="16.5" customHeight="1">
      <c r="A126" s="34"/>
      <c r="B126" s="169"/>
      <c r="C126" s="170" t="s">
        <v>83</v>
      </c>
      <c r="D126" s="170" t="s">
        <v>116</v>
      </c>
      <c r="E126" s="171" t="s">
        <v>117</v>
      </c>
      <c r="F126" s="172" t="s">
        <v>118</v>
      </c>
      <c r="G126" s="173" t="s">
        <v>119</v>
      </c>
      <c r="H126" s="174">
        <v>68.125</v>
      </c>
      <c r="I126" s="175"/>
      <c r="J126" s="174">
        <f>ROUND(I126*H126,3)</f>
        <v>0</v>
      </c>
      <c r="K126" s="176"/>
      <c r="L126" s="35"/>
      <c r="M126" s="177" t="s">
        <v>1</v>
      </c>
      <c r="N126" s="178" t="s">
        <v>41</v>
      </c>
      <c r="O126" s="74"/>
      <c r="P126" s="179">
        <f>O126*H126</f>
        <v>0</v>
      </c>
      <c r="Q126" s="179">
        <v>0</v>
      </c>
      <c r="R126" s="179">
        <f>Q126*H126</f>
        <v>0</v>
      </c>
      <c r="S126" s="179">
        <v>0.13800000000000001</v>
      </c>
      <c r="T126" s="180">
        <f>S126*H126</f>
        <v>9.401250000000001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1" t="s">
        <v>120</v>
      </c>
      <c r="AT126" s="181" t="s">
        <v>116</v>
      </c>
      <c r="AU126" s="181" t="s">
        <v>121</v>
      </c>
      <c r="AY126" s="15" t="s">
        <v>114</v>
      </c>
      <c r="BE126" s="182">
        <f>IF(N126="základná",J126,0)</f>
        <v>0</v>
      </c>
      <c r="BF126" s="182">
        <f>IF(N126="znížená",J126,0)</f>
        <v>0</v>
      </c>
      <c r="BG126" s="182">
        <f>IF(N126="zákl. prenesená",J126,0)</f>
        <v>0</v>
      </c>
      <c r="BH126" s="182">
        <f>IF(N126="zníž. prenesená",J126,0)</f>
        <v>0</v>
      </c>
      <c r="BI126" s="182">
        <f>IF(N126="nulová",J126,0)</f>
        <v>0</v>
      </c>
      <c r="BJ126" s="15" t="s">
        <v>121</v>
      </c>
      <c r="BK126" s="183">
        <f>ROUND(I126*H126,3)</f>
        <v>0</v>
      </c>
      <c r="BL126" s="15" t="s">
        <v>120</v>
      </c>
      <c r="BM126" s="181" t="s">
        <v>122</v>
      </c>
    </row>
    <row r="127" s="2" customFormat="1" ht="33" customHeight="1">
      <c r="A127" s="34"/>
      <c r="B127" s="169"/>
      <c r="C127" s="170" t="s">
        <v>121</v>
      </c>
      <c r="D127" s="170" t="s">
        <v>116</v>
      </c>
      <c r="E127" s="171" t="s">
        <v>123</v>
      </c>
      <c r="F127" s="172" t="s">
        <v>124</v>
      </c>
      <c r="G127" s="173" t="s">
        <v>119</v>
      </c>
      <c r="H127" s="174">
        <v>705</v>
      </c>
      <c r="I127" s="175"/>
      <c r="J127" s="174">
        <f>ROUND(I127*H127,3)</f>
        <v>0</v>
      </c>
      <c r="K127" s="176"/>
      <c r="L127" s="35"/>
      <c r="M127" s="177" t="s">
        <v>1</v>
      </c>
      <c r="N127" s="178" t="s">
        <v>41</v>
      </c>
      <c r="O127" s="74"/>
      <c r="P127" s="179">
        <f>O127*H127</f>
        <v>0</v>
      </c>
      <c r="Q127" s="179">
        <v>0</v>
      </c>
      <c r="R127" s="179">
        <f>Q127*H127</f>
        <v>0</v>
      </c>
      <c r="S127" s="179">
        <v>0.56000000000000005</v>
      </c>
      <c r="T127" s="180">
        <f>S127*H127</f>
        <v>394.80000000000001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1" t="s">
        <v>120</v>
      </c>
      <c r="AT127" s="181" t="s">
        <v>116</v>
      </c>
      <c r="AU127" s="181" t="s">
        <v>121</v>
      </c>
      <c r="AY127" s="15" t="s">
        <v>114</v>
      </c>
      <c r="BE127" s="182">
        <f>IF(N127="základná",J127,0)</f>
        <v>0</v>
      </c>
      <c r="BF127" s="182">
        <f>IF(N127="znížená",J127,0)</f>
        <v>0</v>
      </c>
      <c r="BG127" s="182">
        <f>IF(N127="zákl. prenesená",J127,0)</f>
        <v>0</v>
      </c>
      <c r="BH127" s="182">
        <f>IF(N127="zníž. prenesená",J127,0)</f>
        <v>0</v>
      </c>
      <c r="BI127" s="182">
        <f>IF(N127="nulová",J127,0)</f>
        <v>0</v>
      </c>
      <c r="BJ127" s="15" t="s">
        <v>121</v>
      </c>
      <c r="BK127" s="183">
        <f>ROUND(I127*H127,3)</f>
        <v>0</v>
      </c>
      <c r="BL127" s="15" t="s">
        <v>120</v>
      </c>
      <c r="BM127" s="181" t="s">
        <v>125</v>
      </c>
    </row>
    <row r="128" s="2" customFormat="1" ht="37.8" customHeight="1">
      <c r="A128" s="34"/>
      <c r="B128" s="169"/>
      <c r="C128" s="170" t="s">
        <v>126</v>
      </c>
      <c r="D128" s="170" t="s">
        <v>116</v>
      </c>
      <c r="E128" s="171" t="s">
        <v>127</v>
      </c>
      <c r="F128" s="172" t="s">
        <v>128</v>
      </c>
      <c r="G128" s="173" t="s">
        <v>119</v>
      </c>
      <c r="H128" s="174">
        <v>2350</v>
      </c>
      <c r="I128" s="175"/>
      <c r="J128" s="174">
        <f>ROUND(I128*H128,3)</f>
        <v>0</v>
      </c>
      <c r="K128" s="176"/>
      <c r="L128" s="35"/>
      <c r="M128" s="177" t="s">
        <v>1</v>
      </c>
      <c r="N128" s="178" t="s">
        <v>41</v>
      </c>
      <c r="O128" s="74"/>
      <c r="P128" s="179">
        <f>O128*H128</f>
        <v>0</v>
      </c>
      <c r="Q128" s="179">
        <v>0.00027</v>
      </c>
      <c r="R128" s="179">
        <f>Q128*H128</f>
        <v>0.63449999999999995</v>
      </c>
      <c r="S128" s="179">
        <v>0.254</v>
      </c>
      <c r="T128" s="180">
        <f>S128*H128</f>
        <v>596.89999999999998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1" t="s">
        <v>120</v>
      </c>
      <c r="AT128" s="181" t="s">
        <v>116</v>
      </c>
      <c r="AU128" s="181" t="s">
        <v>121</v>
      </c>
      <c r="AY128" s="15" t="s">
        <v>114</v>
      </c>
      <c r="BE128" s="182">
        <f>IF(N128="základná",J128,0)</f>
        <v>0</v>
      </c>
      <c r="BF128" s="182">
        <f>IF(N128="znížená",J128,0)</f>
        <v>0</v>
      </c>
      <c r="BG128" s="182">
        <f>IF(N128="zákl. prenesená",J128,0)</f>
        <v>0</v>
      </c>
      <c r="BH128" s="182">
        <f>IF(N128="zníž. prenesená",J128,0)</f>
        <v>0</v>
      </c>
      <c r="BI128" s="182">
        <f>IF(N128="nulová",J128,0)</f>
        <v>0</v>
      </c>
      <c r="BJ128" s="15" t="s">
        <v>121</v>
      </c>
      <c r="BK128" s="183">
        <f>ROUND(I128*H128,3)</f>
        <v>0</v>
      </c>
      <c r="BL128" s="15" t="s">
        <v>120</v>
      </c>
      <c r="BM128" s="181" t="s">
        <v>129</v>
      </c>
    </row>
    <row r="129" s="2" customFormat="1" ht="24.15" customHeight="1">
      <c r="A129" s="34"/>
      <c r="B129" s="169"/>
      <c r="C129" s="170" t="s">
        <v>120</v>
      </c>
      <c r="D129" s="170" t="s">
        <v>116</v>
      </c>
      <c r="E129" s="171" t="s">
        <v>130</v>
      </c>
      <c r="F129" s="172" t="s">
        <v>131</v>
      </c>
      <c r="G129" s="173" t="s">
        <v>132</v>
      </c>
      <c r="H129" s="174">
        <v>27.739999999999998</v>
      </c>
      <c r="I129" s="175"/>
      <c r="J129" s="174">
        <f>ROUND(I129*H129,3)</f>
        <v>0</v>
      </c>
      <c r="K129" s="176"/>
      <c r="L129" s="35"/>
      <c r="M129" s="177" t="s">
        <v>1</v>
      </c>
      <c r="N129" s="178" t="s">
        <v>41</v>
      </c>
      <c r="O129" s="74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1" t="s">
        <v>120</v>
      </c>
      <c r="AT129" s="181" t="s">
        <v>116</v>
      </c>
      <c r="AU129" s="181" t="s">
        <v>121</v>
      </c>
      <c r="AY129" s="15" t="s">
        <v>114</v>
      </c>
      <c r="BE129" s="182">
        <f>IF(N129="základná",J129,0)</f>
        <v>0</v>
      </c>
      <c r="BF129" s="182">
        <f>IF(N129="znížená",J129,0)</f>
        <v>0</v>
      </c>
      <c r="BG129" s="182">
        <f>IF(N129="zákl. prenesená",J129,0)</f>
        <v>0</v>
      </c>
      <c r="BH129" s="182">
        <f>IF(N129="zníž. prenesená",J129,0)</f>
        <v>0</v>
      </c>
      <c r="BI129" s="182">
        <f>IF(N129="nulová",J129,0)</f>
        <v>0</v>
      </c>
      <c r="BJ129" s="15" t="s">
        <v>121</v>
      </c>
      <c r="BK129" s="183">
        <f>ROUND(I129*H129,3)</f>
        <v>0</v>
      </c>
      <c r="BL129" s="15" t="s">
        <v>120</v>
      </c>
      <c r="BM129" s="181" t="s">
        <v>133</v>
      </c>
    </row>
    <row r="130" s="2" customFormat="1" ht="37.8" customHeight="1">
      <c r="A130" s="34"/>
      <c r="B130" s="169"/>
      <c r="C130" s="170" t="s">
        <v>134</v>
      </c>
      <c r="D130" s="170" t="s">
        <v>116</v>
      </c>
      <c r="E130" s="171" t="s">
        <v>135</v>
      </c>
      <c r="F130" s="172" t="s">
        <v>136</v>
      </c>
      <c r="G130" s="173" t="s">
        <v>132</v>
      </c>
      <c r="H130" s="174">
        <v>27.739999999999998</v>
      </c>
      <c r="I130" s="175"/>
      <c r="J130" s="174">
        <f>ROUND(I130*H130,3)</f>
        <v>0</v>
      </c>
      <c r="K130" s="176"/>
      <c r="L130" s="35"/>
      <c r="M130" s="177" t="s">
        <v>1</v>
      </c>
      <c r="N130" s="178" t="s">
        <v>41</v>
      </c>
      <c r="O130" s="74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1" t="s">
        <v>120</v>
      </c>
      <c r="AT130" s="181" t="s">
        <v>116</v>
      </c>
      <c r="AU130" s="181" t="s">
        <v>121</v>
      </c>
      <c r="AY130" s="15" t="s">
        <v>114</v>
      </c>
      <c r="BE130" s="182">
        <f>IF(N130="základná",J130,0)</f>
        <v>0</v>
      </c>
      <c r="BF130" s="182">
        <f>IF(N130="znížená",J130,0)</f>
        <v>0</v>
      </c>
      <c r="BG130" s="182">
        <f>IF(N130="zákl. prenesená",J130,0)</f>
        <v>0</v>
      </c>
      <c r="BH130" s="182">
        <f>IF(N130="zníž. prenesená",J130,0)</f>
        <v>0</v>
      </c>
      <c r="BI130" s="182">
        <f>IF(N130="nulová",J130,0)</f>
        <v>0</v>
      </c>
      <c r="BJ130" s="15" t="s">
        <v>121</v>
      </c>
      <c r="BK130" s="183">
        <f>ROUND(I130*H130,3)</f>
        <v>0</v>
      </c>
      <c r="BL130" s="15" t="s">
        <v>120</v>
      </c>
      <c r="BM130" s="181" t="s">
        <v>137</v>
      </c>
    </row>
    <row r="131" s="2" customFormat="1" ht="44.25" customHeight="1">
      <c r="A131" s="34"/>
      <c r="B131" s="169"/>
      <c r="C131" s="170" t="s">
        <v>138</v>
      </c>
      <c r="D131" s="170" t="s">
        <v>116</v>
      </c>
      <c r="E131" s="171" t="s">
        <v>139</v>
      </c>
      <c r="F131" s="172" t="s">
        <v>140</v>
      </c>
      <c r="G131" s="173" t="s">
        <v>132</v>
      </c>
      <c r="H131" s="174">
        <v>471.57999999999998</v>
      </c>
      <c r="I131" s="175"/>
      <c r="J131" s="174">
        <f>ROUND(I131*H131,3)</f>
        <v>0</v>
      </c>
      <c r="K131" s="176"/>
      <c r="L131" s="35"/>
      <c r="M131" s="177" t="s">
        <v>1</v>
      </c>
      <c r="N131" s="178" t="s">
        <v>41</v>
      </c>
      <c r="O131" s="74"/>
      <c r="P131" s="179">
        <f>O131*H131</f>
        <v>0</v>
      </c>
      <c r="Q131" s="179">
        <v>0</v>
      </c>
      <c r="R131" s="179">
        <f>Q131*H131</f>
        <v>0</v>
      </c>
      <c r="S131" s="179">
        <v>0</v>
      </c>
      <c r="T131" s="180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1" t="s">
        <v>120</v>
      </c>
      <c r="AT131" s="181" t="s">
        <v>116</v>
      </c>
      <c r="AU131" s="181" t="s">
        <v>121</v>
      </c>
      <c r="AY131" s="15" t="s">
        <v>114</v>
      </c>
      <c r="BE131" s="182">
        <f>IF(N131="základná",J131,0)</f>
        <v>0</v>
      </c>
      <c r="BF131" s="182">
        <f>IF(N131="znížená",J131,0)</f>
        <v>0</v>
      </c>
      <c r="BG131" s="182">
        <f>IF(N131="zákl. prenesená",J131,0)</f>
        <v>0</v>
      </c>
      <c r="BH131" s="182">
        <f>IF(N131="zníž. prenesená",J131,0)</f>
        <v>0</v>
      </c>
      <c r="BI131" s="182">
        <f>IF(N131="nulová",J131,0)</f>
        <v>0</v>
      </c>
      <c r="BJ131" s="15" t="s">
        <v>121</v>
      </c>
      <c r="BK131" s="183">
        <f>ROUND(I131*H131,3)</f>
        <v>0</v>
      </c>
      <c r="BL131" s="15" t="s">
        <v>120</v>
      </c>
      <c r="BM131" s="181" t="s">
        <v>141</v>
      </c>
    </row>
    <row r="132" s="2" customFormat="1" ht="24.15" customHeight="1">
      <c r="A132" s="34"/>
      <c r="B132" s="169"/>
      <c r="C132" s="170" t="s">
        <v>142</v>
      </c>
      <c r="D132" s="170" t="s">
        <v>116</v>
      </c>
      <c r="E132" s="171" t="s">
        <v>143</v>
      </c>
      <c r="F132" s="172" t="s">
        <v>144</v>
      </c>
      <c r="G132" s="173" t="s">
        <v>145</v>
      </c>
      <c r="H132" s="174">
        <v>49.932000000000002</v>
      </c>
      <c r="I132" s="175"/>
      <c r="J132" s="174">
        <f>ROUND(I132*H132,3)</f>
        <v>0</v>
      </c>
      <c r="K132" s="176"/>
      <c r="L132" s="35"/>
      <c r="M132" s="177" t="s">
        <v>1</v>
      </c>
      <c r="N132" s="178" t="s">
        <v>41</v>
      </c>
      <c r="O132" s="74"/>
      <c r="P132" s="179">
        <f>O132*H132</f>
        <v>0</v>
      </c>
      <c r="Q132" s="179">
        <v>0</v>
      </c>
      <c r="R132" s="179">
        <f>Q132*H132</f>
        <v>0</v>
      </c>
      <c r="S132" s="179">
        <v>0</v>
      </c>
      <c r="T132" s="180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1" t="s">
        <v>120</v>
      </c>
      <c r="AT132" s="181" t="s">
        <v>116</v>
      </c>
      <c r="AU132" s="181" t="s">
        <v>121</v>
      </c>
      <c r="AY132" s="15" t="s">
        <v>114</v>
      </c>
      <c r="BE132" s="182">
        <f>IF(N132="základná",J132,0)</f>
        <v>0</v>
      </c>
      <c r="BF132" s="182">
        <f>IF(N132="znížená",J132,0)</f>
        <v>0</v>
      </c>
      <c r="BG132" s="182">
        <f>IF(N132="zákl. prenesená",J132,0)</f>
        <v>0</v>
      </c>
      <c r="BH132" s="182">
        <f>IF(N132="zníž. prenesená",J132,0)</f>
        <v>0</v>
      </c>
      <c r="BI132" s="182">
        <f>IF(N132="nulová",J132,0)</f>
        <v>0</v>
      </c>
      <c r="BJ132" s="15" t="s">
        <v>121</v>
      </c>
      <c r="BK132" s="183">
        <f>ROUND(I132*H132,3)</f>
        <v>0</v>
      </c>
      <c r="BL132" s="15" t="s">
        <v>120</v>
      </c>
      <c r="BM132" s="181" t="s">
        <v>146</v>
      </c>
    </row>
    <row r="133" s="12" customFormat="1" ht="22.8" customHeight="1">
      <c r="A133" s="12"/>
      <c r="B133" s="156"/>
      <c r="C133" s="12"/>
      <c r="D133" s="157" t="s">
        <v>74</v>
      </c>
      <c r="E133" s="167" t="s">
        <v>134</v>
      </c>
      <c r="F133" s="167" t="s">
        <v>147</v>
      </c>
      <c r="G133" s="12"/>
      <c r="H133" s="12"/>
      <c r="I133" s="159"/>
      <c r="J133" s="168">
        <f>BK133</f>
        <v>0</v>
      </c>
      <c r="K133" s="12"/>
      <c r="L133" s="156"/>
      <c r="M133" s="161"/>
      <c r="N133" s="162"/>
      <c r="O133" s="162"/>
      <c r="P133" s="163">
        <f>SUM(P134:P139)</f>
        <v>0</v>
      </c>
      <c r="Q133" s="162"/>
      <c r="R133" s="163">
        <f>SUM(R134:R139)</f>
        <v>1326.3932314000001</v>
      </c>
      <c r="S133" s="162"/>
      <c r="T133" s="164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7" t="s">
        <v>83</v>
      </c>
      <c r="AT133" s="165" t="s">
        <v>74</v>
      </c>
      <c r="AU133" s="165" t="s">
        <v>83</v>
      </c>
      <c r="AY133" s="157" t="s">
        <v>114</v>
      </c>
      <c r="BK133" s="166">
        <f>SUM(BK134:BK139)</f>
        <v>0</v>
      </c>
    </row>
    <row r="134" s="2" customFormat="1" ht="24.15" customHeight="1">
      <c r="A134" s="34"/>
      <c r="B134" s="169"/>
      <c r="C134" s="170" t="s">
        <v>148</v>
      </c>
      <c r="D134" s="170" t="s">
        <v>116</v>
      </c>
      <c r="E134" s="171" t="s">
        <v>149</v>
      </c>
      <c r="F134" s="172" t="s">
        <v>150</v>
      </c>
      <c r="G134" s="173" t="s">
        <v>119</v>
      </c>
      <c r="H134" s="174">
        <v>766.65999999999997</v>
      </c>
      <c r="I134" s="175"/>
      <c r="J134" s="174">
        <f>ROUND(I134*H134,3)</f>
        <v>0</v>
      </c>
      <c r="K134" s="176"/>
      <c r="L134" s="35"/>
      <c r="M134" s="177" t="s">
        <v>1</v>
      </c>
      <c r="N134" s="178" t="s">
        <v>41</v>
      </c>
      <c r="O134" s="74"/>
      <c r="P134" s="179">
        <f>O134*H134</f>
        <v>0</v>
      </c>
      <c r="Q134" s="179">
        <v>0.37080000000000002</v>
      </c>
      <c r="R134" s="179">
        <f>Q134*H134</f>
        <v>284.27752800000002</v>
      </c>
      <c r="S134" s="179">
        <v>0</v>
      </c>
      <c r="T134" s="180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1" t="s">
        <v>120</v>
      </c>
      <c r="AT134" s="181" t="s">
        <v>116</v>
      </c>
      <c r="AU134" s="181" t="s">
        <v>121</v>
      </c>
      <c r="AY134" s="15" t="s">
        <v>114</v>
      </c>
      <c r="BE134" s="182">
        <f>IF(N134="základná",J134,0)</f>
        <v>0</v>
      </c>
      <c r="BF134" s="182">
        <f>IF(N134="znížená",J134,0)</f>
        <v>0</v>
      </c>
      <c r="BG134" s="182">
        <f>IF(N134="zákl. prenesená",J134,0)</f>
        <v>0</v>
      </c>
      <c r="BH134" s="182">
        <f>IF(N134="zníž. prenesená",J134,0)</f>
        <v>0</v>
      </c>
      <c r="BI134" s="182">
        <f>IF(N134="nulová",J134,0)</f>
        <v>0</v>
      </c>
      <c r="BJ134" s="15" t="s">
        <v>121</v>
      </c>
      <c r="BK134" s="183">
        <f>ROUND(I134*H134,3)</f>
        <v>0</v>
      </c>
      <c r="BL134" s="15" t="s">
        <v>120</v>
      </c>
      <c r="BM134" s="181" t="s">
        <v>151</v>
      </c>
    </row>
    <row r="135" s="2" customFormat="1" ht="37.8" customHeight="1">
      <c r="A135" s="34"/>
      <c r="B135" s="169"/>
      <c r="C135" s="170" t="s">
        <v>152</v>
      </c>
      <c r="D135" s="170" t="s">
        <v>116</v>
      </c>
      <c r="E135" s="171" t="s">
        <v>153</v>
      </c>
      <c r="F135" s="172" t="s">
        <v>154</v>
      </c>
      <c r="G135" s="173" t="s">
        <v>119</v>
      </c>
      <c r="H135" s="174">
        <v>766.65999999999997</v>
      </c>
      <c r="I135" s="175"/>
      <c r="J135" s="174">
        <f>ROUND(I135*H135,3)</f>
        <v>0</v>
      </c>
      <c r="K135" s="176"/>
      <c r="L135" s="35"/>
      <c r="M135" s="177" t="s">
        <v>1</v>
      </c>
      <c r="N135" s="178" t="s">
        <v>41</v>
      </c>
      <c r="O135" s="74"/>
      <c r="P135" s="179">
        <f>O135*H135</f>
        <v>0</v>
      </c>
      <c r="Q135" s="179">
        <v>0.35914000000000001</v>
      </c>
      <c r="R135" s="179">
        <f>Q135*H135</f>
        <v>275.33827239999999</v>
      </c>
      <c r="S135" s="179">
        <v>0</v>
      </c>
      <c r="T135" s="180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1" t="s">
        <v>120</v>
      </c>
      <c r="AT135" s="181" t="s">
        <v>116</v>
      </c>
      <c r="AU135" s="181" t="s">
        <v>121</v>
      </c>
      <c r="AY135" s="15" t="s">
        <v>114</v>
      </c>
      <c r="BE135" s="182">
        <f>IF(N135="základná",J135,0)</f>
        <v>0</v>
      </c>
      <c r="BF135" s="182">
        <f>IF(N135="znížená",J135,0)</f>
        <v>0</v>
      </c>
      <c r="BG135" s="182">
        <f>IF(N135="zákl. prenesená",J135,0)</f>
        <v>0</v>
      </c>
      <c r="BH135" s="182">
        <f>IF(N135="zníž. prenesená",J135,0)</f>
        <v>0</v>
      </c>
      <c r="BI135" s="182">
        <f>IF(N135="nulová",J135,0)</f>
        <v>0</v>
      </c>
      <c r="BJ135" s="15" t="s">
        <v>121</v>
      </c>
      <c r="BK135" s="183">
        <f>ROUND(I135*H135,3)</f>
        <v>0</v>
      </c>
      <c r="BL135" s="15" t="s">
        <v>120</v>
      </c>
      <c r="BM135" s="181" t="s">
        <v>155</v>
      </c>
    </row>
    <row r="136" s="2" customFormat="1" ht="33" customHeight="1">
      <c r="A136" s="34"/>
      <c r="B136" s="169"/>
      <c r="C136" s="170" t="s">
        <v>156</v>
      </c>
      <c r="D136" s="170" t="s">
        <v>116</v>
      </c>
      <c r="E136" s="171" t="s">
        <v>157</v>
      </c>
      <c r="F136" s="172" t="s">
        <v>158</v>
      </c>
      <c r="G136" s="173" t="s">
        <v>119</v>
      </c>
      <c r="H136" s="174">
        <v>2411.6599999999999</v>
      </c>
      <c r="I136" s="175"/>
      <c r="J136" s="174">
        <f>ROUND(I136*H136,3)</f>
        <v>0</v>
      </c>
      <c r="K136" s="176"/>
      <c r="L136" s="35"/>
      <c r="M136" s="177" t="s">
        <v>1</v>
      </c>
      <c r="N136" s="178" t="s">
        <v>41</v>
      </c>
      <c r="O136" s="74"/>
      <c r="P136" s="179">
        <f>O136*H136</f>
        <v>0</v>
      </c>
      <c r="Q136" s="179">
        <v>0.0075300000000000002</v>
      </c>
      <c r="R136" s="179">
        <f>Q136*H136</f>
        <v>18.159799799999998</v>
      </c>
      <c r="S136" s="179">
        <v>0</v>
      </c>
      <c r="T136" s="18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1" t="s">
        <v>120</v>
      </c>
      <c r="AT136" s="181" t="s">
        <v>116</v>
      </c>
      <c r="AU136" s="181" t="s">
        <v>121</v>
      </c>
      <c r="AY136" s="15" t="s">
        <v>114</v>
      </c>
      <c r="BE136" s="182">
        <f>IF(N136="základná",J136,0)</f>
        <v>0</v>
      </c>
      <c r="BF136" s="182">
        <f>IF(N136="znížená",J136,0)</f>
        <v>0</v>
      </c>
      <c r="BG136" s="182">
        <f>IF(N136="zákl. prenesená",J136,0)</f>
        <v>0</v>
      </c>
      <c r="BH136" s="182">
        <f>IF(N136="zníž. prenesená",J136,0)</f>
        <v>0</v>
      </c>
      <c r="BI136" s="182">
        <f>IF(N136="nulová",J136,0)</f>
        <v>0</v>
      </c>
      <c r="BJ136" s="15" t="s">
        <v>121</v>
      </c>
      <c r="BK136" s="183">
        <f>ROUND(I136*H136,3)</f>
        <v>0</v>
      </c>
      <c r="BL136" s="15" t="s">
        <v>120</v>
      </c>
      <c r="BM136" s="181" t="s">
        <v>159</v>
      </c>
    </row>
    <row r="137" s="2" customFormat="1" ht="33" customHeight="1">
      <c r="A137" s="34"/>
      <c r="B137" s="169"/>
      <c r="C137" s="170" t="s">
        <v>160</v>
      </c>
      <c r="D137" s="170" t="s">
        <v>116</v>
      </c>
      <c r="E137" s="171" t="s">
        <v>161</v>
      </c>
      <c r="F137" s="172" t="s">
        <v>162</v>
      </c>
      <c r="G137" s="173" t="s">
        <v>119</v>
      </c>
      <c r="H137" s="174">
        <v>2411.6599999999999</v>
      </c>
      <c r="I137" s="175"/>
      <c r="J137" s="174">
        <f>ROUND(I137*H137,3)</f>
        <v>0</v>
      </c>
      <c r="K137" s="176"/>
      <c r="L137" s="35"/>
      <c r="M137" s="177" t="s">
        <v>1</v>
      </c>
      <c r="N137" s="178" t="s">
        <v>41</v>
      </c>
      <c r="O137" s="74"/>
      <c r="P137" s="179">
        <f>O137*H137</f>
        <v>0</v>
      </c>
      <c r="Q137" s="179">
        <v>0.10373</v>
      </c>
      <c r="R137" s="179">
        <f>Q137*H137</f>
        <v>250.16149179999999</v>
      </c>
      <c r="S137" s="179">
        <v>0</v>
      </c>
      <c r="T137" s="180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1" t="s">
        <v>120</v>
      </c>
      <c r="AT137" s="181" t="s">
        <v>116</v>
      </c>
      <c r="AU137" s="181" t="s">
        <v>121</v>
      </c>
      <c r="AY137" s="15" t="s">
        <v>114</v>
      </c>
      <c r="BE137" s="182">
        <f>IF(N137="základná",J137,0)</f>
        <v>0</v>
      </c>
      <c r="BF137" s="182">
        <f>IF(N137="znížená",J137,0)</f>
        <v>0</v>
      </c>
      <c r="BG137" s="182">
        <f>IF(N137="zákl. prenesená",J137,0)</f>
        <v>0</v>
      </c>
      <c r="BH137" s="182">
        <f>IF(N137="zníž. prenesená",J137,0)</f>
        <v>0</v>
      </c>
      <c r="BI137" s="182">
        <f>IF(N137="nulová",J137,0)</f>
        <v>0</v>
      </c>
      <c r="BJ137" s="15" t="s">
        <v>121</v>
      </c>
      <c r="BK137" s="183">
        <f>ROUND(I137*H137,3)</f>
        <v>0</v>
      </c>
      <c r="BL137" s="15" t="s">
        <v>120</v>
      </c>
      <c r="BM137" s="181" t="s">
        <v>163</v>
      </c>
    </row>
    <row r="138" s="2" customFormat="1" ht="33" customHeight="1">
      <c r="A138" s="34"/>
      <c r="B138" s="169"/>
      <c r="C138" s="170" t="s">
        <v>164</v>
      </c>
      <c r="D138" s="170" t="s">
        <v>116</v>
      </c>
      <c r="E138" s="171" t="s">
        <v>165</v>
      </c>
      <c r="F138" s="172" t="s">
        <v>166</v>
      </c>
      <c r="G138" s="173" t="s">
        <v>119</v>
      </c>
      <c r="H138" s="174">
        <v>2411.6599999999999</v>
      </c>
      <c r="I138" s="175"/>
      <c r="J138" s="174">
        <f>ROUND(I138*H138,3)</f>
        <v>0</v>
      </c>
      <c r="K138" s="176"/>
      <c r="L138" s="35"/>
      <c r="M138" s="177" t="s">
        <v>1</v>
      </c>
      <c r="N138" s="178" t="s">
        <v>41</v>
      </c>
      <c r="O138" s="74"/>
      <c r="P138" s="179">
        <f>O138*H138</f>
        <v>0</v>
      </c>
      <c r="Q138" s="179">
        <v>0.15559000000000001</v>
      </c>
      <c r="R138" s="179">
        <f>Q138*H138</f>
        <v>375.2301794</v>
      </c>
      <c r="S138" s="179">
        <v>0</v>
      </c>
      <c r="T138" s="180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1" t="s">
        <v>120</v>
      </c>
      <c r="AT138" s="181" t="s">
        <v>116</v>
      </c>
      <c r="AU138" s="181" t="s">
        <v>121</v>
      </c>
      <c r="AY138" s="15" t="s">
        <v>114</v>
      </c>
      <c r="BE138" s="182">
        <f>IF(N138="základná",J138,0)</f>
        <v>0</v>
      </c>
      <c r="BF138" s="182">
        <f>IF(N138="znížená",J138,0)</f>
        <v>0</v>
      </c>
      <c r="BG138" s="182">
        <f>IF(N138="zákl. prenesená",J138,0)</f>
        <v>0</v>
      </c>
      <c r="BH138" s="182">
        <f>IF(N138="zníž. prenesená",J138,0)</f>
        <v>0</v>
      </c>
      <c r="BI138" s="182">
        <f>IF(N138="nulová",J138,0)</f>
        <v>0</v>
      </c>
      <c r="BJ138" s="15" t="s">
        <v>121</v>
      </c>
      <c r="BK138" s="183">
        <f>ROUND(I138*H138,3)</f>
        <v>0</v>
      </c>
      <c r="BL138" s="15" t="s">
        <v>120</v>
      </c>
      <c r="BM138" s="181" t="s">
        <v>167</v>
      </c>
    </row>
    <row r="139" s="2" customFormat="1" ht="24.15" customHeight="1">
      <c r="A139" s="34"/>
      <c r="B139" s="169"/>
      <c r="C139" s="170" t="s">
        <v>168</v>
      </c>
      <c r="D139" s="170" t="s">
        <v>116</v>
      </c>
      <c r="E139" s="171" t="s">
        <v>169</v>
      </c>
      <c r="F139" s="172" t="s">
        <v>170</v>
      </c>
      <c r="G139" s="173" t="s">
        <v>171</v>
      </c>
      <c r="H139" s="174">
        <v>279.5</v>
      </c>
      <c r="I139" s="175"/>
      <c r="J139" s="174">
        <f>ROUND(I139*H139,3)</f>
        <v>0</v>
      </c>
      <c r="K139" s="176"/>
      <c r="L139" s="35"/>
      <c r="M139" s="177" t="s">
        <v>1</v>
      </c>
      <c r="N139" s="178" t="s">
        <v>41</v>
      </c>
      <c r="O139" s="74"/>
      <c r="P139" s="179">
        <f>O139*H139</f>
        <v>0</v>
      </c>
      <c r="Q139" s="179">
        <v>0.44087999999999999</v>
      </c>
      <c r="R139" s="179">
        <f>Q139*H139</f>
        <v>123.22596</v>
      </c>
      <c r="S139" s="179">
        <v>0</v>
      </c>
      <c r="T139" s="180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1" t="s">
        <v>120</v>
      </c>
      <c r="AT139" s="181" t="s">
        <v>116</v>
      </c>
      <c r="AU139" s="181" t="s">
        <v>121</v>
      </c>
      <c r="AY139" s="15" t="s">
        <v>114</v>
      </c>
      <c r="BE139" s="182">
        <f>IF(N139="základná",J139,0)</f>
        <v>0</v>
      </c>
      <c r="BF139" s="182">
        <f>IF(N139="znížená",J139,0)</f>
        <v>0</v>
      </c>
      <c r="BG139" s="182">
        <f>IF(N139="zákl. prenesená",J139,0)</f>
        <v>0</v>
      </c>
      <c r="BH139" s="182">
        <f>IF(N139="zníž. prenesená",J139,0)</f>
        <v>0</v>
      </c>
      <c r="BI139" s="182">
        <f>IF(N139="nulová",J139,0)</f>
        <v>0</v>
      </c>
      <c r="BJ139" s="15" t="s">
        <v>121</v>
      </c>
      <c r="BK139" s="183">
        <f>ROUND(I139*H139,3)</f>
        <v>0</v>
      </c>
      <c r="BL139" s="15" t="s">
        <v>120</v>
      </c>
      <c r="BM139" s="181" t="s">
        <v>172</v>
      </c>
    </row>
    <row r="140" s="12" customFormat="1" ht="22.8" customHeight="1">
      <c r="A140" s="12"/>
      <c r="B140" s="156"/>
      <c r="C140" s="12"/>
      <c r="D140" s="157" t="s">
        <v>74</v>
      </c>
      <c r="E140" s="167" t="s">
        <v>148</v>
      </c>
      <c r="F140" s="167" t="s">
        <v>173</v>
      </c>
      <c r="G140" s="12"/>
      <c r="H140" s="12"/>
      <c r="I140" s="159"/>
      <c r="J140" s="168">
        <f>BK140</f>
        <v>0</v>
      </c>
      <c r="K140" s="12"/>
      <c r="L140" s="156"/>
      <c r="M140" s="161"/>
      <c r="N140" s="162"/>
      <c r="O140" s="162"/>
      <c r="P140" s="163">
        <f>P141</f>
        <v>0</v>
      </c>
      <c r="Q140" s="162"/>
      <c r="R140" s="163">
        <f>R141</f>
        <v>17.657520000000002</v>
      </c>
      <c r="S140" s="162"/>
      <c r="T140" s="164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7" t="s">
        <v>83</v>
      </c>
      <c r="AT140" s="165" t="s">
        <v>74</v>
      </c>
      <c r="AU140" s="165" t="s">
        <v>83</v>
      </c>
      <c r="AY140" s="157" t="s">
        <v>114</v>
      </c>
      <c r="BK140" s="166">
        <f>BK141</f>
        <v>0</v>
      </c>
    </row>
    <row r="141" s="2" customFormat="1" ht="16.5" customHeight="1">
      <c r="A141" s="34"/>
      <c r="B141" s="169"/>
      <c r="C141" s="170" t="s">
        <v>174</v>
      </c>
      <c r="D141" s="170" t="s">
        <v>116</v>
      </c>
      <c r="E141" s="171" t="s">
        <v>175</v>
      </c>
      <c r="F141" s="172" t="s">
        <v>176</v>
      </c>
      <c r="G141" s="173" t="s">
        <v>177</v>
      </c>
      <c r="H141" s="174">
        <v>43</v>
      </c>
      <c r="I141" s="175"/>
      <c r="J141" s="174">
        <f>ROUND(I141*H141,3)</f>
        <v>0</v>
      </c>
      <c r="K141" s="176"/>
      <c r="L141" s="35"/>
      <c r="M141" s="177" t="s">
        <v>1</v>
      </c>
      <c r="N141" s="178" t="s">
        <v>41</v>
      </c>
      <c r="O141" s="74"/>
      <c r="P141" s="179">
        <f>O141*H141</f>
        <v>0</v>
      </c>
      <c r="Q141" s="179">
        <v>0.41064</v>
      </c>
      <c r="R141" s="179">
        <f>Q141*H141</f>
        <v>17.657520000000002</v>
      </c>
      <c r="S141" s="179">
        <v>0</v>
      </c>
      <c r="T141" s="180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1" t="s">
        <v>120</v>
      </c>
      <c r="AT141" s="181" t="s">
        <v>116</v>
      </c>
      <c r="AU141" s="181" t="s">
        <v>121</v>
      </c>
      <c r="AY141" s="15" t="s">
        <v>114</v>
      </c>
      <c r="BE141" s="182">
        <f>IF(N141="základná",J141,0)</f>
        <v>0</v>
      </c>
      <c r="BF141" s="182">
        <f>IF(N141="znížená",J141,0)</f>
        <v>0</v>
      </c>
      <c r="BG141" s="182">
        <f>IF(N141="zákl. prenesená",J141,0)</f>
        <v>0</v>
      </c>
      <c r="BH141" s="182">
        <f>IF(N141="zníž. prenesená",J141,0)</f>
        <v>0</v>
      </c>
      <c r="BI141" s="182">
        <f>IF(N141="nulová",J141,0)</f>
        <v>0</v>
      </c>
      <c r="BJ141" s="15" t="s">
        <v>121</v>
      </c>
      <c r="BK141" s="183">
        <f>ROUND(I141*H141,3)</f>
        <v>0</v>
      </c>
      <c r="BL141" s="15" t="s">
        <v>120</v>
      </c>
      <c r="BM141" s="181" t="s">
        <v>178</v>
      </c>
    </row>
    <row r="142" s="12" customFormat="1" ht="22.8" customHeight="1">
      <c r="A142" s="12"/>
      <c r="B142" s="156"/>
      <c r="C142" s="12"/>
      <c r="D142" s="157" t="s">
        <v>74</v>
      </c>
      <c r="E142" s="167" t="s">
        <v>152</v>
      </c>
      <c r="F142" s="167" t="s">
        <v>179</v>
      </c>
      <c r="G142" s="12"/>
      <c r="H142" s="12"/>
      <c r="I142" s="159"/>
      <c r="J142" s="168">
        <f>BK142</f>
        <v>0</v>
      </c>
      <c r="K142" s="12"/>
      <c r="L142" s="156"/>
      <c r="M142" s="161"/>
      <c r="N142" s="162"/>
      <c r="O142" s="162"/>
      <c r="P142" s="163">
        <f>SUM(P143:P147)</f>
        <v>0</v>
      </c>
      <c r="Q142" s="162"/>
      <c r="R142" s="163">
        <f>SUM(R143:R147)</f>
        <v>0</v>
      </c>
      <c r="S142" s="162"/>
      <c r="T142" s="164">
        <f>SUM(T143:T147)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7" t="s">
        <v>83</v>
      </c>
      <c r="AT142" s="165" t="s">
        <v>74</v>
      </c>
      <c r="AU142" s="165" t="s">
        <v>83</v>
      </c>
      <c r="AY142" s="157" t="s">
        <v>114</v>
      </c>
      <c r="BK142" s="166">
        <f>SUM(BK143:BK147)</f>
        <v>0</v>
      </c>
    </row>
    <row r="143" s="2" customFormat="1" ht="33" customHeight="1">
      <c r="A143" s="34"/>
      <c r="B143" s="169"/>
      <c r="C143" s="170" t="s">
        <v>180</v>
      </c>
      <c r="D143" s="170" t="s">
        <v>116</v>
      </c>
      <c r="E143" s="171" t="s">
        <v>181</v>
      </c>
      <c r="F143" s="172" t="s">
        <v>182</v>
      </c>
      <c r="G143" s="173" t="s">
        <v>119</v>
      </c>
      <c r="H143" s="174">
        <v>2350</v>
      </c>
      <c r="I143" s="175"/>
      <c r="J143" s="174">
        <f>ROUND(I143*H143,3)</f>
        <v>0</v>
      </c>
      <c r="K143" s="176"/>
      <c r="L143" s="35"/>
      <c r="M143" s="177" t="s">
        <v>1</v>
      </c>
      <c r="N143" s="178" t="s">
        <v>41</v>
      </c>
      <c r="O143" s="74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1" t="s">
        <v>120</v>
      </c>
      <c r="AT143" s="181" t="s">
        <v>116</v>
      </c>
      <c r="AU143" s="181" t="s">
        <v>121</v>
      </c>
      <c r="AY143" s="15" t="s">
        <v>114</v>
      </c>
      <c r="BE143" s="182">
        <f>IF(N143="základná",J143,0)</f>
        <v>0</v>
      </c>
      <c r="BF143" s="182">
        <f>IF(N143="znížená",J143,0)</f>
        <v>0</v>
      </c>
      <c r="BG143" s="182">
        <f>IF(N143="zákl. prenesená",J143,0)</f>
        <v>0</v>
      </c>
      <c r="BH143" s="182">
        <f>IF(N143="zníž. prenesená",J143,0)</f>
        <v>0</v>
      </c>
      <c r="BI143" s="182">
        <f>IF(N143="nulová",J143,0)</f>
        <v>0</v>
      </c>
      <c r="BJ143" s="15" t="s">
        <v>121</v>
      </c>
      <c r="BK143" s="183">
        <f>ROUND(I143*H143,3)</f>
        <v>0</v>
      </c>
      <c r="BL143" s="15" t="s">
        <v>120</v>
      </c>
      <c r="BM143" s="181" t="s">
        <v>183</v>
      </c>
    </row>
    <row r="144" s="2" customFormat="1" ht="24.15" customHeight="1">
      <c r="A144" s="34"/>
      <c r="B144" s="169"/>
      <c r="C144" s="170" t="s">
        <v>184</v>
      </c>
      <c r="D144" s="170" t="s">
        <v>116</v>
      </c>
      <c r="E144" s="171" t="s">
        <v>185</v>
      </c>
      <c r="F144" s="172" t="s">
        <v>186</v>
      </c>
      <c r="G144" s="173" t="s">
        <v>145</v>
      </c>
      <c r="H144" s="174">
        <v>1001.101</v>
      </c>
      <c r="I144" s="175"/>
      <c r="J144" s="174">
        <f>ROUND(I144*H144,3)</f>
        <v>0</v>
      </c>
      <c r="K144" s="176"/>
      <c r="L144" s="35"/>
      <c r="M144" s="177" t="s">
        <v>1</v>
      </c>
      <c r="N144" s="178" t="s">
        <v>41</v>
      </c>
      <c r="O144" s="74"/>
      <c r="P144" s="179">
        <f>O144*H144</f>
        <v>0</v>
      </c>
      <c r="Q144" s="179">
        <v>0</v>
      </c>
      <c r="R144" s="179">
        <f>Q144*H144</f>
        <v>0</v>
      </c>
      <c r="S144" s="179">
        <v>0</v>
      </c>
      <c r="T144" s="180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1" t="s">
        <v>120</v>
      </c>
      <c r="AT144" s="181" t="s">
        <v>116</v>
      </c>
      <c r="AU144" s="181" t="s">
        <v>121</v>
      </c>
      <c r="AY144" s="15" t="s">
        <v>114</v>
      </c>
      <c r="BE144" s="182">
        <f>IF(N144="základná",J144,0)</f>
        <v>0</v>
      </c>
      <c r="BF144" s="182">
        <f>IF(N144="znížená",J144,0)</f>
        <v>0</v>
      </c>
      <c r="BG144" s="182">
        <f>IF(N144="zákl. prenesená",J144,0)</f>
        <v>0</v>
      </c>
      <c r="BH144" s="182">
        <f>IF(N144="zníž. prenesená",J144,0)</f>
        <v>0</v>
      </c>
      <c r="BI144" s="182">
        <f>IF(N144="nulová",J144,0)</f>
        <v>0</v>
      </c>
      <c r="BJ144" s="15" t="s">
        <v>121</v>
      </c>
      <c r="BK144" s="183">
        <f>ROUND(I144*H144,3)</f>
        <v>0</v>
      </c>
      <c r="BL144" s="15" t="s">
        <v>120</v>
      </c>
      <c r="BM144" s="181" t="s">
        <v>187</v>
      </c>
    </row>
    <row r="145" s="2" customFormat="1" ht="24.15" customHeight="1">
      <c r="A145" s="34"/>
      <c r="B145" s="169"/>
      <c r="C145" s="170" t="s">
        <v>188</v>
      </c>
      <c r="D145" s="170" t="s">
        <v>116</v>
      </c>
      <c r="E145" s="171" t="s">
        <v>189</v>
      </c>
      <c r="F145" s="172" t="s">
        <v>190</v>
      </c>
      <c r="G145" s="173" t="s">
        <v>145</v>
      </c>
      <c r="H145" s="174">
        <v>19020.919000000002</v>
      </c>
      <c r="I145" s="175"/>
      <c r="J145" s="174">
        <f>ROUND(I145*H145,3)</f>
        <v>0</v>
      </c>
      <c r="K145" s="176"/>
      <c r="L145" s="35"/>
      <c r="M145" s="177" t="s">
        <v>1</v>
      </c>
      <c r="N145" s="178" t="s">
        <v>41</v>
      </c>
      <c r="O145" s="74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1" t="s">
        <v>120</v>
      </c>
      <c r="AT145" s="181" t="s">
        <v>116</v>
      </c>
      <c r="AU145" s="181" t="s">
        <v>121</v>
      </c>
      <c r="AY145" s="15" t="s">
        <v>114</v>
      </c>
      <c r="BE145" s="182">
        <f>IF(N145="základná",J145,0)</f>
        <v>0</v>
      </c>
      <c r="BF145" s="182">
        <f>IF(N145="znížená",J145,0)</f>
        <v>0</v>
      </c>
      <c r="BG145" s="182">
        <f>IF(N145="zákl. prenesená",J145,0)</f>
        <v>0</v>
      </c>
      <c r="BH145" s="182">
        <f>IF(N145="zníž. prenesená",J145,0)</f>
        <v>0</v>
      </c>
      <c r="BI145" s="182">
        <f>IF(N145="nulová",J145,0)</f>
        <v>0</v>
      </c>
      <c r="BJ145" s="15" t="s">
        <v>121</v>
      </c>
      <c r="BK145" s="183">
        <f>ROUND(I145*H145,3)</f>
        <v>0</v>
      </c>
      <c r="BL145" s="15" t="s">
        <v>120</v>
      </c>
      <c r="BM145" s="181" t="s">
        <v>191</v>
      </c>
    </row>
    <row r="146" s="2" customFormat="1" ht="24.15" customHeight="1">
      <c r="A146" s="34"/>
      <c r="B146" s="169"/>
      <c r="C146" s="170" t="s">
        <v>192</v>
      </c>
      <c r="D146" s="170" t="s">
        <v>116</v>
      </c>
      <c r="E146" s="171" t="s">
        <v>193</v>
      </c>
      <c r="F146" s="172" t="s">
        <v>194</v>
      </c>
      <c r="G146" s="173" t="s">
        <v>145</v>
      </c>
      <c r="H146" s="174">
        <v>1001.101</v>
      </c>
      <c r="I146" s="175"/>
      <c r="J146" s="174">
        <f>ROUND(I146*H146,3)</f>
        <v>0</v>
      </c>
      <c r="K146" s="176"/>
      <c r="L146" s="35"/>
      <c r="M146" s="177" t="s">
        <v>1</v>
      </c>
      <c r="N146" s="178" t="s">
        <v>41</v>
      </c>
      <c r="O146" s="74"/>
      <c r="P146" s="179">
        <f>O146*H146</f>
        <v>0</v>
      </c>
      <c r="Q146" s="179">
        <v>0</v>
      </c>
      <c r="R146" s="179">
        <f>Q146*H146</f>
        <v>0</v>
      </c>
      <c r="S146" s="179">
        <v>0</v>
      </c>
      <c r="T146" s="180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1" t="s">
        <v>120</v>
      </c>
      <c r="AT146" s="181" t="s">
        <v>116</v>
      </c>
      <c r="AU146" s="181" t="s">
        <v>121</v>
      </c>
      <c r="AY146" s="15" t="s">
        <v>114</v>
      </c>
      <c r="BE146" s="182">
        <f>IF(N146="základná",J146,0)</f>
        <v>0</v>
      </c>
      <c r="BF146" s="182">
        <f>IF(N146="znížená",J146,0)</f>
        <v>0</v>
      </c>
      <c r="BG146" s="182">
        <f>IF(N146="zákl. prenesená",J146,0)</f>
        <v>0</v>
      </c>
      <c r="BH146" s="182">
        <f>IF(N146="zníž. prenesená",J146,0)</f>
        <v>0</v>
      </c>
      <c r="BI146" s="182">
        <f>IF(N146="nulová",J146,0)</f>
        <v>0</v>
      </c>
      <c r="BJ146" s="15" t="s">
        <v>121</v>
      </c>
      <c r="BK146" s="183">
        <f>ROUND(I146*H146,3)</f>
        <v>0</v>
      </c>
      <c r="BL146" s="15" t="s">
        <v>120</v>
      </c>
      <c r="BM146" s="181" t="s">
        <v>195</v>
      </c>
    </row>
    <row r="147" s="2" customFormat="1" ht="16.5" customHeight="1">
      <c r="A147" s="34"/>
      <c r="B147" s="169"/>
      <c r="C147" s="170" t="s">
        <v>196</v>
      </c>
      <c r="D147" s="170" t="s">
        <v>116</v>
      </c>
      <c r="E147" s="171" t="s">
        <v>197</v>
      </c>
      <c r="F147" s="172" t="s">
        <v>198</v>
      </c>
      <c r="G147" s="173" t="s">
        <v>145</v>
      </c>
      <c r="H147" s="174">
        <v>1001.101</v>
      </c>
      <c r="I147" s="175"/>
      <c r="J147" s="174">
        <f>ROUND(I147*H147,3)</f>
        <v>0</v>
      </c>
      <c r="K147" s="176"/>
      <c r="L147" s="35"/>
      <c r="M147" s="177" t="s">
        <v>1</v>
      </c>
      <c r="N147" s="178" t="s">
        <v>41</v>
      </c>
      <c r="O147" s="74"/>
      <c r="P147" s="179">
        <f>O147*H147</f>
        <v>0</v>
      </c>
      <c r="Q147" s="179">
        <v>0</v>
      </c>
      <c r="R147" s="179">
        <f>Q147*H147</f>
        <v>0</v>
      </c>
      <c r="S147" s="179">
        <v>0</v>
      </c>
      <c r="T147" s="180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1" t="s">
        <v>120</v>
      </c>
      <c r="AT147" s="181" t="s">
        <v>116</v>
      </c>
      <c r="AU147" s="181" t="s">
        <v>121</v>
      </c>
      <c r="AY147" s="15" t="s">
        <v>114</v>
      </c>
      <c r="BE147" s="182">
        <f>IF(N147="základná",J147,0)</f>
        <v>0</v>
      </c>
      <c r="BF147" s="182">
        <f>IF(N147="znížená",J147,0)</f>
        <v>0</v>
      </c>
      <c r="BG147" s="182">
        <f>IF(N147="zákl. prenesená",J147,0)</f>
        <v>0</v>
      </c>
      <c r="BH147" s="182">
        <f>IF(N147="zníž. prenesená",J147,0)</f>
        <v>0</v>
      </c>
      <c r="BI147" s="182">
        <f>IF(N147="nulová",J147,0)</f>
        <v>0</v>
      </c>
      <c r="BJ147" s="15" t="s">
        <v>121</v>
      </c>
      <c r="BK147" s="183">
        <f>ROUND(I147*H147,3)</f>
        <v>0</v>
      </c>
      <c r="BL147" s="15" t="s">
        <v>120</v>
      </c>
      <c r="BM147" s="181" t="s">
        <v>199</v>
      </c>
    </row>
    <row r="148" s="12" customFormat="1" ht="22.8" customHeight="1">
      <c r="A148" s="12"/>
      <c r="B148" s="156"/>
      <c r="C148" s="12"/>
      <c r="D148" s="157" t="s">
        <v>74</v>
      </c>
      <c r="E148" s="167" t="s">
        <v>200</v>
      </c>
      <c r="F148" s="167" t="s">
        <v>201</v>
      </c>
      <c r="G148" s="12"/>
      <c r="H148" s="12"/>
      <c r="I148" s="159"/>
      <c r="J148" s="168">
        <f>BK148</f>
        <v>0</v>
      </c>
      <c r="K148" s="12"/>
      <c r="L148" s="156"/>
      <c r="M148" s="161"/>
      <c r="N148" s="162"/>
      <c r="O148" s="162"/>
      <c r="P148" s="163">
        <f>P149</f>
        <v>0</v>
      </c>
      <c r="Q148" s="162"/>
      <c r="R148" s="163">
        <f>R149</f>
        <v>0</v>
      </c>
      <c r="S148" s="162"/>
      <c r="T148" s="164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7" t="s">
        <v>83</v>
      </c>
      <c r="AT148" s="165" t="s">
        <v>74</v>
      </c>
      <c r="AU148" s="165" t="s">
        <v>83</v>
      </c>
      <c r="AY148" s="157" t="s">
        <v>114</v>
      </c>
      <c r="BK148" s="166">
        <f>BK149</f>
        <v>0</v>
      </c>
    </row>
    <row r="149" s="2" customFormat="1" ht="33" customHeight="1">
      <c r="A149" s="34"/>
      <c r="B149" s="169"/>
      <c r="C149" s="170" t="s">
        <v>7</v>
      </c>
      <c r="D149" s="170" t="s">
        <v>116</v>
      </c>
      <c r="E149" s="171" t="s">
        <v>202</v>
      </c>
      <c r="F149" s="172" t="s">
        <v>203</v>
      </c>
      <c r="G149" s="173" t="s">
        <v>145</v>
      </c>
      <c r="H149" s="174">
        <v>1344.685</v>
      </c>
      <c r="I149" s="175"/>
      <c r="J149" s="174">
        <f>ROUND(I149*H149,3)</f>
        <v>0</v>
      </c>
      <c r="K149" s="176"/>
      <c r="L149" s="35"/>
      <c r="M149" s="177" t="s">
        <v>1</v>
      </c>
      <c r="N149" s="178" t="s">
        <v>41</v>
      </c>
      <c r="O149" s="74"/>
      <c r="P149" s="179">
        <f>O149*H149</f>
        <v>0</v>
      </c>
      <c r="Q149" s="179">
        <v>0</v>
      </c>
      <c r="R149" s="179">
        <f>Q149*H149</f>
        <v>0</v>
      </c>
      <c r="S149" s="179">
        <v>0</v>
      </c>
      <c r="T149" s="180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1" t="s">
        <v>120</v>
      </c>
      <c r="AT149" s="181" t="s">
        <v>116</v>
      </c>
      <c r="AU149" s="181" t="s">
        <v>121</v>
      </c>
      <c r="AY149" s="15" t="s">
        <v>114</v>
      </c>
      <c r="BE149" s="182">
        <f>IF(N149="základná",J149,0)</f>
        <v>0</v>
      </c>
      <c r="BF149" s="182">
        <f>IF(N149="znížená",J149,0)</f>
        <v>0</v>
      </c>
      <c r="BG149" s="182">
        <f>IF(N149="zákl. prenesená",J149,0)</f>
        <v>0</v>
      </c>
      <c r="BH149" s="182">
        <f>IF(N149="zníž. prenesená",J149,0)</f>
        <v>0</v>
      </c>
      <c r="BI149" s="182">
        <f>IF(N149="nulová",J149,0)</f>
        <v>0</v>
      </c>
      <c r="BJ149" s="15" t="s">
        <v>121</v>
      </c>
      <c r="BK149" s="183">
        <f>ROUND(I149*H149,3)</f>
        <v>0</v>
      </c>
      <c r="BL149" s="15" t="s">
        <v>120</v>
      </c>
      <c r="BM149" s="181" t="s">
        <v>204</v>
      </c>
    </row>
    <row r="150" s="12" customFormat="1" ht="25.92" customHeight="1">
      <c r="A150" s="12"/>
      <c r="B150" s="156"/>
      <c r="C150" s="12"/>
      <c r="D150" s="157" t="s">
        <v>74</v>
      </c>
      <c r="E150" s="158" t="s">
        <v>205</v>
      </c>
      <c r="F150" s="158" t="s">
        <v>206</v>
      </c>
      <c r="G150" s="12"/>
      <c r="H150" s="12"/>
      <c r="I150" s="159"/>
      <c r="J150" s="160">
        <f>BK150</f>
        <v>0</v>
      </c>
      <c r="K150" s="12"/>
      <c r="L150" s="156"/>
      <c r="M150" s="161"/>
      <c r="N150" s="162"/>
      <c r="O150" s="162"/>
      <c r="P150" s="163">
        <f>SUM(P151:P153)</f>
        <v>0</v>
      </c>
      <c r="Q150" s="162"/>
      <c r="R150" s="163">
        <f>SUM(R151:R153)</f>
        <v>0</v>
      </c>
      <c r="S150" s="162"/>
      <c r="T150" s="164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7" t="s">
        <v>134</v>
      </c>
      <c r="AT150" s="165" t="s">
        <v>74</v>
      </c>
      <c r="AU150" s="165" t="s">
        <v>75</v>
      </c>
      <c r="AY150" s="157" t="s">
        <v>114</v>
      </c>
      <c r="BK150" s="166">
        <f>SUM(BK151:BK153)</f>
        <v>0</v>
      </c>
    </row>
    <row r="151" s="2" customFormat="1" ht="16.5" customHeight="1">
      <c r="A151" s="34"/>
      <c r="B151" s="169"/>
      <c r="C151" s="170" t="s">
        <v>207</v>
      </c>
      <c r="D151" s="170" t="s">
        <v>116</v>
      </c>
      <c r="E151" s="171" t="s">
        <v>208</v>
      </c>
      <c r="F151" s="172" t="s">
        <v>209</v>
      </c>
      <c r="G151" s="173" t="s">
        <v>210</v>
      </c>
      <c r="H151" s="174">
        <v>1</v>
      </c>
      <c r="I151" s="175"/>
      <c r="J151" s="174">
        <f>ROUND(I151*H151,3)</f>
        <v>0</v>
      </c>
      <c r="K151" s="176"/>
      <c r="L151" s="35"/>
      <c r="M151" s="177" t="s">
        <v>1</v>
      </c>
      <c r="N151" s="178" t="s">
        <v>41</v>
      </c>
      <c r="O151" s="74"/>
      <c r="P151" s="179">
        <f>O151*H151</f>
        <v>0</v>
      </c>
      <c r="Q151" s="179">
        <v>0</v>
      </c>
      <c r="R151" s="179">
        <f>Q151*H151</f>
        <v>0</v>
      </c>
      <c r="S151" s="179">
        <v>0</v>
      </c>
      <c r="T151" s="180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1" t="s">
        <v>211</v>
      </c>
      <c r="AT151" s="181" t="s">
        <v>116</v>
      </c>
      <c r="AU151" s="181" t="s">
        <v>83</v>
      </c>
      <c r="AY151" s="15" t="s">
        <v>114</v>
      </c>
      <c r="BE151" s="182">
        <f>IF(N151="základná",J151,0)</f>
        <v>0</v>
      </c>
      <c r="BF151" s="182">
        <f>IF(N151="znížená",J151,0)</f>
        <v>0</v>
      </c>
      <c r="BG151" s="182">
        <f>IF(N151="zákl. prenesená",J151,0)</f>
        <v>0</v>
      </c>
      <c r="BH151" s="182">
        <f>IF(N151="zníž. prenesená",J151,0)</f>
        <v>0</v>
      </c>
      <c r="BI151" s="182">
        <f>IF(N151="nulová",J151,0)</f>
        <v>0</v>
      </c>
      <c r="BJ151" s="15" t="s">
        <v>121</v>
      </c>
      <c r="BK151" s="183">
        <f>ROUND(I151*H151,3)</f>
        <v>0</v>
      </c>
      <c r="BL151" s="15" t="s">
        <v>211</v>
      </c>
      <c r="BM151" s="181" t="s">
        <v>212</v>
      </c>
    </row>
    <row r="152" s="2" customFormat="1" ht="21.75" customHeight="1">
      <c r="A152" s="34"/>
      <c r="B152" s="169"/>
      <c r="C152" s="170" t="s">
        <v>213</v>
      </c>
      <c r="D152" s="170" t="s">
        <v>116</v>
      </c>
      <c r="E152" s="171" t="s">
        <v>214</v>
      </c>
      <c r="F152" s="172" t="s">
        <v>215</v>
      </c>
      <c r="G152" s="173" t="s">
        <v>210</v>
      </c>
      <c r="H152" s="174">
        <v>1</v>
      </c>
      <c r="I152" s="175"/>
      <c r="J152" s="174">
        <f>ROUND(I152*H152,3)</f>
        <v>0</v>
      </c>
      <c r="K152" s="176"/>
      <c r="L152" s="35"/>
      <c r="M152" s="177" t="s">
        <v>1</v>
      </c>
      <c r="N152" s="178" t="s">
        <v>41</v>
      </c>
      <c r="O152" s="74"/>
      <c r="P152" s="179">
        <f>O152*H152</f>
        <v>0</v>
      </c>
      <c r="Q152" s="179">
        <v>0</v>
      </c>
      <c r="R152" s="179">
        <f>Q152*H152</f>
        <v>0</v>
      </c>
      <c r="S152" s="179">
        <v>0</v>
      </c>
      <c r="T152" s="180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1" t="s">
        <v>211</v>
      </c>
      <c r="AT152" s="181" t="s">
        <v>116</v>
      </c>
      <c r="AU152" s="181" t="s">
        <v>83</v>
      </c>
      <c r="AY152" s="15" t="s">
        <v>114</v>
      </c>
      <c r="BE152" s="182">
        <f>IF(N152="základná",J152,0)</f>
        <v>0</v>
      </c>
      <c r="BF152" s="182">
        <f>IF(N152="znížená",J152,0)</f>
        <v>0</v>
      </c>
      <c r="BG152" s="182">
        <f>IF(N152="zákl. prenesená",J152,0)</f>
        <v>0</v>
      </c>
      <c r="BH152" s="182">
        <f>IF(N152="zníž. prenesená",J152,0)</f>
        <v>0</v>
      </c>
      <c r="BI152" s="182">
        <f>IF(N152="nulová",J152,0)</f>
        <v>0</v>
      </c>
      <c r="BJ152" s="15" t="s">
        <v>121</v>
      </c>
      <c r="BK152" s="183">
        <f>ROUND(I152*H152,3)</f>
        <v>0</v>
      </c>
      <c r="BL152" s="15" t="s">
        <v>211</v>
      </c>
      <c r="BM152" s="181" t="s">
        <v>216</v>
      </c>
    </row>
    <row r="153" s="2" customFormat="1" ht="21.75" customHeight="1">
      <c r="A153" s="34"/>
      <c r="B153" s="169"/>
      <c r="C153" s="170" t="s">
        <v>217</v>
      </c>
      <c r="D153" s="170" t="s">
        <v>116</v>
      </c>
      <c r="E153" s="171" t="s">
        <v>218</v>
      </c>
      <c r="F153" s="172" t="s">
        <v>219</v>
      </c>
      <c r="G153" s="173" t="s">
        <v>210</v>
      </c>
      <c r="H153" s="174">
        <v>1</v>
      </c>
      <c r="I153" s="175"/>
      <c r="J153" s="174">
        <f>ROUND(I153*H153,3)</f>
        <v>0</v>
      </c>
      <c r="K153" s="176"/>
      <c r="L153" s="35"/>
      <c r="M153" s="184" t="s">
        <v>1</v>
      </c>
      <c r="N153" s="185" t="s">
        <v>41</v>
      </c>
      <c r="O153" s="186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1" t="s">
        <v>211</v>
      </c>
      <c r="AT153" s="181" t="s">
        <v>116</v>
      </c>
      <c r="AU153" s="181" t="s">
        <v>83</v>
      </c>
      <c r="AY153" s="15" t="s">
        <v>114</v>
      </c>
      <c r="BE153" s="182">
        <f>IF(N153="základná",J153,0)</f>
        <v>0</v>
      </c>
      <c r="BF153" s="182">
        <f>IF(N153="znížená",J153,0)</f>
        <v>0</v>
      </c>
      <c r="BG153" s="182">
        <f>IF(N153="zákl. prenesená",J153,0)</f>
        <v>0</v>
      </c>
      <c r="BH153" s="182">
        <f>IF(N153="zníž. prenesená",J153,0)</f>
        <v>0</v>
      </c>
      <c r="BI153" s="182">
        <f>IF(N153="nulová",J153,0)</f>
        <v>0</v>
      </c>
      <c r="BJ153" s="15" t="s">
        <v>121</v>
      </c>
      <c r="BK153" s="183">
        <f>ROUND(I153*H153,3)</f>
        <v>0</v>
      </c>
      <c r="BL153" s="15" t="s">
        <v>211</v>
      </c>
      <c r="BM153" s="181" t="s">
        <v>220</v>
      </c>
    </row>
    <row r="154" s="2" customFormat="1" ht="6.96" customHeight="1">
      <c r="A154" s="34"/>
      <c r="B154" s="57"/>
      <c r="C154" s="58"/>
      <c r="D154" s="58"/>
      <c r="E154" s="58"/>
      <c r="F154" s="58"/>
      <c r="G154" s="58"/>
      <c r="H154" s="58"/>
      <c r="I154" s="58"/>
      <c r="J154" s="58"/>
      <c r="K154" s="58"/>
      <c r="L154" s="35"/>
      <c r="M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</sheetData>
  <autoFilter ref="C122:K15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Robert-PC\Robert</dc:creator>
  <cp:lastModifiedBy>Robert-PC\Robert</cp:lastModifiedBy>
  <dcterms:created xsi:type="dcterms:W3CDTF">2021-08-22T15:10:17Z</dcterms:created>
  <dcterms:modified xsi:type="dcterms:W3CDTF">2021-08-22T15:10:18Z</dcterms:modified>
</cp:coreProperties>
</file>