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BACA\Bača\2020\Plán VO 2020\DNS ťažba 2020\DNS ťažba 2021 podklady\VO - ťažba - DNS - Rozsah a cenová ponuka\Tretie výzvy\LS 01\"/>
    </mc:Choice>
  </mc:AlternateContent>
  <bookViews>
    <workbookView xWindow="1950" yWindow="-30" windowWidth="21075" windowHeight="9780" firstSheet="5" activeTab="9"/>
  </bookViews>
  <sheets>
    <sheet name="zákazka a cenová ponuka 1 " sheetId="1" r:id="rId1"/>
    <sheet name="zákazka a cenová ponuka 2" sheetId="4" r:id="rId2"/>
    <sheet name="zákazka a cenová ponuka 3" sheetId="5" r:id="rId3"/>
    <sheet name="zákazka a cenová ponuka 4" sheetId="6" r:id="rId4"/>
    <sheet name="zákazka a cenová ponuka 5" sheetId="7" r:id="rId5"/>
    <sheet name="zákazka a cenová ponuka 6" sheetId="8" r:id="rId6"/>
    <sheet name="zákazka a cenová ponuka 7" sheetId="9" r:id="rId7"/>
    <sheet name="zákazka a cenová ponuka 8" sheetId="10" r:id="rId8"/>
    <sheet name="zákazka a cenová ponuka 9" sheetId="11" r:id="rId9"/>
    <sheet name="Sumár" sheetId="17" r:id="rId10"/>
    <sheet name="Vysvetlívky" sheetId="3" r:id="rId11"/>
  </sheets>
  <definedNames>
    <definedName name="_xlnm.Print_Area" localSheetId="0">'zákazka a cenová ponuka 1 '!$A$1:$O$37</definedName>
    <definedName name="_xlnm.Print_Area" localSheetId="1">'zákazka a cenová ponuka 2'!$A$1:$O$33</definedName>
    <definedName name="_xlnm.Print_Area" localSheetId="2">'zákazka a cenová ponuka 3'!$A$1:$O$33</definedName>
    <definedName name="_xlnm.Print_Area" localSheetId="3">'zákazka a cenová ponuka 4'!$A$1:$O$33</definedName>
    <definedName name="_xlnm.Print_Area" localSheetId="4">'zákazka a cenová ponuka 5'!$A$1:$O$33</definedName>
    <definedName name="_xlnm.Print_Area" localSheetId="5">'zákazka a cenová ponuka 6'!$A$1:$O$33</definedName>
    <definedName name="_xlnm.Print_Area" localSheetId="6">'zákazka a cenová ponuka 7'!$A$1:$O$33</definedName>
    <definedName name="_xlnm.Print_Area" localSheetId="7">'zákazka a cenová ponuka 8'!$A$1:$O$33</definedName>
    <definedName name="_xlnm.Print_Area" localSheetId="8">'zákazka a cenová ponuka 9'!$A$1:$O$33</definedName>
  </definedNames>
  <calcPr calcId="152511"/>
</workbook>
</file>

<file path=xl/calcChain.xml><?xml version="1.0" encoding="utf-8"?>
<calcChain xmlns="http://schemas.openxmlformats.org/spreadsheetml/2006/main">
  <c r="G15" i="6" l="1"/>
  <c r="G14" i="6"/>
  <c r="H32" i="17" l="1"/>
  <c r="H31" i="17"/>
  <c r="H30" i="17"/>
  <c r="H29" i="17"/>
  <c r="H28" i="17"/>
  <c r="B4" i="17"/>
  <c r="C3" i="17"/>
  <c r="B4" i="11"/>
  <c r="C3" i="11"/>
  <c r="B4" i="10"/>
  <c r="C3" i="10"/>
  <c r="B4" i="9"/>
  <c r="C3" i="9"/>
  <c r="B4" i="8"/>
  <c r="C3" i="8"/>
  <c r="B4" i="7"/>
  <c r="C3" i="7"/>
  <c r="B4" i="6"/>
  <c r="C3" i="6"/>
  <c r="B4" i="5"/>
  <c r="C3" i="5"/>
  <c r="H32" i="11"/>
  <c r="H31" i="11"/>
  <c r="H30" i="11"/>
  <c r="H29" i="11"/>
  <c r="H28" i="11"/>
  <c r="H32" i="10"/>
  <c r="H31" i="10"/>
  <c r="H30" i="10"/>
  <c r="H29" i="10"/>
  <c r="H28" i="10"/>
  <c r="H32" i="9"/>
  <c r="H31" i="9"/>
  <c r="H30" i="9"/>
  <c r="H29" i="9"/>
  <c r="H28" i="9"/>
  <c r="H32" i="8"/>
  <c r="H31" i="8"/>
  <c r="H30" i="8"/>
  <c r="H29" i="8"/>
  <c r="H28" i="8"/>
  <c r="H32" i="7"/>
  <c r="H31" i="7"/>
  <c r="H30" i="7"/>
  <c r="H29" i="7"/>
  <c r="H28" i="7"/>
  <c r="H32" i="6"/>
  <c r="H31" i="6"/>
  <c r="H30" i="6"/>
  <c r="H29" i="6"/>
  <c r="H28" i="6"/>
  <c r="H32" i="5"/>
  <c r="H31" i="5"/>
  <c r="H30" i="5"/>
  <c r="H29" i="5"/>
  <c r="H28" i="5"/>
  <c r="A8" i="17"/>
  <c r="A8" i="11"/>
  <c r="A8" i="10"/>
  <c r="A8" i="9"/>
  <c r="A8" i="8"/>
  <c r="A8" i="7"/>
  <c r="A8" i="6"/>
  <c r="A8" i="5"/>
  <c r="H29" i="4"/>
  <c r="H30" i="4"/>
  <c r="H31" i="4"/>
  <c r="H32" i="4"/>
  <c r="H28" i="4"/>
  <c r="A8" i="4"/>
  <c r="A7" i="4"/>
  <c r="B4" i="4"/>
  <c r="C3" i="4"/>
  <c r="L19" i="17"/>
  <c r="L18" i="17"/>
  <c r="L15" i="17"/>
  <c r="L14" i="17"/>
  <c r="L11" i="17"/>
  <c r="L10" i="17"/>
  <c r="F19" i="17"/>
  <c r="E19" i="17"/>
  <c r="F18" i="17"/>
  <c r="E18" i="17"/>
  <c r="F15" i="17"/>
  <c r="E15" i="17"/>
  <c r="F14" i="17"/>
  <c r="E14" i="17"/>
  <c r="F11" i="17"/>
  <c r="E11" i="17"/>
  <c r="F10" i="17"/>
  <c r="E10" i="17"/>
  <c r="L20" i="4"/>
  <c r="F20" i="4"/>
  <c r="E20" i="4"/>
  <c r="G19" i="4"/>
  <c r="O19" i="4" s="1"/>
  <c r="P19" i="4" s="1"/>
  <c r="G18" i="4"/>
  <c r="G20" i="4" s="1"/>
  <c r="P17" i="4"/>
  <c r="L16" i="4"/>
  <c r="F16" i="4"/>
  <c r="E16" i="4"/>
  <c r="G15" i="4"/>
  <c r="G14" i="4"/>
  <c r="O14" i="4" s="1"/>
  <c r="L12" i="4"/>
  <c r="F12" i="4"/>
  <c r="E12" i="4"/>
  <c r="G11" i="4"/>
  <c r="O11" i="4" s="1"/>
  <c r="P11" i="4" s="1"/>
  <c r="G10" i="4"/>
  <c r="P17" i="17"/>
  <c r="L20" i="11"/>
  <c r="F20" i="11"/>
  <c r="E20" i="11"/>
  <c r="G19" i="11"/>
  <c r="O19" i="11" s="1"/>
  <c r="P19" i="11" s="1"/>
  <c r="G18" i="11"/>
  <c r="P17" i="11"/>
  <c r="L16" i="11"/>
  <c r="F16" i="11"/>
  <c r="E16" i="11"/>
  <c r="G15" i="11"/>
  <c r="O15" i="11" s="1"/>
  <c r="G14" i="11"/>
  <c r="O14" i="11" s="1"/>
  <c r="L12" i="11"/>
  <c r="F12" i="11"/>
  <c r="E12" i="11"/>
  <c r="G11" i="11"/>
  <c r="O11" i="11" s="1"/>
  <c r="G10" i="11"/>
  <c r="L20" i="10"/>
  <c r="F20" i="10"/>
  <c r="E20" i="10"/>
  <c r="G19" i="10"/>
  <c r="O19" i="10" s="1"/>
  <c r="P19" i="10" s="1"/>
  <c r="G18" i="10"/>
  <c r="P17" i="10"/>
  <c r="L16" i="10"/>
  <c r="F16" i="10"/>
  <c r="E16" i="10"/>
  <c r="G15" i="10"/>
  <c r="G14" i="10"/>
  <c r="O14" i="10" s="1"/>
  <c r="L12" i="10"/>
  <c r="F12" i="10"/>
  <c r="E12" i="10"/>
  <c r="G11" i="10"/>
  <c r="O11" i="10" s="1"/>
  <c r="G10" i="10"/>
  <c r="L20" i="9"/>
  <c r="F20" i="9"/>
  <c r="E20" i="9"/>
  <c r="G19" i="9"/>
  <c r="O19" i="9" s="1"/>
  <c r="P19" i="9" s="1"/>
  <c r="G18" i="9"/>
  <c r="P17" i="9"/>
  <c r="L16" i="9"/>
  <c r="F16" i="9"/>
  <c r="E16" i="9"/>
  <c r="G15" i="9"/>
  <c r="G14" i="9"/>
  <c r="O14" i="9" s="1"/>
  <c r="L12" i="9"/>
  <c r="F12" i="9"/>
  <c r="E12" i="9"/>
  <c r="G11" i="9"/>
  <c r="O11" i="9" s="1"/>
  <c r="G10" i="9"/>
  <c r="G12" i="9" s="1"/>
  <c r="L20" i="8"/>
  <c r="F20" i="8"/>
  <c r="E20" i="8"/>
  <c r="G19" i="8"/>
  <c r="O19" i="8" s="1"/>
  <c r="P19" i="8" s="1"/>
  <c r="G18" i="8"/>
  <c r="P17" i="8"/>
  <c r="L16" i="8"/>
  <c r="F16" i="8"/>
  <c r="E16" i="8"/>
  <c r="G15" i="8"/>
  <c r="G14" i="8"/>
  <c r="O14" i="8" s="1"/>
  <c r="L12" i="8"/>
  <c r="F12" i="8"/>
  <c r="E12" i="8"/>
  <c r="G11" i="8"/>
  <c r="O11" i="8" s="1"/>
  <c r="G10" i="8"/>
  <c r="O10" i="8" s="1"/>
  <c r="P10" i="8" s="1"/>
  <c r="L20" i="7"/>
  <c r="F20" i="7"/>
  <c r="E20" i="7"/>
  <c r="G19" i="7"/>
  <c r="O19" i="7" s="1"/>
  <c r="P19" i="7" s="1"/>
  <c r="G18" i="7"/>
  <c r="P17" i="7"/>
  <c r="L16" i="7"/>
  <c r="F16" i="7"/>
  <c r="E16" i="7"/>
  <c r="G15" i="7"/>
  <c r="O15" i="7" s="1"/>
  <c r="G14" i="7"/>
  <c r="O14" i="7" s="1"/>
  <c r="L12" i="7"/>
  <c r="F12" i="7"/>
  <c r="E12" i="7"/>
  <c r="G11" i="7"/>
  <c r="O11" i="7" s="1"/>
  <c r="P11" i="7" s="1"/>
  <c r="G10" i="7"/>
  <c r="O19" i="6"/>
  <c r="P19" i="6" s="1"/>
  <c r="P17" i="6"/>
  <c r="F16" i="6"/>
  <c r="E16" i="6"/>
  <c r="O14" i="6"/>
  <c r="L12" i="6"/>
  <c r="F12" i="6"/>
  <c r="E12" i="6"/>
  <c r="G11" i="6"/>
  <c r="O11" i="6" s="1"/>
  <c r="P11" i="6" s="1"/>
  <c r="G10" i="6"/>
  <c r="O10" i="6" s="1"/>
  <c r="L20" i="5"/>
  <c r="F20" i="5"/>
  <c r="E20" i="5"/>
  <c r="G19" i="5"/>
  <c r="O19" i="5" s="1"/>
  <c r="P19" i="5" s="1"/>
  <c r="G18" i="5"/>
  <c r="P17" i="5"/>
  <c r="L16" i="5"/>
  <c r="F16" i="5"/>
  <c r="E16" i="5"/>
  <c r="G15" i="5"/>
  <c r="O15" i="5" s="1"/>
  <c r="G14" i="5"/>
  <c r="O14" i="5" s="1"/>
  <c r="L12" i="5"/>
  <c r="F12" i="5"/>
  <c r="E12" i="5"/>
  <c r="G11" i="5"/>
  <c r="O11" i="5" s="1"/>
  <c r="P11" i="5" s="1"/>
  <c r="G10" i="5"/>
  <c r="L16" i="1"/>
  <c r="F16" i="1"/>
  <c r="E16" i="1"/>
  <c r="G15" i="1"/>
  <c r="O15" i="1" s="1"/>
  <c r="G14" i="1"/>
  <c r="O14" i="1" s="1"/>
  <c r="G16" i="8" l="1"/>
  <c r="G20" i="7"/>
  <c r="L22" i="5"/>
  <c r="G12" i="7"/>
  <c r="L22" i="11"/>
  <c r="G20" i="8"/>
  <c r="G12" i="5"/>
  <c r="G20" i="11"/>
  <c r="G12" i="11"/>
  <c r="O10" i="11"/>
  <c r="P10" i="11" s="1"/>
  <c r="G20" i="10"/>
  <c r="L22" i="10"/>
  <c r="G16" i="10"/>
  <c r="G12" i="10"/>
  <c r="O10" i="10"/>
  <c r="P10" i="10" s="1"/>
  <c r="G20" i="9"/>
  <c r="L22" i="9"/>
  <c r="G16" i="9"/>
  <c r="O10" i="9"/>
  <c r="P10" i="9" s="1"/>
  <c r="L22" i="8"/>
  <c r="G12" i="8"/>
  <c r="L22" i="7"/>
  <c r="O10" i="7"/>
  <c r="P10" i="7" s="1"/>
  <c r="L22" i="6"/>
  <c r="G16" i="6"/>
  <c r="G12" i="6"/>
  <c r="O12" i="6"/>
  <c r="G20" i="5"/>
  <c r="G15" i="17"/>
  <c r="O10" i="5"/>
  <c r="P10" i="5" s="1"/>
  <c r="L22" i="4"/>
  <c r="E20" i="17"/>
  <c r="F16" i="17"/>
  <c r="G16" i="4"/>
  <c r="O14" i="17"/>
  <c r="G12" i="4"/>
  <c r="L20" i="17"/>
  <c r="F20" i="17"/>
  <c r="G19" i="17"/>
  <c r="L16" i="17"/>
  <c r="G14" i="17"/>
  <c r="G16" i="17" s="1"/>
  <c r="G16" i="1"/>
  <c r="O16" i="1"/>
  <c r="L12" i="17"/>
  <c r="G10" i="17"/>
  <c r="E12" i="17"/>
  <c r="G11" i="17"/>
  <c r="G18" i="17"/>
  <c r="E16" i="17"/>
  <c r="F12" i="17"/>
  <c r="O10" i="4"/>
  <c r="O12" i="4" s="1"/>
  <c r="O15" i="4"/>
  <c r="O16" i="4" s="1"/>
  <c r="O18" i="4"/>
  <c r="O20" i="4" s="1"/>
  <c r="P20" i="4" s="1"/>
  <c r="O16" i="11"/>
  <c r="P11" i="11"/>
  <c r="O12" i="11"/>
  <c r="G16" i="11"/>
  <c r="O18" i="11"/>
  <c r="O20" i="11" s="1"/>
  <c r="P20" i="11" s="1"/>
  <c r="P11" i="10"/>
  <c r="O15" i="10"/>
  <c r="O16" i="10" s="1"/>
  <c r="O18" i="10"/>
  <c r="O20" i="10" s="1"/>
  <c r="P20" i="10" s="1"/>
  <c r="P11" i="9"/>
  <c r="O12" i="9"/>
  <c r="O15" i="9"/>
  <c r="O16" i="9" s="1"/>
  <c r="O18" i="9"/>
  <c r="O20" i="9" s="1"/>
  <c r="P20" i="9" s="1"/>
  <c r="P11" i="8"/>
  <c r="O12" i="8"/>
  <c r="O15" i="8"/>
  <c r="O18" i="8"/>
  <c r="O20" i="8" s="1"/>
  <c r="P20" i="8" s="1"/>
  <c r="O16" i="7"/>
  <c r="G16" i="7"/>
  <c r="O18" i="7"/>
  <c r="O20" i="7" s="1"/>
  <c r="P20" i="7" s="1"/>
  <c r="O15" i="6"/>
  <c r="O16" i="6" s="1"/>
  <c r="O18" i="6"/>
  <c r="O20" i="6" s="1"/>
  <c r="P20" i="6" s="1"/>
  <c r="P10" i="6"/>
  <c r="O16" i="5"/>
  <c r="G16" i="5"/>
  <c r="O18" i="5"/>
  <c r="O20" i="5" s="1"/>
  <c r="P20" i="5" s="1"/>
  <c r="L20" i="1"/>
  <c r="F20" i="1"/>
  <c r="E20" i="1"/>
  <c r="G19" i="1"/>
  <c r="G18" i="1"/>
  <c r="O18" i="1" s="1"/>
  <c r="L12" i="1"/>
  <c r="F12" i="1"/>
  <c r="E12" i="1"/>
  <c r="G11" i="1"/>
  <c r="G10" i="1"/>
  <c r="P10" i="4" l="1"/>
  <c r="O12" i="5"/>
  <c r="O22" i="5" s="1"/>
  <c r="O12" i="7"/>
  <c r="O22" i="7" s="1"/>
  <c r="G12" i="1"/>
  <c r="O22" i="11"/>
  <c r="G20" i="17"/>
  <c r="O12" i="10"/>
  <c r="O22" i="10" s="1"/>
  <c r="O22" i="9"/>
  <c r="O22" i="6"/>
  <c r="P12" i="6"/>
  <c r="G12" i="17"/>
  <c r="O18" i="17"/>
  <c r="O15" i="17"/>
  <c r="O16" i="17" s="1"/>
  <c r="P12" i="4"/>
  <c r="O22" i="4"/>
  <c r="F21" i="17"/>
  <c r="L22" i="17"/>
  <c r="L22" i="1"/>
  <c r="G20" i="1"/>
  <c r="E21" i="17"/>
  <c r="P12" i="11"/>
  <c r="P12" i="9"/>
  <c r="O16" i="8"/>
  <c r="O22" i="8" s="1"/>
  <c r="P12" i="8"/>
  <c r="O10" i="1"/>
  <c r="O10" i="17" s="1"/>
  <c r="P10" i="17" s="1"/>
  <c r="P12" i="7" l="1"/>
  <c r="P12" i="5"/>
  <c r="G21" i="17"/>
  <c r="P12" i="10"/>
  <c r="O23" i="4"/>
  <c r="O24" i="4" s="1"/>
  <c r="P22" i="4"/>
  <c r="O23" i="11"/>
  <c r="O24" i="11" s="1"/>
  <c r="P22" i="11"/>
  <c r="O23" i="10"/>
  <c r="O24" i="10" s="1"/>
  <c r="P22" i="10"/>
  <c r="O23" i="9"/>
  <c r="O24" i="9" s="1"/>
  <c r="P22" i="9"/>
  <c r="O23" i="8"/>
  <c r="O24" i="8" s="1"/>
  <c r="P22" i="8"/>
  <c r="O23" i="7"/>
  <c r="O24" i="7" s="1"/>
  <c r="P22" i="7"/>
  <c r="O23" i="6"/>
  <c r="O24" i="6" s="1"/>
  <c r="P22" i="6"/>
  <c r="O23" i="5"/>
  <c r="O24" i="5" s="1"/>
  <c r="P22" i="5"/>
  <c r="P10" i="1"/>
  <c r="O19" i="1" l="1"/>
  <c r="P17" i="1"/>
  <c r="O11" i="1"/>
  <c r="O11" i="17" s="1"/>
  <c r="P19" i="1" l="1"/>
  <c r="O19" i="17"/>
  <c r="O20" i="1"/>
  <c r="P20" i="1" s="1"/>
  <c r="P11" i="17"/>
  <c r="O12" i="17"/>
  <c r="O12" i="1"/>
  <c r="P11" i="1"/>
  <c r="O22" i="1" l="1"/>
  <c r="P22" i="1" s="1"/>
  <c r="O20" i="17"/>
  <c r="P20" i="17" s="1"/>
  <c r="P19" i="17"/>
  <c r="P12" i="17"/>
  <c r="P12" i="1"/>
  <c r="O22" i="17" l="1"/>
  <c r="O23" i="17" s="1"/>
  <c r="O24" i="17" s="1"/>
  <c r="O23" i="1"/>
  <c r="O24" i="1" s="1"/>
  <c r="P22" i="17" l="1"/>
</calcChain>
</file>

<file path=xl/sharedStrings.xml><?xml version="1.0" encoding="utf-8"?>
<sst xmlns="http://schemas.openxmlformats.org/spreadsheetml/2006/main" count="683" uniqueCount="120">
  <si>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</si>
  <si>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</si>
  <si>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</si>
  <si>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</si>
  <si>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</si>
  <si>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</si>
  <si>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</si>
  <si>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</si>
  <si>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</si>
  <si>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</si>
  <si>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</si>
  <si>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</si>
  <si>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</si>
  <si>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</si>
  <si>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</si>
  <si>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</si>
  <si>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</si>
  <si>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</si>
  <si>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</si>
  <si>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</si>
  <si>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</si>
  <si>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</si>
  <si>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</si>
  <si>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</si>
  <si>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</si>
  <si>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</si>
  <si>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</si>
  <si>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</si>
  <si>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</si>
  <si>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</si>
  <si>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</si>
  <si>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</si>
  <si>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</si>
  <si>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</si>
  <si>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</si>
  <si>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</si>
  <si>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</si>
  <si>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</si>
  <si>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</si>
  <si>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</si>
  <si>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</si>
  <si>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</si>
  <si>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</si>
  <si>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</si>
  <si>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</si>
  <si>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</si>
  <si>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</si>
  <si>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</si>
  <si>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</si>
  <si>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</si>
  <si>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</si>
  <si>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</si>
  <si>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</si>
  <si>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</si>
  <si>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</si>
  <si>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</si>
  <si>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</si>
  <si>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</si>
  <si>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</si>
  <si>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</si>
  <si>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</si>
  <si>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</si>
  <si>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</si>
  <si>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</si>
  <si>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</si>
  <si>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</si>
  <si>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</si>
  <si>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</si>
  <si>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</si>
  <si>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</si>
  <si>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</si>
  <si>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Lesy SR š.p. OZ Vranov n/T</t>
  </si>
  <si>
    <t>LS/VC/LO</t>
  </si>
  <si>
    <t>spolu</t>
  </si>
  <si>
    <t>1,2,4a,6(skm),7</t>
  </si>
  <si>
    <t>1,2,4a,6(sort),7</t>
  </si>
  <si>
    <t>OU</t>
  </si>
  <si>
    <t>Cena bez DPH (ponuka dodávateľa) v €/m³ na dve desatiiné miesta</t>
  </si>
  <si>
    <t>Celkom cena bez DPH (ponuka dodávateľa)
v €</t>
  </si>
  <si>
    <t>listnaté (m³)</t>
  </si>
  <si>
    <t>spolu (m³)</t>
  </si>
  <si>
    <t xml:space="preserve">* Požiadavky </t>
  </si>
  <si>
    <t xml:space="preserve"> 01 / 03 / 03</t>
  </si>
  <si>
    <t>1,2,4a,4d,6(sort),7</t>
  </si>
  <si>
    <t>1,2,4a,4d,6(skm),7</t>
  </si>
  <si>
    <t>129.3</t>
  </si>
  <si>
    <t>VU-50</t>
  </si>
  <si>
    <t>50/500</t>
  </si>
  <si>
    <t>286.3</t>
  </si>
  <si>
    <t>295A0</t>
  </si>
  <si>
    <t>311B0</t>
  </si>
  <si>
    <t>296B0</t>
  </si>
  <si>
    <t>VU+50</t>
  </si>
  <si>
    <t>308B0</t>
  </si>
  <si>
    <t>311A0</t>
  </si>
  <si>
    <t>314C0</t>
  </si>
  <si>
    <t>285.1</t>
  </si>
  <si>
    <t>287.1</t>
  </si>
  <si>
    <t>299.0</t>
  </si>
  <si>
    <t>308A0</t>
  </si>
  <si>
    <t>309.0</t>
  </si>
  <si>
    <t>317.0</t>
  </si>
  <si>
    <t>1318.0</t>
  </si>
  <si>
    <t>276.0</t>
  </si>
  <si>
    <t>277.0</t>
  </si>
  <si>
    <t>278.0</t>
  </si>
  <si>
    <t>289A0</t>
  </si>
  <si>
    <t>298A0</t>
  </si>
  <si>
    <t>307.0</t>
  </si>
  <si>
    <t>315.0</t>
  </si>
  <si>
    <t>333A0</t>
  </si>
  <si>
    <t>337.1</t>
  </si>
  <si>
    <t>50/300</t>
  </si>
  <si>
    <t>50/400</t>
  </si>
  <si>
    <t>50/800</t>
  </si>
  <si>
    <t>50/1500</t>
  </si>
  <si>
    <t>70/550</t>
  </si>
  <si>
    <t>1,2,4a,4b,6(skm),7</t>
  </si>
  <si>
    <t>1,2,4a,4b,6(sort),7</t>
  </si>
  <si>
    <t xml:space="preserve">Lesnícke služby v ťažbovom procese na OZ Vranov n/T,  LS01 VC03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</si>
</sst>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4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20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left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 wrapText="1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 wrapText="1"/>
    </xf>
    <xf numFmtId="0" fontId="3" fillId="3" borderId="37" xfId="0" applyFont="1" applyFill="1" applyBorder="1" applyAlignment="1" applyProtection="1">
      <alignment horizontal="center" vertical="center"/>
    </xf>
    <xf numFmtId="0" fontId="0" fillId="3" borderId="37" xfId="0" applyFill="1" applyBorder="1" applyAlignment="1" applyProtection="1">
      <alignment horizontal="center" vertical="center"/>
    </xf>
    <xf numFmtId="3" fontId="10" fillId="3" borderId="37" xfId="0" applyNumberFormat="1" applyFont="1" applyFill="1" applyBorder="1" applyAlignment="1" applyProtection="1">
      <alignment horizontal="right" vertical="center"/>
    </xf>
    <xf numFmtId="0" fontId="10" fillId="3" borderId="37" xfId="0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9" xfId="0" applyFont="1" applyFill="1" applyBorder="1" applyProtection="1"/>
    <xf numFmtId="0" fontId="0" fillId="3" borderId="36" xfId="0" applyFill="1" applyBorder="1" applyProtection="1"/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3" fillId="3" borderId="26" xfId="0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left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3" fillId="0" borderId="0" xfId="0" applyFont="1" applyProtection="1"/>
    <xf numFmtId="0" fontId="12" fillId="3" borderId="0" xfId="0" applyFont="1" applyFill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0" fillId="3" borderId="0" xfId="0" applyFill="1" applyBorder="1" applyProtection="1">
      <protection locked="0"/>
    </xf>
    <xf numFmtId="0" fontId="10" fillId="3" borderId="21" xfId="0" applyFont="1" applyFill="1" applyBorder="1" applyAlignment="1" applyProtection="1">
      <alignment horizontal="center" vertical="center" wrapText="1"/>
      <protection locked="0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/>
    </xf>
    <xf numFmtId="2" fontId="10" fillId="3" borderId="10" xfId="0" applyNumberFormat="1" applyFont="1" applyFill="1" applyBorder="1" applyAlignment="1" applyProtection="1">
      <alignment horizontal="center" vertical="center"/>
    </xf>
    <xf numFmtId="2" fontId="10" fillId="3" borderId="16" xfId="0" applyNumberFormat="1" applyFont="1" applyFill="1" applyBorder="1" applyAlignment="1" applyProtection="1">
      <alignment horizontal="center" vertical="center"/>
      <protection locked="0"/>
    </xf>
    <xf numFmtId="4" fontId="10" fillId="3" borderId="30" xfId="0" applyNumberFormat="1" applyFont="1" applyFill="1" applyBorder="1" applyAlignment="1" applyProtection="1">
      <alignment horizontal="center" vertical="center"/>
    </xf>
    <xf numFmtId="4" fontId="10" fillId="3" borderId="15" xfId="0" applyNumberFormat="1" applyFont="1" applyFill="1" applyBorder="1" applyAlignment="1" applyProtection="1">
      <alignment horizontal="center" vertical="center"/>
      <protection locked="0"/>
    </xf>
    <xf numFmtId="2" fontId="10" fillId="3" borderId="16" xfId="0" applyNumberFormat="1" applyFont="1" applyFill="1" applyBorder="1" applyAlignment="1" applyProtection="1">
      <alignment horizontal="center" vertical="center"/>
    </xf>
    <xf numFmtId="4" fontId="10" fillId="3" borderId="41" xfId="0" applyNumberFormat="1" applyFont="1" applyFill="1" applyBorder="1" applyAlignment="1" applyProtection="1">
      <alignment horizontal="center" vertical="center"/>
    </xf>
    <xf numFmtId="2" fontId="10" fillId="3" borderId="31" xfId="0" applyNumberFormat="1" applyFont="1" applyFill="1" applyBorder="1" applyAlignment="1" applyProtection="1">
      <alignment horizontal="center" vertical="center"/>
    </xf>
    <xf numFmtId="4" fontId="10" fillId="3" borderId="27" xfId="0" applyNumberFormat="1" applyFont="1" applyFill="1" applyBorder="1" applyAlignment="1" applyProtection="1">
      <alignment horizontal="center" vertical="center"/>
    </xf>
    <xf numFmtId="4" fontId="10" fillId="3" borderId="15" xfId="0" applyNumberFormat="1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 wrapText="1"/>
      <protection locked="0"/>
    </xf>
    <xf numFmtId="0" fontId="3" fillId="3" borderId="31" xfId="0" applyFont="1" applyFill="1" applyBorder="1" applyAlignment="1" applyProtection="1">
      <alignment horizontal="center" vertical="center"/>
    </xf>
    <xf numFmtId="2" fontId="10" fillId="3" borderId="35" xfId="0" applyNumberFormat="1" applyFont="1" applyFill="1" applyBorder="1" applyAlignment="1" applyProtection="1">
      <alignment horizontal="center" vertical="center"/>
    </xf>
    <xf numFmtId="4" fontId="10" fillId="3" borderId="35" xfId="0" applyNumberFormat="1" applyFont="1" applyFill="1" applyBorder="1" applyAlignment="1" applyProtection="1">
      <alignment horizontal="center" vertical="center"/>
    </xf>
    <xf numFmtId="4" fontId="10" fillId="3" borderId="47" xfId="0" applyNumberFormat="1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vertical="center" wrapText="1"/>
      <protection locked="0"/>
    </xf>
    <xf numFmtId="0" fontId="10" fillId="3" borderId="24" xfId="0" applyFont="1" applyFill="1" applyBorder="1" applyAlignment="1" applyProtection="1">
      <alignment horizontal="center" vertical="center"/>
      <protection locked="0"/>
    </xf>
    <xf numFmtId="0" fontId="10" fillId="3" borderId="21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2" fontId="3" fillId="3" borderId="10" xfId="0" applyNumberFormat="1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2" fontId="3" fillId="3" borderId="31" xfId="0" applyNumberFormat="1" applyFont="1" applyFill="1" applyBorder="1" applyAlignment="1" applyProtection="1">
      <alignment horizontal="center" vertical="center"/>
    </xf>
    <xf numFmtId="0" fontId="2" fillId="3" borderId="41" xfId="0" applyFont="1" applyFill="1" applyBorder="1" applyAlignment="1" applyProtection="1">
      <alignment horizontal="center" vertical="center"/>
    </xf>
    <xf numFmtId="0" fontId="3" fillId="3" borderId="39" xfId="0" applyFont="1" applyFill="1" applyBorder="1" applyProtection="1">
      <protection locked="0"/>
    </xf>
    <xf numFmtId="0" fontId="6" fillId="3" borderId="28" xfId="0" applyFont="1" applyFill="1" applyBorder="1" applyAlignment="1" applyProtection="1">
      <alignment horizontal="left" vertical="center"/>
      <protection locked="0"/>
    </xf>
    <xf numFmtId="0" fontId="10" fillId="3" borderId="48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center" vertical="center" wrapText="1"/>
    </xf>
    <xf numFmtId="0" fontId="10" fillId="3" borderId="50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10" fillId="3" borderId="5" xfId="0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3" fontId="10" fillId="3" borderId="48" xfId="0" applyNumberFormat="1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horizontal="center" vertical="center"/>
    </xf>
    <xf numFmtId="3" fontId="10" fillId="3" borderId="48" xfId="0" applyNumberFormat="1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/>
      <protection locked="0"/>
    </xf>
    <xf numFmtId="0" fontId="10" fillId="3" borderId="22" xfId="0" applyFont="1" applyFill="1" applyBorder="1" applyAlignment="1" applyProtection="1">
      <alignment horizontal="center" vertical="center"/>
      <protection locked="0"/>
    </xf>
    <xf numFmtId="0" fontId="10" fillId="3" borderId="45" xfId="0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3" borderId="45" xfId="0" applyFont="1" applyFill="1" applyBorder="1" applyAlignment="1" applyProtection="1">
      <alignment horizontal="center" vertical="center" wrapText="1"/>
    </xf>
    <xf numFmtId="0" fontId="10" fillId="3" borderId="25" xfId="0" applyFont="1" applyFill="1" applyBorder="1" applyAlignment="1" applyProtection="1">
      <alignment horizontal="center" vertical="center" wrapText="1"/>
    </xf>
    <xf numFmtId="0" fontId="10" fillId="3" borderId="34" xfId="0" applyFont="1" applyFill="1" applyBorder="1" applyAlignment="1" applyProtection="1">
      <alignment horizontal="center" vertical="center" wrapText="1"/>
    </xf>
    <xf numFmtId="0" fontId="10" fillId="3" borderId="23" xfId="0" applyFont="1" applyFill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center" vertical="center" wrapText="1"/>
      <protection locked="0"/>
    </xf>
    <xf numFmtId="0" fontId="10" fillId="3" borderId="52" xfId="0" applyFont="1" applyFill="1" applyBorder="1" applyAlignment="1" applyProtection="1">
      <alignment horizontal="center" vertical="center"/>
    </xf>
    <xf numFmtId="3" fontId="10" fillId="3" borderId="55" xfId="0" applyNumberFormat="1" applyFont="1" applyFill="1" applyBorder="1" applyAlignment="1" applyProtection="1">
      <alignment horizontal="center" vertical="center"/>
    </xf>
    <xf numFmtId="0" fontId="10" fillId="3" borderId="57" xfId="0" applyFont="1" applyFill="1" applyBorder="1" applyAlignment="1" applyProtection="1">
      <alignment horizontal="center" vertical="center" wrapText="1"/>
    </xf>
    <xf numFmtId="3" fontId="10" fillId="3" borderId="59" xfId="0" applyNumberFormat="1" applyFont="1" applyFill="1" applyBorder="1" applyAlignment="1" applyProtection="1">
      <alignment horizontal="center" vertical="center"/>
    </xf>
    <xf numFmtId="3" fontId="10" fillId="3" borderId="60" xfId="0" applyNumberFormat="1" applyFont="1" applyFill="1" applyBorder="1" applyAlignment="1" applyProtection="1">
      <alignment horizontal="center" vertical="center"/>
    </xf>
    <xf numFmtId="2" fontId="10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3" borderId="5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2" fontId="10" fillId="3" borderId="31" xfId="0" applyNumberFormat="1" applyFont="1" applyFill="1" applyBorder="1" applyAlignment="1" applyProtection="1">
      <alignment horizontal="center" vertical="center"/>
      <protection locked="0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/>
    </xf>
    <xf numFmtId="0" fontId="15" fillId="3" borderId="37" xfId="0" applyFont="1" applyFill="1" applyBorder="1" applyAlignment="1" applyProtection="1">
      <alignment horizontal="center" vertical="center"/>
    </xf>
    <xf numFmtId="0" fontId="10" fillId="3" borderId="53" xfId="0" applyFont="1" applyFill="1" applyBorder="1" applyAlignment="1" applyProtection="1">
      <alignment horizontal="center" vertical="center"/>
      <protection locked="0"/>
    </xf>
    <xf numFmtId="0" fontId="10" fillId="3" borderId="55" xfId="0" applyFont="1" applyFill="1" applyBorder="1" applyAlignment="1" applyProtection="1">
      <alignment horizontal="center" vertical="center" wrapText="1"/>
    </xf>
    <xf numFmtId="0" fontId="10" fillId="3" borderId="63" xfId="0" applyFont="1" applyFill="1" applyBorder="1" applyAlignment="1" applyProtection="1">
      <alignment horizontal="center" vertical="center" wrapText="1"/>
    </xf>
    <xf numFmtId="3" fontId="10" fillId="3" borderId="24" xfId="0" applyNumberFormat="1" applyFont="1" applyFill="1" applyBorder="1" applyAlignment="1" applyProtection="1">
      <alignment horizontal="center" vertical="center"/>
    </xf>
    <xf numFmtId="3" fontId="10" fillId="3" borderId="64" xfId="0" applyNumberFormat="1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/>
    </xf>
    <xf numFmtId="0" fontId="10" fillId="3" borderId="56" xfId="0" applyFont="1" applyFill="1" applyBorder="1" applyAlignment="1" applyProtection="1">
      <alignment horizontal="center" vertical="center"/>
      <protection locked="0"/>
    </xf>
    <xf numFmtId="0" fontId="15" fillId="3" borderId="27" xfId="0" applyFont="1" applyFill="1" applyBorder="1" applyAlignment="1" applyProtection="1">
      <alignment horizontal="center" vertical="center"/>
      <protection locked="0"/>
    </xf>
    <xf numFmtId="0" fontId="10" fillId="3" borderId="54" xfId="0" applyFont="1" applyFill="1" applyBorder="1" applyAlignment="1" applyProtection="1">
      <alignment horizontal="center" vertical="center"/>
      <protection locked="0"/>
    </xf>
    <xf numFmtId="0" fontId="10" fillId="3" borderId="30" xfId="0" applyFont="1" applyFill="1" applyBorder="1" applyAlignment="1" applyProtection="1">
      <alignment horizontal="center" vertical="center"/>
      <protection locked="0"/>
    </xf>
    <xf numFmtId="0" fontId="10" fillId="3" borderId="5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5" fillId="3" borderId="4" xfId="0" applyFont="1" applyFill="1" applyBorder="1" applyAlignment="1" applyProtection="1">
      <alignment horizontal="center" vertical="center"/>
      <protection locked="0"/>
    </xf>
    <xf numFmtId="0" fontId="15" fillId="3" borderId="27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</xf>
    <xf numFmtId="0" fontId="6" fillId="3" borderId="19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protection locked="0"/>
    </xf>
    <xf numFmtId="0" fontId="0" fillId="2" borderId="0" xfId="0" applyFill="1" applyAlignment="1" applyProtection="1">
      <protection locked="0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26" xfId="0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2" xfId="0" applyFill="1" applyBorder="1" applyAlignment="1" applyProtection="1">
      <alignment horizontal="center" vertical="top" wrapText="1"/>
      <protection locked="0"/>
    </xf>
    <xf numFmtId="0" fontId="0" fillId="3" borderId="17" xfId="0" applyFill="1" applyBorder="1" applyAlignment="1" applyProtection="1">
      <alignment horizontal="center" vertical="top" wrapText="1"/>
      <protection locked="0"/>
    </xf>
    <xf numFmtId="0" fontId="0" fillId="3" borderId="43" xfId="0" applyFill="1" applyBorder="1" applyAlignment="1" applyProtection="1">
      <alignment horizontal="center" vertical="top" wrapText="1"/>
      <protection locked="0"/>
    </xf>
    <xf numFmtId="0" fontId="0" fillId="3" borderId="40" xfId="0" applyFill="1" applyBorder="1" applyAlignment="1" applyProtection="1">
      <alignment horizontal="center" vertical="top" wrapText="1"/>
      <protection locked="0"/>
    </xf>
    <xf numFmtId="0" fontId="0" fillId="3" borderId="0" xfId="0" applyFill="1" applyBorder="1" applyAlignment="1" applyProtection="1">
      <alignment horizontal="center" vertical="top" wrapText="1"/>
      <protection locked="0"/>
    </xf>
    <xf numFmtId="0" fontId="0" fillId="3" borderId="44" xfId="0" applyFill="1" applyBorder="1" applyAlignment="1" applyProtection="1">
      <alignment horizontal="center" vertical="top" wrapText="1"/>
      <protection locked="0"/>
    </xf>
    <xf numFmtId="0" fontId="0" fillId="3" borderId="45" xfId="0" applyFill="1" applyBorder="1" applyAlignment="1" applyProtection="1">
      <alignment horizontal="center" vertical="top" wrapText="1"/>
      <protection locked="0"/>
    </xf>
    <xf numFmtId="0" fontId="0" fillId="3" borderId="41" xfId="0" applyFill="1" applyBorder="1" applyAlignment="1" applyProtection="1">
      <alignment horizontal="center" vertical="top" wrapText="1"/>
      <protection locked="0"/>
    </xf>
    <xf numFmtId="0" fontId="0" fillId="3" borderId="46" xfId="0" applyFill="1" applyBorder="1" applyAlignment="1" applyProtection="1">
      <alignment horizontal="center" vertical="top" wrapText="1"/>
      <protection locked="0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58" xfId="0" applyFont="1" applyFill="1" applyBorder="1" applyAlignment="1" applyProtection="1">
      <alignment horizontal="center" vertical="center"/>
    </xf>
    <xf numFmtId="0" fontId="10" fillId="3" borderId="62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left"/>
    </xf>
    <xf numFmtId="0" fontId="5" fillId="2" borderId="15" xfId="0" applyFont="1" applyFill="1" applyBorder="1" applyAlignment="1" applyProtection="1">
      <alignment horizontal="left"/>
    </xf>
    <xf numFmtId="0" fontId="5" fillId="2" borderId="26" xfId="0" applyFont="1" applyFill="1" applyBorder="1" applyAlignment="1" applyProtection="1">
      <alignment horizontal="left"/>
    </xf>
    <xf numFmtId="0" fontId="4" fillId="2" borderId="0" xfId="0" applyFont="1" applyFill="1" applyAlignment="1" applyProtection="1"/>
    <xf numFmtId="0" fontId="0" fillId="2" borderId="0" xfId="0" applyFill="1" applyAlignment="1" applyProtection="1"/>
    <xf numFmtId="0" fontId="5" fillId="2" borderId="1" xfId="0" applyFont="1" applyFill="1" applyBorder="1" applyAlignment="1" applyProtection="1">
      <alignment horizontal="left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6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0" fillId="3" borderId="42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43" xfId="0" applyFill="1" applyBorder="1" applyAlignment="1" applyProtection="1">
      <alignment horizontal="center" vertical="top" wrapText="1"/>
    </xf>
    <xf numFmtId="0" fontId="0" fillId="3" borderId="40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44" xfId="0" applyFill="1" applyBorder="1" applyAlignment="1" applyProtection="1">
      <alignment horizontal="center" vertical="top" wrapText="1"/>
    </xf>
    <xf numFmtId="0" fontId="0" fillId="3" borderId="45" xfId="0" applyFill="1" applyBorder="1" applyAlignment="1" applyProtection="1">
      <alignment horizontal="center" vertical="top" wrapText="1"/>
    </xf>
    <xf numFmtId="0" fontId="0" fillId="3" borderId="41" xfId="0" applyFill="1" applyBorder="1" applyAlignment="1" applyProtection="1">
      <alignment horizontal="center" vertical="top" wrapText="1"/>
    </xf>
    <xf numFmtId="0" fontId="0" fillId="3" borderId="46" xfId="0" applyFill="1" applyBorder="1" applyAlignment="1" applyProtection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center"/>
    </xf>
    <xf numFmtId="14" fontId="6" fillId="3" borderId="20" xfId="0" applyNumberFormat="1" applyFont="1" applyFill="1" applyBorder="1" applyAlignment="1" applyProtection="1">
      <alignment vertical="center" wrapText="1"/>
    </xf>
    <xf numFmtId="0" fontId="10" fillId="3" borderId="3" xfId="0" applyFont="1" applyFill="1" applyBorder="1" applyAlignment="1" applyProtection="1">
      <alignment horizontal="center" vertical="center"/>
    </xf>
    <xf numFmtId="0" fontId="15" fillId="3" borderId="4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54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center" vertical="center" wrapText="1"/>
    </xf>
    <xf numFmtId="2" fontId="10" fillId="3" borderId="23" xfId="0" applyNumberFormat="1" applyFont="1" applyFill="1" applyBorder="1" applyAlignment="1" applyProtection="1">
      <alignment horizontal="center" vertical="center" wrapText="1"/>
    </xf>
    <xf numFmtId="2" fontId="10" fillId="3" borderId="21" xfId="0" applyNumberFormat="1" applyFont="1" applyFill="1" applyBorder="1" applyAlignment="1" applyProtection="1">
      <alignment horizontal="center" vertical="center" wrapText="1"/>
    </xf>
    <xf numFmtId="2" fontId="10" fillId="3" borderId="53" xfId="0" applyNumberFormat="1" applyFont="1" applyFill="1" applyBorder="1" applyAlignment="1" applyProtection="1">
      <alignment horizontal="center" vertical="center" wrapText="1"/>
    </xf>
    <xf numFmtId="2" fontId="10" fillId="3" borderId="26" xfId="0" applyNumberFormat="1" applyFont="1" applyFill="1" applyBorder="1" applyAlignment="1" applyProtection="1">
      <alignment horizontal="center" vertical="center"/>
    </xf>
    <xf numFmtId="2" fontId="10" fillId="3" borderId="1" xfId="0" applyNumberFormat="1" applyFont="1" applyFill="1" applyBorder="1" applyAlignment="1" applyProtection="1">
      <alignment horizontal="center" vertical="center"/>
    </xf>
    <xf numFmtId="2" fontId="10" fillId="3" borderId="55" xfId="0" applyNumberFormat="1" applyFont="1" applyFill="1" applyBorder="1" applyAlignment="1" applyProtection="1">
      <alignment horizontal="center" vertical="center"/>
    </xf>
    <xf numFmtId="2" fontId="10" fillId="3" borderId="46" xfId="0" applyNumberFormat="1" applyFont="1" applyFill="1" applyBorder="1" applyAlignment="1" applyProtection="1">
      <alignment horizontal="center" vertical="center"/>
    </xf>
    <xf numFmtId="2" fontId="10" fillId="3" borderId="29" xfId="0" applyNumberFormat="1" applyFont="1" applyFill="1" applyBorder="1" applyAlignment="1" applyProtection="1">
      <alignment horizontal="center" vertical="center"/>
    </xf>
    <xf numFmtId="2" fontId="10" fillId="3" borderId="57" xfId="0" applyNumberFormat="1" applyFont="1" applyFill="1" applyBorder="1" applyAlignment="1" applyProtection="1">
      <alignment horizontal="center" vertical="center"/>
    </xf>
    <xf numFmtId="2" fontId="10" fillId="3" borderId="46" xfId="0" applyNumberFormat="1" applyFont="1" applyFill="1" applyBorder="1" applyAlignment="1" applyProtection="1">
      <alignment horizontal="center" vertical="center" wrapText="1"/>
    </xf>
    <xf numFmtId="2" fontId="10" fillId="3" borderId="29" xfId="0" applyNumberFormat="1" applyFont="1" applyFill="1" applyBorder="1" applyAlignment="1" applyProtection="1">
      <alignment horizontal="center" vertical="center" wrapText="1"/>
    </xf>
    <xf numFmtId="2" fontId="10" fillId="3" borderId="57" xfId="0" applyNumberFormat="1" applyFont="1" applyFill="1" applyBorder="1" applyAlignment="1" applyProtection="1">
      <alignment horizontal="center" vertical="center" wrapText="1"/>
    </xf>
    <xf numFmtId="2" fontId="10" fillId="3" borderId="61" xfId="0" applyNumberFormat="1" applyFont="1" applyFill="1" applyBorder="1" applyAlignment="1" applyProtection="1">
      <alignment horizontal="center" vertical="center"/>
    </xf>
    <xf numFmtId="2" fontId="10" fillId="3" borderId="59" xfId="0" applyNumberFormat="1" applyFont="1" applyFill="1" applyBorder="1" applyAlignment="1" applyProtection="1">
      <alignment horizontal="center" vertical="center"/>
    </xf>
    <xf numFmtId="2" fontId="10" fillId="3" borderId="60" xfId="0" applyNumberFormat="1" applyFont="1" applyFill="1" applyBorder="1" applyAlignment="1" applyProtection="1">
      <alignment horizontal="center" vertical="center"/>
    </xf>
    <xf numFmtId="4" fontId="10" fillId="3" borderId="8" xfId="0" applyNumberFormat="1" applyFont="1" applyFill="1" applyBorder="1" applyAlignment="1" applyProtection="1">
      <alignment horizontal="center" vertical="center"/>
      <protection locked="0"/>
    </xf>
    <xf numFmtId="4" fontId="10" fillId="3" borderId="41" xfId="0" applyNumberFormat="1" applyFont="1" applyFill="1" applyBorder="1" applyAlignment="1" applyProtection="1">
      <alignment horizontal="center" vertical="center"/>
      <protection locked="0"/>
    </xf>
    <xf numFmtId="2" fontId="10" fillId="3" borderId="23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21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26" xfId="0" applyNumberFormat="1" applyFont="1" applyFill="1" applyBorder="1" applyAlignment="1" applyProtection="1">
      <alignment horizontal="center" vertical="center"/>
      <protection locked="0"/>
    </xf>
    <xf numFmtId="2" fontId="10" fillId="3" borderId="1" xfId="0" applyNumberFormat="1" applyFont="1" applyFill="1" applyBorder="1" applyAlignment="1" applyProtection="1">
      <alignment horizontal="center" vertical="center"/>
      <protection locked="0"/>
    </xf>
    <xf numFmtId="2" fontId="10" fillId="3" borderId="46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29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28" xfId="0" applyNumberFormat="1" applyFont="1" applyFill="1" applyBorder="1" applyAlignment="1" applyProtection="1">
      <alignment horizontal="center" vertical="center"/>
    </xf>
    <xf numFmtId="2" fontId="10" fillId="3" borderId="8" xfId="0" applyNumberFormat="1" applyFont="1" applyFill="1" applyBorder="1" applyAlignment="1" applyProtection="1">
      <alignment horizontal="center" vertical="center"/>
      <protection locked="0"/>
    </xf>
    <xf numFmtId="2" fontId="10" fillId="3" borderId="15" xfId="0" applyNumberFormat="1" applyFont="1" applyFill="1" applyBorder="1" applyAlignment="1" applyProtection="1">
      <alignment horizontal="center" vertical="center"/>
      <protection locked="0"/>
    </xf>
    <xf numFmtId="2" fontId="10" fillId="3" borderId="41" xfId="0" applyNumberFormat="1" applyFont="1" applyFill="1" applyBorder="1" applyAlignment="1" applyProtection="1">
      <alignment horizontal="center" vertical="center"/>
      <protection locked="0"/>
    </xf>
    <xf numFmtId="0" fontId="10" fillId="3" borderId="53" xfId="0" applyFont="1" applyFill="1" applyBorder="1" applyAlignment="1" applyProtection="1">
      <alignment horizontal="center" vertical="center"/>
    </xf>
    <xf numFmtId="2" fontId="10" fillId="3" borderId="20" xfId="0" applyNumberFormat="1" applyFont="1" applyFill="1" applyBorder="1" applyAlignment="1" applyProtection="1">
      <alignment horizontal="center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2" fontId="10" fillId="3" borderId="24" xfId="0" applyNumberFormat="1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2" fontId="10" fillId="3" borderId="15" xfId="0" applyNumberFormat="1" applyFont="1" applyFill="1" applyBorder="1" applyAlignment="1" applyProtection="1">
      <alignment horizontal="center" vertical="center"/>
    </xf>
    <xf numFmtId="2" fontId="10" fillId="3" borderId="28" xfId="0" applyNumberFormat="1" applyFont="1" applyFill="1" applyBorder="1" applyAlignment="1" applyProtection="1">
      <alignment horizontal="center" vertical="center" wrapText="1"/>
    </xf>
    <xf numFmtId="2" fontId="10" fillId="3" borderId="41" xfId="0" applyNumberFormat="1" applyFont="1" applyFill="1" applyBorder="1" applyAlignment="1" applyProtection="1">
      <alignment horizontal="center" vertical="center"/>
    </xf>
    <xf numFmtId="2" fontId="10" fillId="3" borderId="64" xfId="0" applyNumberFormat="1" applyFont="1" applyFill="1" applyBorder="1" applyAlignment="1" applyProtection="1">
      <alignment horizontal="center" vertical="center"/>
    </xf>
    <xf numFmtId="2" fontId="1" fillId="3" borderId="0" xfId="0" applyNumberFormat="1" applyFont="1" applyFill="1" applyAlignment="1" applyProtection="1">
      <alignment horizontal="center"/>
    </xf>
    <xf numFmtId="2" fontId="3" fillId="3" borderId="0" xfId="0" applyNumberFormat="1" applyFont="1" applyFill="1" applyAlignment="1" applyProtection="1"/>
    <xf numFmtId="2" fontId="0" fillId="0" borderId="0" xfId="0" applyNumberFormat="1" applyProtection="1"/>
    <xf numFmtId="2" fontId="2" fillId="3" borderId="0" xfId="0" applyNumberFormat="1" applyFont="1" applyFill="1" applyAlignment="1" applyProtection="1">
      <alignment horizontal="right"/>
    </xf>
    <xf numFmtId="2" fontId="1" fillId="3" borderId="0" xfId="0" applyNumberFormat="1" applyFont="1" applyFill="1" applyAlignment="1" applyProtection="1">
      <alignment horizontal="center"/>
    </xf>
    <xf numFmtId="2" fontId="12" fillId="3" borderId="0" xfId="0" applyNumberFormat="1" applyFont="1" applyFill="1" applyAlignment="1" applyProtection="1">
      <alignment horizontal="left"/>
    </xf>
    <xf numFmtId="2" fontId="4" fillId="2" borderId="0" xfId="0" applyNumberFormat="1" applyFont="1" applyFill="1" applyAlignment="1" applyProtection="1"/>
    <xf numFmtId="2" fontId="0" fillId="2" borderId="0" xfId="0" applyNumberFormat="1" applyFill="1" applyAlignment="1" applyProtection="1"/>
    <xf numFmtId="2" fontId="1" fillId="3" borderId="0" xfId="0" applyNumberFormat="1" applyFont="1" applyFill="1" applyAlignment="1" applyProtection="1"/>
    <xf numFmtId="2" fontId="5" fillId="3" borderId="1" xfId="0" applyNumberFormat="1" applyFont="1" applyFill="1" applyBorder="1" applyAlignment="1" applyProtection="1">
      <alignment horizontal="left"/>
    </xf>
    <xf numFmtId="2" fontId="5" fillId="2" borderId="1" xfId="0" applyNumberFormat="1" applyFont="1" applyFill="1" applyBorder="1" applyAlignment="1" applyProtection="1">
      <alignment horizontal="left"/>
    </xf>
    <xf numFmtId="2" fontId="0" fillId="3" borderId="0" xfId="0" applyNumberFormat="1" applyFill="1" applyAlignment="1" applyProtection="1">
      <alignment horizontal="left"/>
    </xf>
    <xf numFmtId="2" fontId="0" fillId="3" borderId="0" xfId="0" applyNumberFormat="1" applyFill="1" applyProtection="1"/>
    <xf numFmtId="2" fontId="0" fillId="3" borderId="0" xfId="0" applyNumberFormat="1" applyFill="1" applyBorder="1" applyProtection="1"/>
    <xf numFmtId="2" fontId="0" fillId="3" borderId="0" xfId="0" applyNumberFormat="1" applyFill="1" applyBorder="1" applyAlignment="1" applyProtection="1">
      <alignment horizontal="left"/>
    </xf>
    <xf numFmtId="2" fontId="0" fillId="3" borderId="0" xfId="0" applyNumberFormat="1" applyFill="1" applyBorder="1" applyAlignment="1" applyProtection="1">
      <alignment horizontal="left"/>
    </xf>
    <xf numFmtId="2" fontId="5" fillId="3" borderId="5" xfId="0" applyNumberFormat="1" applyFont="1" applyFill="1" applyBorder="1" applyAlignment="1" applyProtection="1">
      <alignment horizontal="center"/>
    </xf>
    <xf numFmtId="2" fontId="5" fillId="3" borderId="7" xfId="0" applyNumberFormat="1" applyFont="1" applyFill="1" applyBorder="1" applyAlignment="1" applyProtection="1">
      <alignment horizontal="center"/>
    </xf>
    <xf numFmtId="2" fontId="0" fillId="3" borderId="0" xfId="0" applyNumberFormat="1" applyFill="1" applyAlignment="1" applyProtection="1">
      <alignment horizontal="center"/>
    </xf>
    <xf numFmtId="2" fontId="3" fillId="3" borderId="39" xfId="0" applyNumberFormat="1" applyFont="1" applyFill="1" applyBorder="1" applyProtection="1"/>
    <xf numFmtId="2" fontId="6" fillId="3" borderId="9" xfId="0" applyNumberFormat="1" applyFont="1" applyFill="1" applyBorder="1" applyAlignment="1" applyProtection="1">
      <alignment horizontal="center" vertical="center"/>
    </xf>
    <xf numFmtId="2" fontId="6" fillId="3" borderId="3" xfId="0" applyNumberFormat="1" applyFont="1" applyFill="1" applyBorder="1" applyAlignment="1" applyProtection="1">
      <alignment horizontal="center"/>
    </xf>
    <xf numFmtId="2" fontId="6" fillId="3" borderId="4" xfId="0" applyNumberFormat="1" applyFont="1" applyFill="1" applyBorder="1" applyAlignment="1" applyProtection="1">
      <alignment horizontal="center"/>
    </xf>
    <xf numFmtId="2" fontId="6" fillId="3" borderId="5" xfId="0" applyNumberFormat="1" applyFont="1" applyFill="1" applyBorder="1" applyAlignment="1" applyProtection="1">
      <alignment horizontal="center" vertical="center" wrapText="1"/>
    </xf>
    <xf numFmtId="2" fontId="6" fillId="3" borderId="6" xfId="0" applyNumberFormat="1" applyFont="1" applyFill="1" applyBorder="1" applyAlignment="1" applyProtection="1">
      <alignment horizontal="center" vertical="center" wrapText="1"/>
    </xf>
    <xf numFmtId="2" fontId="6" fillId="3" borderId="7" xfId="0" applyNumberFormat="1" applyFont="1" applyFill="1" applyBorder="1" applyAlignment="1" applyProtection="1">
      <alignment horizontal="center" vertical="center" wrapText="1"/>
    </xf>
    <xf numFmtId="2" fontId="6" fillId="3" borderId="8" xfId="0" applyNumberFormat="1" applyFont="1" applyFill="1" applyBorder="1" applyAlignment="1" applyProtection="1">
      <alignment horizontal="center" vertical="center" wrapText="1"/>
    </xf>
    <xf numFmtId="2" fontId="6" fillId="3" borderId="9" xfId="0" applyNumberFormat="1" applyFont="1" applyFill="1" applyBorder="1" applyAlignment="1" applyProtection="1">
      <alignment horizontal="center" vertical="center" wrapText="1"/>
    </xf>
    <xf numFmtId="2" fontId="6" fillId="3" borderId="10" xfId="0" applyNumberFormat="1" applyFont="1" applyFill="1" applyBorder="1" applyAlignment="1" applyProtection="1">
      <alignment horizontal="center" vertical="center" wrapText="1"/>
    </xf>
    <xf numFmtId="2" fontId="6" fillId="3" borderId="11" xfId="0" applyNumberFormat="1" applyFont="1" applyFill="1" applyBorder="1" applyAlignment="1" applyProtection="1">
      <alignment horizontal="center" vertical="center" wrapText="1"/>
    </xf>
    <xf numFmtId="2" fontId="7" fillId="2" borderId="9" xfId="0" applyNumberFormat="1" applyFont="1" applyFill="1" applyBorder="1" applyAlignment="1" applyProtection="1">
      <alignment horizontal="center" vertical="center" wrapText="1"/>
    </xf>
    <xf numFmtId="2" fontId="6" fillId="2" borderId="12" xfId="0" applyNumberFormat="1" applyFont="1" applyFill="1" applyBorder="1" applyAlignment="1" applyProtection="1">
      <alignment horizontal="center" vertical="center" wrapText="1"/>
    </xf>
    <xf numFmtId="2" fontId="6" fillId="3" borderId="2" xfId="0" applyNumberFormat="1" applyFont="1" applyFill="1" applyBorder="1" applyAlignment="1" applyProtection="1">
      <alignment horizontal="center" vertical="center"/>
    </xf>
    <xf numFmtId="2" fontId="6" fillId="3" borderId="13" xfId="0" applyNumberFormat="1" applyFont="1" applyFill="1" applyBorder="1" applyAlignment="1" applyProtection="1">
      <alignment horizontal="center" vertical="center" wrapText="1"/>
    </xf>
    <xf numFmtId="2" fontId="6" fillId="3" borderId="14" xfId="0" applyNumberFormat="1" applyFont="1" applyFill="1" applyBorder="1" applyAlignment="1" applyProtection="1">
      <alignment horizontal="center" vertical="center" wrapText="1"/>
    </xf>
    <xf numFmtId="2" fontId="6" fillId="3" borderId="2" xfId="0" applyNumberFormat="1" applyFont="1" applyFill="1" applyBorder="1" applyAlignment="1" applyProtection="1">
      <alignment horizontal="center" vertical="center" wrapText="1"/>
    </xf>
    <xf numFmtId="2" fontId="6" fillId="3" borderId="15" xfId="0" applyNumberFormat="1" applyFont="1" applyFill="1" applyBorder="1" applyAlignment="1" applyProtection="1">
      <alignment horizontal="center" vertical="center" wrapText="1"/>
    </xf>
    <xf numFmtId="2" fontId="6" fillId="3" borderId="16" xfId="0" applyNumberFormat="1" applyFont="1" applyFill="1" applyBorder="1" applyAlignment="1" applyProtection="1">
      <alignment horizontal="center" vertical="center" wrapText="1"/>
    </xf>
    <xf numFmtId="2" fontId="5" fillId="3" borderId="13" xfId="0" applyNumberFormat="1" applyFont="1" applyFill="1" applyBorder="1" applyAlignment="1" applyProtection="1">
      <alignment horizontal="center" vertical="center"/>
    </xf>
    <xf numFmtId="2" fontId="7" fillId="2" borderId="2" xfId="0" applyNumberFormat="1" applyFont="1" applyFill="1" applyBorder="1" applyAlignment="1" applyProtection="1">
      <alignment horizontal="center" vertical="center"/>
    </xf>
    <xf numFmtId="2" fontId="6" fillId="2" borderId="14" xfId="0" applyNumberFormat="1" applyFont="1" applyFill="1" applyBorder="1" applyAlignment="1" applyProtection="1">
      <alignment horizontal="center" vertical="center"/>
    </xf>
    <xf numFmtId="2" fontId="6" fillId="3" borderId="19" xfId="0" applyNumberFormat="1" applyFont="1" applyFill="1" applyBorder="1" applyAlignment="1" applyProtection="1">
      <alignment horizontal="center" vertical="center" wrapText="1"/>
    </xf>
    <xf numFmtId="2" fontId="6" fillId="3" borderId="17" xfId="0" applyNumberFormat="1" applyFont="1" applyFill="1" applyBorder="1" applyAlignment="1" applyProtection="1">
      <alignment horizontal="center" vertical="center" wrapText="1"/>
    </xf>
    <xf numFmtId="2" fontId="6" fillId="3" borderId="18" xfId="0" applyNumberFormat="1" applyFont="1" applyFill="1" applyBorder="1" applyAlignment="1" applyProtection="1">
      <alignment horizontal="center" vertical="center" wrapText="1"/>
    </xf>
    <xf numFmtId="2" fontId="6" fillId="3" borderId="20" xfId="0" applyNumberFormat="1" applyFont="1" applyFill="1" applyBorder="1" applyAlignment="1" applyProtection="1">
      <alignment vertical="center" wrapText="1"/>
    </xf>
    <xf numFmtId="2" fontId="10" fillId="3" borderId="22" xfId="0" applyNumberFormat="1" applyFont="1" applyFill="1" applyBorder="1" applyAlignment="1" applyProtection="1">
      <alignment horizontal="center" vertical="center"/>
    </xf>
    <xf numFmtId="2" fontId="10" fillId="3" borderId="3" xfId="0" applyNumberFormat="1" applyFont="1" applyFill="1" applyBorder="1" applyAlignment="1" applyProtection="1">
      <alignment horizontal="center" vertical="center"/>
    </xf>
    <xf numFmtId="2" fontId="15" fillId="3" borderId="4" xfId="0" applyNumberFormat="1" applyFont="1" applyFill="1" applyBorder="1" applyAlignment="1" applyProtection="1">
      <alignment horizontal="center" vertical="center"/>
    </xf>
    <xf numFmtId="2" fontId="13" fillId="0" borderId="0" xfId="0" applyNumberFormat="1" applyFont="1" applyProtection="1"/>
    <xf numFmtId="2" fontId="10" fillId="3" borderId="25" xfId="0" applyNumberFormat="1" applyFont="1" applyFill="1" applyBorder="1" applyAlignment="1" applyProtection="1">
      <alignment horizontal="center" vertical="center" wrapText="1"/>
    </xf>
    <xf numFmtId="2" fontId="10" fillId="3" borderId="54" xfId="0" applyNumberFormat="1" applyFont="1" applyFill="1" applyBorder="1" applyAlignment="1" applyProtection="1">
      <alignment horizontal="center" vertical="center"/>
    </xf>
    <xf numFmtId="2" fontId="10" fillId="3" borderId="30" xfId="0" applyNumberFormat="1" applyFont="1" applyFill="1" applyBorder="1" applyAlignment="1" applyProtection="1">
      <alignment horizontal="center" vertical="center"/>
    </xf>
    <xf numFmtId="2" fontId="10" fillId="3" borderId="1" xfId="0" applyNumberFormat="1" applyFont="1" applyFill="1" applyBorder="1" applyAlignment="1" applyProtection="1">
      <alignment horizontal="center" vertical="center" wrapText="1"/>
    </xf>
    <xf numFmtId="2" fontId="10" fillId="3" borderId="25" xfId="0" applyNumberFormat="1" applyFont="1" applyFill="1" applyBorder="1" applyAlignment="1" applyProtection="1">
      <alignment horizontal="center" vertical="center"/>
    </xf>
    <xf numFmtId="2" fontId="10" fillId="3" borderId="30" xfId="0" applyNumberFormat="1" applyFont="1" applyFill="1" applyBorder="1" applyAlignment="1" applyProtection="1">
      <alignment horizontal="center" vertical="center"/>
    </xf>
    <xf numFmtId="2" fontId="6" fillId="3" borderId="28" xfId="0" applyNumberFormat="1" applyFont="1" applyFill="1" applyBorder="1" applyAlignment="1" applyProtection="1">
      <alignment horizontal="left" vertical="center"/>
    </xf>
    <xf numFmtId="2" fontId="10" fillId="3" borderId="45" xfId="0" applyNumberFormat="1" applyFont="1" applyFill="1" applyBorder="1" applyAlignment="1" applyProtection="1">
      <alignment horizontal="center" vertical="center" wrapText="1"/>
    </xf>
    <xf numFmtId="2" fontId="10" fillId="3" borderId="56" xfId="0" applyNumberFormat="1" applyFont="1" applyFill="1" applyBorder="1" applyAlignment="1" applyProtection="1">
      <alignment horizontal="center" vertical="center"/>
    </xf>
    <xf numFmtId="2" fontId="10" fillId="3" borderId="27" xfId="0" applyNumberFormat="1" applyFont="1" applyFill="1" applyBorder="1" applyAlignment="1" applyProtection="1">
      <alignment horizontal="center" vertical="center"/>
    </xf>
    <xf numFmtId="2" fontId="10" fillId="3" borderId="45" xfId="0" applyNumberFormat="1" applyFont="1" applyFill="1" applyBorder="1" applyAlignment="1" applyProtection="1">
      <alignment horizontal="center" vertical="center"/>
    </xf>
    <xf numFmtId="2" fontId="10" fillId="3" borderId="56" xfId="0" applyNumberFormat="1" applyFont="1" applyFill="1" applyBorder="1" applyAlignment="1" applyProtection="1">
      <alignment horizontal="center" vertical="center"/>
    </xf>
    <xf numFmtId="2" fontId="10" fillId="3" borderId="27" xfId="0" applyNumberFormat="1" applyFont="1" applyFill="1" applyBorder="1" applyAlignment="1" applyProtection="1">
      <alignment horizontal="center" vertical="center"/>
    </xf>
    <xf numFmtId="2" fontId="15" fillId="3" borderId="27" xfId="0" applyNumberFormat="1" applyFont="1" applyFill="1" applyBorder="1" applyAlignment="1" applyProtection="1">
      <alignment horizontal="center" vertical="center"/>
    </xf>
    <xf numFmtId="2" fontId="10" fillId="3" borderId="32" xfId="0" applyNumberFormat="1" applyFont="1" applyFill="1" applyBorder="1" applyAlignment="1" applyProtection="1">
      <alignment horizontal="center" vertical="center"/>
    </xf>
    <xf numFmtId="2" fontId="10" fillId="3" borderId="34" xfId="0" applyNumberFormat="1" applyFont="1" applyFill="1" applyBorder="1" applyAlignment="1" applyProtection="1">
      <alignment horizontal="center" vertical="center" wrapText="1"/>
    </xf>
    <xf numFmtId="2" fontId="10" fillId="3" borderId="58" xfId="0" applyNumberFormat="1" applyFont="1" applyFill="1" applyBorder="1" applyAlignment="1" applyProtection="1">
      <alignment horizontal="center" vertical="center"/>
    </xf>
    <xf numFmtId="2" fontId="10" fillId="3" borderId="62" xfId="0" applyNumberFormat="1" applyFont="1" applyFill="1" applyBorder="1" applyAlignment="1" applyProtection="1">
      <alignment horizontal="center" vertical="center"/>
    </xf>
    <xf numFmtId="2" fontId="10" fillId="3" borderId="52" xfId="0" applyNumberFormat="1" applyFont="1" applyFill="1" applyBorder="1" applyAlignment="1" applyProtection="1">
      <alignment horizontal="center" vertical="center"/>
    </xf>
    <xf numFmtId="2" fontId="10" fillId="3" borderId="33" xfId="0" applyNumberFormat="1" applyFont="1" applyFill="1" applyBorder="1" applyAlignment="1" applyProtection="1">
      <alignment horizontal="center" vertical="center" wrapText="1"/>
    </xf>
    <xf numFmtId="2" fontId="10" fillId="3" borderId="34" xfId="0" applyNumberFormat="1" applyFont="1" applyFill="1" applyBorder="1" applyAlignment="1" applyProtection="1">
      <alignment horizontal="center" vertical="center"/>
    </xf>
    <xf numFmtId="2" fontId="10" fillId="3" borderId="47" xfId="0" applyNumberFormat="1" applyFont="1" applyFill="1" applyBorder="1" applyAlignment="1" applyProtection="1">
      <alignment horizontal="center" vertical="center"/>
    </xf>
    <xf numFmtId="2" fontId="10" fillId="3" borderId="36" xfId="0" applyNumberFormat="1" applyFont="1" applyFill="1" applyBorder="1" applyAlignment="1" applyProtection="1">
      <alignment horizontal="center" vertical="center"/>
    </xf>
    <xf numFmtId="2" fontId="10" fillId="3" borderId="37" xfId="0" applyNumberFormat="1" applyFont="1" applyFill="1" applyBorder="1" applyAlignment="1" applyProtection="1">
      <alignment horizontal="center" vertical="center" wrapText="1"/>
    </xf>
    <xf numFmtId="2" fontId="3" fillId="3" borderId="37" xfId="0" applyNumberFormat="1" applyFont="1" applyFill="1" applyBorder="1" applyAlignment="1" applyProtection="1">
      <alignment horizontal="center" vertical="center"/>
    </xf>
    <xf numFmtId="2" fontId="0" fillId="3" borderId="37" xfId="0" applyNumberFormat="1" applyFill="1" applyBorder="1" applyAlignment="1" applyProtection="1">
      <alignment horizontal="center" vertical="center"/>
    </xf>
    <xf numFmtId="2" fontId="10" fillId="3" borderId="37" xfId="0" applyNumberFormat="1" applyFont="1" applyFill="1" applyBorder="1" applyAlignment="1" applyProtection="1">
      <alignment horizontal="right" vertical="center"/>
    </xf>
    <xf numFmtId="2" fontId="10" fillId="3" borderId="37" xfId="0" applyNumberFormat="1" applyFont="1" applyFill="1" applyBorder="1" applyAlignment="1" applyProtection="1">
      <alignment horizontal="center" vertical="center"/>
    </xf>
    <xf numFmtId="2" fontId="6" fillId="3" borderId="39" xfId="0" applyNumberFormat="1" applyFont="1" applyFill="1" applyBorder="1" applyAlignment="1" applyProtection="1">
      <alignment horizontal="center" vertical="center"/>
    </xf>
    <xf numFmtId="2" fontId="6" fillId="3" borderId="38" xfId="0" applyNumberFormat="1" applyFont="1" applyFill="1" applyBorder="1" applyAlignment="1" applyProtection="1">
      <alignment horizontal="center" vertical="center"/>
    </xf>
    <xf numFmtId="2" fontId="6" fillId="3" borderId="19" xfId="0" applyNumberFormat="1" applyFont="1" applyFill="1" applyBorder="1" applyAlignment="1" applyProtection="1">
      <alignment horizontal="center" vertical="center"/>
    </xf>
    <xf numFmtId="2" fontId="0" fillId="3" borderId="36" xfId="0" applyNumberFormat="1" applyFill="1" applyBorder="1" applyProtection="1"/>
    <xf numFmtId="2" fontId="6" fillId="3" borderId="6" xfId="0" applyNumberFormat="1" applyFont="1" applyFill="1" applyBorder="1" applyAlignment="1" applyProtection="1">
      <alignment vertical="center"/>
    </xf>
    <xf numFmtId="2" fontId="6" fillId="3" borderId="6" xfId="0" applyNumberFormat="1" applyFont="1" applyFill="1" applyBorder="1" applyAlignment="1" applyProtection="1">
      <alignment horizontal="right" vertical="center"/>
    </xf>
    <xf numFmtId="2" fontId="6" fillId="3" borderId="13" xfId="0" applyNumberFormat="1" applyFont="1" applyFill="1" applyBorder="1" applyAlignment="1" applyProtection="1">
      <alignment horizontal="center" vertical="center"/>
    </xf>
    <xf numFmtId="2" fontId="6" fillId="3" borderId="5" xfId="0" applyNumberFormat="1" applyFont="1" applyFill="1" applyBorder="1" applyAlignment="1" applyProtection="1">
      <alignment vertical="center"/>
    </xf>
    <xf numFmtId="2" fontId="6" fillId="3" borderId="5" xfId="0" applyNumberFormat="1" applyFont="1" applyFill="1" applyBorder="1" applyAlignment="1" applyProtection="1">
      <alignment horizontal="right" vertical="center" indent="2"/>
    </xf>
    <xf numFmtId="2" fontId="6" fillId="3" borderId="6" xfId="0" applyNumberFormat="1" applyFont="1" applyFill="1" applyBorder="1" applyAlignment="1" applyProtection="1">
      <alignment horizontal="right" vertical="center" indent="2"/>
    </xf>
    <xf numFmtId="2" fontId="6" fillId="3" borderId="7" xfId="0" applyNumberFormat="1" applyFont="1" applyFill="1" applyBorder="1" applyAlignment="1" applyProtection="1">
      <alignment horizontal="right" vertical="center" indent="2"/>
    </xf>
    <xf numFmtId="2" fontId="5" fillId="3" borderId="0" xfId="0" applyNumberFormat="1" applyFont="1" applyFill="1" applyBorder="1" applyAlignment="1" applyProtection="1">
      <alignment horizontal="left" vertical="center"/>
    </xf>
    <xf numFmtId="2" fontId="3" fillId="3" borderId="0" xfId="0" applyNumberFormat="1" applyFont="1" applyFill="1" applyBorder="1" applyAlignment="1" applyProtection="1">
      <alignment vertical="center"/>
    </xf>
    <xf numFmtId="2" fontId="3" fillId="3" borderId="0" xfId="0" applyNumberFormat="1" applyFont="1" applyFill="1" applyBorder="1" applyAlignment="1" applyProtection="1">
      <alignment horizontal="left" vertical="center"/>
    </xf>
    <xf numFmtId="2" fontId="3" fillId="3" borderId="0" xfId="0" applyNumberFormat="1" applyFont="1" applyFill="1" applyBorder="1" applyAlignment="1" applyProtection="1">
      <alignment horizontal="left" vertical="center"/>
    </xf>
    <xf numFmtId="2" fontId="5" fillId="3" borderId="0" xfId="0" applyNumberFormat="1" applyFont="1" applyFill="1" applyBorder="1" applyAlignment="1" applyProtection="1">
      <alignment horizontal="left" vertical="center"/>
    </xf>
    <xf numFmtId="2" fontId="11" fillId="3" borderId="0" xfId="0" applyNumberFormat="1" applyFont="1" applyFill="1" applyBorder="1" applyAlignment="1" applyProtection="1">
      <alignment horizontal="left" vertical="center"/>
    </xf>
    <xf numFmtId="2" fontId="0" fillId="3" borderId="42" xfId="0" applyNumberFormat="1" applyFill="1" applyBorder="1" applyAlignment="1" applyProtection="1">
      <alignment horizontal="center" vertical="top" wrapText="1"/>
    </xf>
    <xf numFmtId="2" fontId="0" fillId="3" borderId="17" xfId="0" applyNumberFormat="1" applyFill="1" applyBorder="1" applyAlignment="1" applyProtection="1">
      <alignment horizontal="center" vertical="top" wrapText="1"/>
    </xf>
    <xf numFmtId="2" fontId="0" fillId="3" borderId="43" xfId="0" applyNumberFormat="1" applyFill="1" applyBorder="1" applyAlignment="1" applyProtection="1">
      <alignment horizontal="center" vertical="top" wrapText="1"/>
    </xf>
    <xf numFmtId="2" fontId="5" fillId="3" borderId="1" xfId="0" applyNumberFormat="1" applyFont="1" applyFill="1" applyBorder="1" applyAlignment="1" applyProtection="1">
      <alignment horizontal="center" vertical="center" textRotation="90"/>
    </xf>
    <xf numFmtId="2" fontId="5" fillId="3" borderId="1" xfId="0" applyNumberFormat="1" applyFont="1" applyFill="1" applyBorder="1" applyAlignment="1" applyProtection="1"/>
    <xf numFmtId="2" fontId="5" fillId="2" borderId="25" xfId="0" applyNumberFormat="1" applyFont="1" applyFill="1" applyBorder="1" applyAlignment="1" applyProtection="1">
      <alignment horizontal="left"/>
    </xf>
    <xf numFmtId="2" fontId="5" fillId="2" borderId="15" xfId="0" applyNumberFormat="1" applyFont="1" applyFill="1" applyBorder="1" applyAlignment="1" applyProtection="1">
      <alignment horizontal="left"/>
    </xf>
    <xf numFmtId="2" fontId="5" fillId="2" borderId="26" xfId="0" applyNumberFormat="1" applyFont="1" applyFill="1" applyBorder="1" applyAlignment="1" applyProtection="1">
      <alignment horizontal="left"/>
    </xf>
    <xf numFmtId="2" fontId="0" fillId="3" borderId="40" xfId="0" applyNumberFormat="1" applyFill="1" applyBorder="1" applyAlignment="1" applyProtection="1">
      <alignment horizontal="center" vertical="top" wrapText="1"/>
    </xf>
    <xf numFmtId="2" fontId="0" fillId="3" borderId="0" xfId="0" applyNumberFormat="1" applyFill="1" applyBorder="1" applyAlignment="1" applyProtection="1">
      <alignment horizontal="center" vertical="top" wrapText="1"/>
    </xf>
    <xf numFmtId="2" fontId="0" fillId="3" borderId="44" xfId="0" applyNumberFormat="1" applyFill="1" applyBorder="1" applyAlignment="1" applyProtection="1">
      <alignment horizontal="center" vertical="top" wrapText="1"/>
    </xf>
    <xf numFmtId="2" fontId="0" fillId="3" borderId="45" xfId="0" applyNumberFormat="1" applyFill="1" applyBorder="1" applyAlignment="1" applyProtection="1">
      <alignment horizontal="center" vertical="top" wrapText="1"/>
    </xf>
    <xf numFmtId="2" fontId="0" fillId="3" borderId="41" xfId="0" applyNumberFormat="1" applyFill="1" applyBorder="1" applyAlignment="1" applyProtection="1">
      <alignment horizontal="center" vertical="top" wrapText="1"/>
    </xf>
    <xf numFmtId="2" fontId="0" fillId="3" borderId="46" xfId="0" applyNumberFormat="1" applyFill="1" applyBorder="1" applyAlignment="1" applyProtection="1">
      <alignment horizontal="center" vertical="top" wrapText="1"/>
    </xf>
    <xf numFmtId="2" fontId="0" fillId="2" borderId="25" xfId="0" applyNumberFormat="1" applyFill="1" applyBorder="1" applyAlignment="1" applyProtection="1">
      <alignment horizontal="center"/>
    </xf>
    <xf numFmtId="2" fontId="0" fillId="2" borderId="15" xfId="0" applyNumberFormat="1" applyFill="1" applyBorder="1" applyAlignment="1" applyProtection="1">
      <alignment horizontal="center"/>
    </xf>
    <xf numFmtId="2" fontId="0" fillId="2" borderId="26" xfId="0" applyNumberFormat="1" applyFill="1" applyBorder="1" applyAlignment="1" applyProtection="1">
      <alignment horizontal="center"/>
    </xf>
    <xf numFmtId="2" fontId="10" fillId="3" borderId="51" xfId="0" applyNumberFormat="1" applyFont="1" applyFill="1" applyBorder="1" applyAlignment="1" applyProtection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opLeftCell="A4" zoomScaleNormal="100" zoomScaleSheetLayoutView="100" workbookViewId="0">
      <selection activeCell="G28" sqref="G28"/>
    </sheetView>
  </sheetViews>
  <sheetFormatPr defaultRowHeight="15" x14ac:dyDescent="0.25"/>
  <cols>
    <col min="1" max="1" width="13.7109375" style="56" customWidth="1"/>
    <col min="2" max="2" width="12" style="56" customWidth="1"/>
    <col min="3" max="3" width="14.85546875" style="56" customWidth="1"/>
    <col min="4" max="4" width="14.5703125" style="56" customWidth="1"/>
    <col min="5" max="6" width="9.140625" style="56"/>
    <col min="7" max="7" width="11.85546875" style="56" customWidth="1"/>
    <col min="8" max="10" width="9.140625" style="56"/>
    <col min="11" max="11" width="11.42578125" style="56" customWidth="1"/>
    <col min="12" max="12" width="16.140625" style="56" customWidth="1"/>
    <col min="13" max="13" width="6.140625" style="56" customWidth="1"/>
    <col min="14" max="14" width="13.85546875" style="56" customWidth="1"/>
    <col min="15" max="15" width="15.85546875" style="56" customWidth="1"/>
    <col min="16" max="16" width="14.5703125" style="56" customWidth="1"/>
    <col min="17" max="17" width="9.42578125" style="56" bestFit="1" customWidth="1"/>
    <col min="18" max="16384" width="9.140625" style="56"/>
  </cols>
  <sheetData>
    <row r="1" spans="1:16" ht="18" x14ac:dyDescent="0.25">
      <c r="A1" s="150" t="s">
        <v>64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4" t="s">
        <v>69</v>
      </c>
      <c r="O1" s="13"/>
    </row>
    <row r="2" spans="1:16" ht="11.25" customHeight="1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4" t="s">
        <v>70</v>
      </c>
      <c r="O2" s="13"/>
    </row>
    <row r="3" spans="1:16" ht="18" x14ac:dyDescent="0.25">
      <c r="A3" s="15" t="s">
        <v>0</v>
      </c>
      <c r="B3" s="110"/>
      <c r="C3" s="213" t="s">
        <v>119</v>
      </c>
      <c r="D3" s="214"/>
      <c r="E3" s="214"/>
      <c r="F3" s="214"/>
      <c r="G3" s="214"/>
      <c r="H3" s="214"/>
      <c r="I3" s="214"/>
      <c r="J3" s="214"/>
      <c r="K3" s="214"/>
      <c r="L3" s="110"/>
      <c r="N3" s="12"/>
      <c r="O3" s="13"/>
    </row>
    <row r="4" spans="1:16" x14ac:dyDescent="0.25">
      <c r="A4" s="18" t="s">
        <v>1</v>
      </c>
      <c r="B4" s="215" t="s">
        <v>71</v>
      </c>
      <c r="C4" s="215"/>
      <c r="D4" s="215"/>
      <c r="E4" s="215"/>
      <c r="F4" s="215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111"/>
      <c r="B5" s="167"/>
      <c r="C5" s="167"/>
      <c r="D5" s="167"/>
      <c r="E5" s="167"/>
      <c r="F5" s="167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225" t="s">
        <v>66</v>
      </c>
      <c r="B6" s="226"/>
      <c r="C6" s="57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6" t="s">
        <v>72</v>
      </c>
      <c r="B7" s="171" t="s">
        <v>2</v>
      </c>
      <c r="C7" s="173" t="s">
        <v>53</v>
      </c>
      <c r="D7" s="174"/>
      <c r="E7" s="181" t="s">
        <v>3</v>
      </c>
      <c r="F7" s="182"/>
      <c r="G7" s="183"/>
      <c r="H7" s="154" t="s">
        <v>4</v>
      </c>
      <c r="I7" s="157" t="s">
        <v>5</v>
      </c>
      <c r="J7" s="159" t="s">
        <v>6</v>
      </c>
      <c r="K7" s="162" t="s">
        <v>7</v>
      </c>
      <c r="L7" s="157" t="s">
        <v>54</v>
      </c>
      <c r="M7" s="157" t="s">
        <v>60</v>
      </c>
      <c r="N7" s="175" t="s">
        <v>58</v>
      </c>
      <c r="O7" s="177" t="s">
        <v>59</v>
      </c>
    </row>
    <row r="8" spans="1:16" ht="21.75" customHeight="1" x14ac:dyDescent="0.25">
      <c r="A8" s="157" t="s">
        <v>82</v>
      </c>
      <c r="B8" s="172"/>
      <c r="C8" s="179" t="s">
        <v>68</v>
      </c>
      <c r="D8" s="180"/>
      <c r="E8" s="179" t="s">
        <v>9</v>
      </c>
      <c r="F8" s="158" t="s">
        <v>10</v>
      </c>
      <c r="G8" s="157" t="s">
        <v>11</v>
      </c>
      <c r="H8" s="155"/>
      <c r="I8" s="158"/>
      <c r="J8" s="160"/>
      <c r="K8" s="163"/>
      <c r="L8" s="158"/>
      <c r="M8" s="158"/>
      <c r="N8" s="176"/>
      <c r="O8" s="178"/>
    </row>
    <row r="9" spans="1:16" ht="50.25" customHeight="1" thickBot="1" x14ac:dyDescent="0.3">
      <c r="A9" s="168"/>
      <c r="B9" s="172"/>
      <c r="C9" s="179"/>
      <c r="D9" s="180"/>
      <c r="E9" s="179"/>
      <c r="F9" s="158"/>
      <c r="G9" s="158"/>
      <c r="H9" s="156"/>
      <c r="I9" s="158"/>
      <c r="J9" s="161"/>
      <c r="K9" s="163"/>
      <c r="L9" s="168"/>
      <c r="M9" s="168"/>
      <c r="N9" s="176"/>
      <c r="O9" s="178"/>
    </row>
    <row r="10" spans="1:16" x14ac:dyDescent="0.25">
      <c r="A10" s="241"/>
      <c r="B10" s="112" t="s">
        <v>85</v>
      </c>
      <c r="C10" s="242" t="s">
        <v>84</v>
      </c>
      <c r="D10" s="243"/>
      <c r="E10" s="248">
        <v>0</v>
      </c>
      <c r="F10" s="249">
        <v>0</v>
      </c>
      <c r="G10" s="250">
        <f>SUM(E10:F10)</f>
        <v>0</v>
      </c>
      <c r="H10" s="244" t="s">
        <v>86</v>
      </c>
      <c r="I10" s="66">
        <v>40</v>
      </c>
      <c r="J10" s="66">
        <v>0.12</v>
      </c>
      <c r="K10" s="112" t="s">
        <v>87</v>
      </c>
      <c r="L10" s="68">
        <v>0</v>
      </c>
      <c r="M10" s="129" t="s">
        <v>61</v>
      </c>
      <c r="N10" s="263"/>
      <c r="O10" s="68">
        <f>SUM(N10*G10)</f>
        <v>0</v>
      </c>
      <c r="P10" s="58" t="str">
        <f>IF( O10=0," ", IF(100-((L10/O10)*100)&gt;20,"viac ako 20%",0))</f>
        <v xml:space="preserve"> </v>
      </c>
    </row>
    <row r="11" spans="1:16" x14ac:dyDescent="0.25">
      <c r="A11" s="21"/>
      <c r="B11" s="113" t="s">
        <v>85</v>
      </c>
      <c r="C11" s="245" t="s">
        <v>83</v>
      </c>
      <c r="D11" s="246"/>
      <c r="E11" s="251">
        <v>0</v>
      </c>
      <c r="F11" s="252">
        <v>17.98</v>
      </c>
      <c r="G11" s="253">
        <f t="shared" ref="G11" si="0">SUM(E11:F11)</f>
        <v>17.98</v>
      </c>
      <c r="H11" s="121" t="s">
        <v>86</v>
      </c>
      <c r="I11" s="22">
        <v>40</v>
      </c>
      <c r="J11" s="22">
        <v>0.12</v>
      </c>
      <c r="K11" s="133" t="s">
        <v>87</v>
      </c>
      <c r="L11" s="72">
        <v>526.12</v>
      </c>
      <c r="M11" s="70" t="s">
        <v>61</v>
      </c>
      <c r="N11" s="71"/>
      <c r="O11" s="72">
        <f>SUM(N11*G11)</f>
        <v>0</v>
      </c>
      <c r="P11" s="58" t="str">
        <f t="shared" ref="P11" si="1">IF( O11=0," ", IF(100-((L11/O11)*100)&gt;20,"viac ako 20%",0))</f>
        <v xml:space="preserve"> </v>
      </c>
    </row>
    <row r="12" spans="1:16" x14ac:dyDescent="0.25">
      <c r="A12" s="24"/>
      <c r="B12" s="116" t="s">
        <v>73</v>
      </c>
      <c r="C12" s="148"/>
      <c r="D12" s="149"/>
      <c r="E12" s="254">
        <f>SUM(E10:E11)</f>
        <v>0</v>
      </c>
      <c r="F12" s="255">
        <f t="shared" ref="F12:G12" si="2">SUM(F10:F11)</f>
        <v>17.98</v>
      </c>
      <c r="G12" s="256">
        <f t="shared" si="2"/>
        <v>17.98</v>
      </c>
      <c r="H12" s="114"/>
      <c r="I12" s="25"/>
      <c r="J12" s="25"/>
      <c r="K12" s="113"/>
      <c r="L12" s="72">
        <f>SUM(L10:L11)</f>
        <v>526.12</v>
      </c>
      <c r="M12" s="70" t="s">
        <v>61</v>
      </c>
      <c r="N12" s="73"/>
      <c r="O12" s="74">
        <f>SUM(O10:O11)</f>
        <v>0</v>
      </c>
      <c r="P12" s="58" t="str">
        <f>IF( O12=0," ", IF(100-((L12/O12)*100)&gt;20,"viac ako 20%",0))</f>
        <v xml:space="preserve"> </v>
      </c>
    </row>
    <row r="13" spans="1:16" x14ac:dyDescent="0.25">
      <c r="A13" s="24"/>
      <c r="B13" s="117"/>
      <c r="C13" s="131"/>
      <c r="D13" s="132"/>
      <c r="E13" s="251"/>
      <c r="F13" s="252"/>
      <c r="G13" s="253"/>
      <c r="H13" s="121"/>
      <c r="I13" s="22"/>
      <c r="J13" s="22"/>
      <c r="K13" s="133"/>
      <c r="L13" s="72"/>
      <c r="M13" s="75"/>
      <c r="N13" s="76"/>
      <c r="O13" s="72"/>
      <c r="P13" s="58"/>
    </row>
    <row r="14" spans="1:16" x14ac:dyDescent="0.25">
      <c r="A14" s="24"/>
      <c r="B14" s="113" t="s">
        <v>88</v>
      </c>
      <c r="C14" s="148" t="s">
        <v>84</v>
      </c>
      <c r="D14" s="153"/>
      <c r="E14" s="257">
        <v>15.51</v>
      </c>
      <c r="F14" s="258">
        <v>0</v>
      </c>
      <c r="G14" s="259">
        <f>SUM(E14:F14)</f>
        <v>15.51</v>
      </c>
      <c r="H14" s="247" t="s">
        <v>86</v>
      </c>
      <c r="I14" s="25">
        <v>30</v>
      </c>
      <c r="J14" s="25">
        <v>0.2</v>
      </c>
      <c r="K14" s="113" t="s">
        <v>112</v>
      </c>
      <c r="L14" s="74">
        <v>354.87</v>
      </c>
      <c r="M14" s="135" t="s">
        <v>61</v>
      </c>
      <c r="N14" s="264"/>
      <c r="O14" s="74">
        <f>SUM(N14*G14)</f>
        <v>0</v>
      </c>
      <c r="P14" s="58"/>
    </row>
    <row r="15" spans="1:16" x14ac:dyDescent="0.25">
      <c r="A15" s="24"/>
      <c r="B15" s="117" t="s">
        <v>88</v>
      </c>
      <c r="C15" s="245" t="s">
        <v>83</v>
      </c>
      <c r="D15" s="246"/>
      <c r="E15" s="251">
        <v>0</v>
      </c>
      <c r="F15" s="252">
        <v>31.67</v>
      </c>
      <c r="G15" s="253">
        <f t="shared" ref="G15" si="3">SUM(E15:F15)</f>
        <v>31.67</v>
      </c>
      <c r="H15" s="247" t="s">
        <v>86</v>
      </c>
      <c r="I15" s="22">
        <v>30</v>
      </c>
      <c r="J15" s="22">
        <v>0.2</v>
      </c>
      <c r="K15" s="113" t="s">
        <v>112</v>
      </c>
      <c r="L15" s="72">
        <v>816.14</v>
      </c>
      <c r="M15" s="70" t="s">
        <v>61</v>
      </c>
      <c r="N15" s="71"/>
      <c r="O15" s="72">
        <f>SUM(N15*G15)</f>
        <v>0</v>
      </c>
      <c r="P15" s="58"/>
    </row>
    <row r="16" spans="1:16" x14ac:dyDescent="0.25">
      <c r="A16" s="24"/>
      <c r="B16" s="116" t="s">
        <v>73</v>
      </c>
      <c r="C16" s="148"/>
      <c r="D16" s="149"/>
      <c r="E16" s="254">
        <f>SUM(E14:E15)</f>
        <v>15.51</v>
      </c>
      <c r="F16" s="255">
        <f t="shared" ref="F16:G16" si="4">SUM(F14:F15)</f>
        <v>31.67</v>
      </c>
      <c r="G16" s="256">
        <f t="shared" si="4"/>
        <v>47.18</v>
      </c>
      <c r="H16" s="114"/>
      <c r="I16" s="25"/>
      <c r="J16" s="25"/>
      <c r="K16" s="113"/>
      <c r="L16" s="72">
        <f>SUM(L14:L15)</f>
        <v>1171.01</v>
      </c>
      <c r="M16" s="70" t="s">
        <v>61</v>
      </c>
      <c r="N16" s="73"/>
      <c r="O16" s="74">
        <f>SUM(O14:O15)</f>
        <v>0</v>
      </c>
      <c r="P16" s="58"/>
    </row>
    <row r="17" spans="1:16" x14ac:dyDescent="0.25">
      <c r="A17" s="21"/>
      <c r="B17" s="117"/>
      <c r="C17" s="148"/>
      <c r="D17" s="153"/>
      <c r="E17" s="251"/>
      <c r="F17" s="252"/>
      <c r="G17" s="253"/>
      <c r="H17" s="121"/>
      <c r="I17" s="22"/>
      <c r="J17" s="22"/>
      <c r="K17" s="133"/>
      <c r="L17" s="72"/>
      <c r="M17" s="75"/>
      <c r="N17" s="76"/>
      <c r="O17" s="72"/>
      <c r="P17" s="58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117" t="s">
        <v>89</v>
      </c>
      <c r="C18" s="148" t="s">
        <v>84</v>
      </c>
      <c r="D18" s="153"/>
      <c r="E18" s="257">
        <v>5.95</v>
      </c>
      <c r="F18" s="258">
        <v>21.34</v>
      </c>
      <c r="G18" s="259">
        <f>SUM(E18:F18)</f>
        <v>27.29</v>
      </c>
      <c r="H18" s="121" t="s">
        <v>86</v>
      </c>
      <c r="I18" s="22">
        <v>50</v>
      </c>
      <c r="J18" s="22">
        <v>0.3</v>
      </c>
      <c r="K18" s="133" t="s">
        <v>113</v>
      </c>
      <c r="L18" s="72">
        <v>490.95</v>
      </c>
      <c r="M18" s="75" t="s">
        <v>61</v>
      </c>
      <c r="N18" s="71"/>
      <c r="O18" s="72">
        <f>SUM(N18*G18)</f>
        <v>0</v>
      </c>
      <c r="P18" s="58"/>
    </row>
    <row r="19" spans="1:16" x14ac:dyDescent="0.25">
      <c r="A19" s="21"/>
      <c r="B19" s="117" t="s">
        <v>89</v>
      </c>
      <c r="C19" s="245" t="s">
        <v>83</v>
      </c>
      <c r="D19" s="246"/>
      <c r="E19" s="251">
        <v>0</v>
      </c>
      <c r="F19" s="252">
        <v>63.69</v>
      </c>
      <c r="G19" s="253">
        <f t="shared" ref="G19" si="6">SUM(E19:F19)</f>
        <v>63.69</v>
      </c>
      <c r="H19" s="121" t="s">
        <v>86</v>
      </c>
      <c r="I19" s="22">
        <v>50</v>
      </c>
      <c r="J19" s="22">
        <v>0.3</v>
      </c>
      <c r="K19" s="133" t="s">
        <v>113</v>
      </c>
      <c r="L19" s="72">
        <v>1326.66</v>
      </c>
      <c r="M19" s="75" t="s">
        <v>61</v>
      </c>
      <c r="N19" s="71"/>
      <c r="O19" s="72">
        <f t="shared" ref="O19" si="7">SUM(N19*G19)</f>
        <v>0</v>
      </c>
      <c r="P19" s="58" t="str">
        <f t="shared" si="5"/>
        <v xml:space="preserve"> </v>
      </c>
    </row>
    <row r="20" spans="1:16" ht="15.75" thickBot="1" x14ac:dyDescent="0.3">
      <c r="A20" s="27"/>
      <c r="B20" s="118" t="s">
        <v>73</v>
      </c>
      <c r="C20" s="206"/>
      <c r="D20" s="207"/>
      <c r="E20" s="260">
        <f>SUM(E18:E19)</f>
        <v>5.95</v>
      </c>
      <c r="F20" s="261">
        <f t="shared" ref="F20" si="8">SUM(F18:F19)</f>
        <v>85.03</v>
      </c>
      <c r="G20" s="262">
        <f t="shared" ref="G20" si="9">SUM(G18:G19)</f>
        <v>90.97999999999999</v>
      </c>
      <c r="H20" s="123"/>
      <c r="I20" s="28"/>
      <c r="J20" s="28"/>
      <c r="K20" s="136"/>
      <c r="L20" s="79">
        <f>SUM(L18:L19)</f>
        <v>1817.6100000000001</v>
      </c>
      <c r="M20" s="80"/>
      <c r="N20" s="81"/>
      <c r="O20" s="79">
        <f>SUM(O18:O19)</f>
        <v>0</v>
      </c>
      <c r="P20" s="58" t="str">
        <f t="shared" si="5"/>
        <v xml:space="preserve"> </v>
      </c>
    </row>
    <row r="21" spans="1:16" ht="15.75" thickBot="1" x14ac:dyDescent="0.3">
      <c r="A21" s="29"/>
      <c r="B21" s="30"/>
      <c r="C21" s="34"/>
      <c r="D21" s="137"/>
      <c r="E21" s="33"/>
      <c r="F21" s="33"/>
      <c r="G21" s="33"/>
      <c r="H21" s="34"/>
      <c r="I21" s="30"/>
      <c r="J21" s="30"/>
      <c r="K21" s="34"/>
      <c r="L21" s="35"/>
      <c r="M21" s="36"/>
      <c r="N21" s="36"/>
      <c r="O21" s="39"/>
      <c r="P21" s="58"/>
    </row>
    <row r="22" spans="1:16" ht="15.75" thickBot="1" x14ac:dyDescent="0.3">
      <c r="A22" s="47"/>
      <c r="B22" s="37"/>
      <c r="C22" s="37"/>
      <c r="D22" s="37"/>
      <c r="E22" s="37"/>
      <c r="F22" s="37"/>
      <c r="G22" s="37"/>
      <c r="H22" s="37"/>
      <c r="I22" s="37"/>
      <c r="J22" s="201" t="s">
        <v>13</v>
      </c>
      <c r="K22" s="201"/>
      <c r="L22" s="35">
        <f>L12+L16+L20</f>
        <v>3514.7400000000002</v>
      </c>
      <c r="M22" s="38"/>
      <c r="N22" s="40" t="s">
        <v>14</v>
      </c>
      <c r="O22" s="35">
        <f>O12+O16+O20</f>
        <v>0</v>
      </c>
      <c r="P22" s="58" t="str">
        <f>IF(O22&gt;L22,"prekročená cena","nižšia ako stanovená")</f>
        <v>nižšia ako stanovená</v>
      </c>
    </row>
    <row r="23" spans="1:16" ht="15.75" thickBot="1" x14ac:dyDescent="0.3">
      <c r="A23" s="202" t="s">
        <v>15</v>
      </c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4"/>
      <c r="O23" s="35">
        <f>O22*0.2</f>
        <v>0</v>
      </c>
    </row>
    <row r="24" spans="1:16" ht="15.75" thickBot="1" x14ac:dyDescent="0.3">
      <c r="A24" s="202" t="s">
        <v>16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4"/>
      <c r="O24" s="35">
        <f>O22+O23</f>
        <v>0</v>
      </c>
    </row>
    <row r="25" spans="1:16" x14ac:dyDescent="0.25">
      <c r="A25" s="190" t="s">
        <v>17</v>
      </c>
      <c r="B25" s="190"/>
      <c r="C25" s="190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</row>
    <row r="26" spans="1:16" x14ac:dyDescent="0.25">
      <c r="A26" s="205" t="s">
        <v>65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</row>
    <row r="27" spans="1:16" ht="25.5" customHeight="1" x14ac:dyDescent="0.25">
      <c r="A27" s="108" t="s">
        <v>57</v>
      </c>
      <c r="B27" s="108"/>
      <c r="C27" s="108"/>
      <c r="D27" s="108"/>
      <c r="E27" s="108"/>
      <c r="F27" s="108"/>
      <c r="G27" s="109" t="s">
        <v>55</v>
      </c>
      <c r="H27" s="108"/>
      <c r="I27" s="108"/>
      <c r="J27" s="42"/>
      <c r="K27" s="42"/>
      <c r="L27" s="42"/>
      <c r="M27" s="42"/>
      <c r="N27" s="42"/>
      <c r="O27" s="42"/>
    </row>
    <row r="28" spans="1:16" ht="15" customHeight="1" x14ac:dyDescent="0.25">
      <c r="A28" s="227" t="s">
        <v>67</v>
      </c>
      <c r="B28" s="228"/>
      <c r="C28" s="228"/>
      <c r="D28" s="228"/>
      <c r="E28" s="229"/>
      <c r="F28" s="191" t="s">
        <v>56</v>
      </c>
      <c r="G28" s="43" t="s">
        <v>18</v>
      </c>
      <c r="H28" s="184"/>
      <c r="I28" s="185"/>
      <c r="J28" s="185"/>
      <c r="K28" s="185"/>
      <c r="L28" s="185"/>
      <c r="M28" s="185"/>
      <c r="N28" s="185"/>
      <c r="O28" s="186"/>
    </row>
    <row r="29" spans="1:16" x14ac:dyDescent="0.25">
      <c r="A29" s="230"/>
      <c r="B29" s="231"/>
      <c r="C29" s="231"/>
      <c r="D29" s="231"/>
      <c r="E29" s="232"/>
      <c r="F29" s="191"/>
      <c r="G29" s="43" t="s">
        <v>19</v>
      </c>
      <c r="H29" s="184"/>
      <c r="I29" s="185"/>
      <c r="J29" s="185"/>
      <c r="K29" s="185"/>
      <c r="L29" s="185"/>
      <c r="M29" s="185"/>
      <c r="N29" s="185"/>
      <c r="O29" s="186"/>
    </row>
    <row r="30" spans="1:16" ht="18" customHeight="1" x14ac:dyDescent="0.25">
      <c r="A30" s="230"/>
      <c r="B30" s="231"/>
      <c r="C30" s="231"/>
      <c r="D30" s="231"/>
      <c r="E30" s="232"/>
      <c r="F30" s="191"/>
      <c r="G30" s="43" t="s">
        <v>20</v>
      </c>
      <c r="H30" s="184"/>
      <c r="I30" s="185"/>
      <c r="J30" s="185"/>
      <c r="K30" s="185"/>
      <c r="L30" s="185"/>
      <c r="M30" s="185"/>
      <c r="N30" s="185"/>
      <c r="O30" s="186"/>
    </row>
    <row r="31" spans="1:16" x14ac:dyDescent="0.25">
      <c r="A31" s="230"/>
      <c r="B31" s="231"/>
      <c r="C31" s="231"/>
      <c r="D31" s="231"/>
      <c r="E31" s="232"/>
      <c r="F31" s="191"/>
      <c r="G31" s="43" t="s">
        <v>21</v>
      </c>
      <c r="H31" s="184"/>
      <c r="I31" s="185"/>
      <c r="J31" s="185"/>
      <c r="K31" s="185"/>
      <c r="L31" s="185"/>
      <c r="M31" s="185"/>
      <c r="N31" s="185"/>
      <c r="O31" s="186"/>
    </row>
    <row r="32" spans="1:16" x14ac:dyDescent="0.25">
      <c r="A32" s="230"/>
      <c r="B32" s="231"/>
      <c r="C32" s="231"/>
      <c r="D32" s="231"/>
      <c r="E32" s="232"/>
      <c r="F32" s="191"/>
      <c r="G32" s="43" t="s">
        <v>22</v>
      </c>
      <c r="H32" s="184"/>
      <c r="I32" s="185"/>
      <c r="J32" s="185"/>
      <c r="K32" s="185"/>
      <c r="L32" s="185"/>
      <c r="M32" s="185"/>
      <c r="N32" s="185"/>
      <c r="O32" s="186"/>
    </row>
    <row r="33" spans="1:15" x14ac:dyDescent="0.25">
      <c r="A33" s="230"/>
      <c r="B33" s="231"/>
      <c r="C33" s="231"/>
      <c r="D33" s="231"/>
      <c r="E33" s="232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230"/>
      <c r="B34" s="231"/>
      <c r="C34" s="231"/>
      <c r="D34" s="231"/>
      <c r="E34" s="232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233"/>
      <c r="B35" s="234"/>
      <c r="C35" s="234"/>
      <c r="D35" s="234"/>
      <c r="E35" s="235"/>
      <c r="F35" s="42"/>
      <c r="G35" s="16"/>
      <c r="H35" s="16"/>
      <c r="I35" s="16"/>
      <c r="J35" s="16" t="s">
        <v>23</v>
      </c>
      <c r="K35" s="16"/>
      <c r="L35" s="187"/>
      <c r="M35" s="188"/>
      <c r="N35" s="189"/>
      <c r="O35" s="16"/>
    </row>
    <row r="36" spans="1:15" x14ac:dyDescent="0.25">
      <c r="A36" s="42"/>
      <c r="B36" s="42"/>
      <c r="C36" s="42"/>
      <c r="D36" s="42"/>
      <c r="E36" s="42"/>
      <c r="F36" s="42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r9pFoXqcOnc0MZbPwvl+KisB3Y2kTGvuRYNRYcooE60cQgdO31Bt0k1mrwPPnNAAZpfY/CKKiWQv+PfbKKu0Bw==" saltValue="1P1QxAbF/IJ80LfWONHCWw==" spinCount="100000" sheet="1" objects="1" scenarios="1"/>
  <mergeCells count="44">
    <mergeCell ref="C19:D19"/>
    <mergeCell ref="J22:K22"/>
    <mergeCell ref="A23:N23"/>
    <mergeCell ref="A24:N24"/>
    <mergeCell ref="A26:O26"/>
    <mergeCell ref="C20:D20"/>
    <mergeCell ref="H32:O32"/>
    <mergeCell ref="L35:N35"/>
    <mergeCell ref="A25:C25"/>
    <mergeCell ref="F28:F32"/>
    <mergeCell ref="H28:O28"/>
    <mergeCell ref="H29:O29"/>
    <mergeCell ref="H30:O30"/>
    <mergeCell ref="H31:O31"/>
    <mergeCell ref="A28:E35"/>
    <mergeCell ref="N7:N9"/>
    <mergeCell ref="O7:O9"/>
    <mergeCell ref="C8:D9"/>
    <mergeCell ref="E8:E9"/>
    <mergeCell ref="F8:F9"/>
    <mergeCell ref="G8:G9"/>
    <mergeCell ref="M7:M9"/>
    <mergeCell ref="E7:G7"/>
    <mergeCell ref="A1:L1"/>
    <mergeCell ref="C10:D10"/>
    <mergeCell ref="C11:D11"/>
    <mergeCell ref="C12:D12"/>
    <mergeCell ref="C17:D17"/>
    <mergeCell ref="H7:H9"/>
    <mergeCell ref="I7:I9"/>
    <mergeCell ref="J7:J9"/>
    <mergeCell ref="K7:K9"/>
    <mergeCell ref="A6:B6"/>
    <mergeCell ref="B4:F4"/>
    <mergeCell ref="B5:F5"/>
    <mergeCell ref="L7:L9"/>
    <mergeCell ref="C3:K3"/>
    <mergeCell ref="B7:B9"/>
    <mergeCell ref="C7:D7"/>
    <mergeCell ref="A8:A9"/>
    <mergeCell ref="C18:D18"/>
    <mergeCell ref="C14:D14"/>
    <mergeCell ref="C15:D15"/>
    <mergeCell ref="C16:D16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workbookViewId="0">
      <selection activeCell="O10" sqref="O10"/>
    </sheetView>
  </sheetViews>
  <sheetFormatPr defaultRowHeight="15" x14ac:dyDescent="0.25"/>
  <cols>
    <col min="1" max="1" width="13.7109375" style="56" customWidth="1"/>
    <col min="2" max="2" width="12" style="56" customWidth="1"/>
    <col min="3" max="3" width="14.85546875" style="56" customWidth="1"/>
    <col min="4" max="4" width="14.5703125" style="56" customWidth="1"/>
    <col min="5" max="6" width="9.140625" style="56"/>
    <col min="7" max="7" width="11.85546875" style="56" customWidth="1"/>
    <col min="8" max="10" width="9.140625" style="56"/>
    <col min="11" max="11" width="11.42578125" style="56" customWidth="1"/>
    <col min="12" max="12" width="16.140625" style="56" customWidth="1"/>
    <col min="13" max="13" width="6.140625" style="56" customWidth="1"/>
    <col min="14" max="14" width="13.85546875" style="56" customWidth="1"/>
    <col min="15" max="15" width="15.85546875" style="56" customWidth="1"/>
    <col min="16" max="16" width="14.5703125" style="56" customWidth="1"/>
    <col min="17" max="17" width="9.42578125" style="56" bestFit="1" customWidth="1"/>
    <col min="18" max="16384" width="9.140625" style="56"/>
  </cols>
  <sheetData>
    <row r="1" spans="1:16" ht="18" x14ac:dyDescent="0.25">
      <c r="A1" s="150" t="s">
        <v>64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4" t="s">
        <v>69</v>
      </c>
      <c r="O1" s="13"/>
    </row>
    <row r="2" spans="1:16" ht="11.2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4" t="s">
        <v>70</v>
      </c>
      <c r="O2" s="13"/>
    </row>
    <row r="3" spans="1:16" ht="18" x14ac:dyDescent="0.25">
      <c r="A3" s="15" t="s">
        <v>0</v>
      </c>
      <c r="B3" s="51"/>
      <c r="C3" s="213" t="str">
        <f>'zákazka a cenová ponuka 1 '!C3:K3</f>
        <v xml:space="preserve">Lesnícke služby v ťažbovom procese na OZ Vranov n/T,  LS01 VC03   </v>
      </c>
      <c r="D3" s="214"/>
      <c r="E3" s="214"/>
      <c r="F3" s="214"/>
      <c r="G3" s="214"/>
      <c r="H3" s="214"/>
      <c r="I3" s="214"/>
      <c r="J3" s="214"/>
      <c r="K3" s="214"/>
      <c r="L3" s="51"/>
      <c r="N3" s="12"/>
      <c r="O3" s="13"/>
    </row>
    <row r="4" spans="1:16" x14ac:dyDescent="0.25">
      <c r="A4" s="18" t="s">
        <v>1</v>
      </c>
      <c r="B4" s="215" t="str">
        <f>'zákazka a cenová ponuka 1 '!B4:F4</f>
        <v>Lesy SR š.p. OZ Vranov n/T</v>
      </c>
      <c r="C4" s="215"/>
      <c r="D4" s="215"/>
      <c r="E4" s="215"/>
      <c r="F4" s="215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53"/>
      <c r="B5" s="167"/>
      <c r="C5" s="167"/>
      <c r="D5" s="167"/>
      <c r="E5" s="167"/>
      <c r="F5" s="167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225" t="s">
        <v>66</v>
      </c>
      <c r="B6" s="226"/>
      <c r="C6" s="57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6" t="s">
        <v>72</v>
      </c>
      <c r="B7" s="171" t="s">
        <v>2</v>
      </c>
      <c r="C7" s="173" t="s">
        <v>53</v>
      </c>
      <c r="D7" s="174"/>
      <c r="E7" s="181" t="s">
        <v>3</v>
      </c>
      <c r="F7" s="182"/>
      <c r="G7" s="183"/>
      <c r="H7" s="154" t="s">
        <v>4</v>
      </c>
      <c r="I7" s="157" t="s">
        <v>5</v>
      </c>
      <c r="J7" s="159" t="s">
        <v>6</v>
      </c>
      <c r="K7" s="162" t="s">
        <v>7</v>
      </c>
      <c r="L7" s="157" t="s">
        <v>54</v>
      </c>
      <c r="M7" s="157" t="s">
        <v>60</v>
      </c>
      <c r="N7" s="175" t="s">
        <v>58</v>
      </c>
      <c r="O7" s="177" t="s">
        <v>59</v>
      </c>
    </row>
    <row r="8" spans="1:16" ht="21.75" customHeight="1" x14ac:dyDescent="0.25">
      <c r="A8" s="157" t="str">
        <f>'zákazka a cenová ponuka 1 '!A8:A9</f>
        <v xml:space="preserve"> 01 / 03 / 03</v>
      </c>
      <c r="B8" s="172"/>
      <c r="C8" s="179" t="s">
        <v>68</v>
      </c>
      <c r="D8" s="180"/>
      <c r="E8" s="179" t="s">
        <v>9</v>
      </c>
      <c r="F8" s="158" t="s">
        <v>10</v>
      </c>
      <c r="G8" s="157" t="s">
        <v>11</v>
      </c>
      <c r="H8" s="155"/>
      <c r="I8" s="158"/>
      <c r="J8" s="160"/>
      <c r="K8" s="163"/>
      <c r="L8" s="158"/>
      <c r="M8" s="158"/>
      <c r="N8" s="176"/>
      <c r="O8" s="178"/>
    </row>
    <row r="9" spans="1:16" ht="50.25" customHeight="1" thickBot="1" x14ac:dyDescent="0.3">
      <c r="A9" s="168"/>
      <c r="B9" s="172"/>
      <c r="C9" s="179"/>
      <c r="D9" s="180"/>
      <c r="E9" s="179"/>
      <c r="F9" s="158"/>
      <c r="G9" s="158"/>
      <c r="H9" s="156"/>
      <c r="I9" s="158"/>
      <c r="J9" s="161"/>
      <c r="K9" s="163"/>
      <c r="L9" s="168"/>
      <c r="M9" s="168"/>
      <c r="N9" s="176"/>
      <c r="O9" s="178"/>
    </row>
    <row r="10" spans="1:16" x14ac:dyDescent="0.25">
      <c r="A10" s="20"/>
      <c r="B10" s="84"/>
      <c r="C10" s="223"/>
      <c r="D10" s="224"/>
      <c r="E10" s="249">
        <f>'zákazka a cenová ponuka 1 '!E10+'zákazka a cenová ponuka 2'!E10+'zákazka a cenová ponuka 3'!E10+'zákazka a cenová ponuka 4'!E10+'zákazka a cenová ponuka 5'!E10+'zákazka a cenová ponuka 6'!E10+'zákazka a cenová ponuka 7'!E10+'zákazka a cenová ponuka 8'!E10+'zákazka a cenová ponuka 9'!E10</f>
        <v>206.01999999999998</v>
      </c>
      <c r="F10" s="249">
        <f>'zákazka a cenová ponuka 1 '!F10+'zákazka a cenová ponuka 2'!F10+'zákazka a cenová ponuka 3'!F10+'zákazka a cenová ponuka 4'!F10+'zákazka a cenová ponuka 5'!F10+'zákazka a cenová ponuka 6'!F10+'zákazka a cenová ponuka 7'!F10+'zákazka a cenová ponuka 8'!F10+'zákazka a cenová ponuka 9'!F10</f>
        <v>623.06000000000006</v>
      </c>
      <c r="G10" s="249">
        <f>SUM(E10:F10)</f>
        <v>829.08</v>
      </c>
      <c r="H10" s="66"/>
      <c r="I10" s="66"/>
      <c r="J10" s="66"/>
      <c r="K10" s="85"/>
      <c r="L10" s="86">
        <f>'zákazka a cenová ponuka 1 '!L10+'zákazka a cenová ponuka 2'!L10+'zákazka a cenová ponuka 3'!L10+'zákazka a cenová ponuka 4'!L10+'zákazka a cenová ponuka 5'!L10+'zákazka a cenová ponuka 6'!L10+'zákazka a cenová ponuka 7'!L10+'zákazka a cenová ponuka 8'!L10+'zákazka a cenová ponuka 9'!L10</f>
        <v>8943.66</v>
      </c>
      <c r="M10" s="67" t="s">
        <v>61</v>
      </c>
      <c r="N10" s="87"/>
      <c r="O10" s="68">
        <f>'zákazka a cenová ponuka 1 '!O10+'zákazka a cenová ponuka 2'!O10+'zákazka a cenová ponuka 3'!O10+'zákazka a cenová ponuka 4'!O10+'zákazka a cenová ponuka 5'!O10+'zákazka a cenová ponuka 6'!O10+'zákazka a cenová ponuka 7'!O10+'zákazka a cenová ponuka 8'!O10+'zákazka a cenová ponuka 9'!O10</f>
        <v>0</v>
      </c>
      <c r="P10" s="58" t="str">
        <f>IF( O10=0," ", IF(100-((L10/O10)*100)&gt;20,"viac ako 20%",0))</f>
        <v xml:space="preserve"> </v>
      </c>
    </row>
    <row r="11" spans="1:16" x14ac:dyDescent="0.25">
      <c r="A11" s="21"/>
      <c r="B11" s="22"/>
      <c r="C11" s="216"/>
      <c r="D11" s="217"/>
      <c r="E11" s="252">
        <f>'zákazka a cenová ponuka 1 '!E11+'zákazka a cenová ponuka 2'!E11+'zákazka a cenová ponuka 3'!E11+'zákazka a cenová ponuka 4'!E11+'zákazka a cenová ponuka 5'!E11+'zákazka a cenová ponuka 6'!E11+'zákazka a cenová ponuka 7'!E11+'zákazka a cenová ponuka 8'!E11+'zákazka a cenová ponuka 9'!E11</f>
        <v>0</v>
      </c>
      <c r="F11" s="252">
        <f>'zákazka a cenová ponuka 1 '!F11+'zákazka a cenová ponuka 2'!F11+'zákazka a cenová ponuka 3'!F11+'zákazka a cenová ponuka 4'!F11+'zákazka a cenová ponuka 5'!F11+'zákazka a cenová ponuka 6'!F11+'zákazka a cenová ponuka 7'!F11+'zákazka a cenová ponuka 8'!F11+'zákazka a cenová ponuka 9'!F11</f>
        <v>184.71</v>
      </c>
      <c r="G11" s="252">
        <f t="shared" ref="G11" si="0">SUM(E11:F11)</f>
        <v>184.71</v>
      </c>
      <c r="H11" s="23"/>
      <c r="I11" s="22"/>
      <c r="J11" s="22"/>
      <c r="K11" s="50"/>
      <c r="L11" s="72">
        <f>'zákazka a cenová ponuka 1 '!L11+'zákazka a cenová ponuka 2'!L11+'zákazka a cenová ponuka 3'!L11+'zákazka a cenová ponuka 4'!L11+'zákazka a cenová ponuka 5'!L11+'zákazka a cenová ponuka 6'!L11+'zákazka a cenová ponuka 7'!L11+'zákazka a cenová ponuka 8'!L11+'zákazka a cenová ponuka 9'!L11</f>
        <v>3083.9500000000003</v>
      </c>
      <c r="M11" s="70" t="s">
        <v>61</v>
      </c>
      <c r="N11" s="76"/>
      <c r="O11" s="72">
        <f>'zákazka a cenová ponuka 1 '!O11+'zákazka a cenová ponuka 2'!O11+'zákazka a cenová ponuka 3'!O11+'zákazka a cenová ponuka 4'!O11+'zákazka a cenová ponuka 5'!O11+'zákazka a cenová ponuka 6'!O11+'zákazka a cenová ponuka 7'!O11+'zákazka a cenová ponuka 8'!O11+'zákazka a cenová ponuka 9'!O11</f>
        <v>0</v>
      </c>
      <c r="P11" s="58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216"/>
      <c r="D12" s="222"/>
      <c r="E12" s="255">
        <f>SUM(E10:E11)</f>
        <v>206.01999999999998</v>
      </c>
      <c r="F12" s="255">
        <f t="shared" ref="F12:G12" si="2">SUM(F10:F11)</f>
        <v>807.7700000000001</v>
      </c>
      <c r="G12" s="255">
        <f t="shared" si="2"/>
        <v>1013.7900000000001</v>
      </c>
      <c r="H12" s="26"/>
      <c r="I12" s="25"/>
      <c r="J12" s="25"/>
      <c r="K12" s="45"/>
      <c r="L12" s="72">
        <f>SUM(L10:L11)</f>
        <v>12027.61</v>
      </c>
      <c r="M12" s="70" t="s">
        <v>61</v>
      </c>
      <c r="N12" s="73"/>
      <c r="O12" s="74">
        <f>SUM(O10:O11)</f>
        <v>0</v>
      </c>
      <c r="P12" s="58" t="str">
        <f>IF( O12=0," ", IF(100-((L12/O12)*100)&gt;20,"viac ako 20%",0))</f>
        <v xml:space="preserve"> </v>
      </c>
    </row>
    <row r="13" spans="1:16" x14ac:dyDescent="0.25">
      <c r="A13" s="24"/>
      <c r="B13" s="22"/>
      <c r="C13" s="50"/>
      <c r="D13" s="52"/>
      <c r="E13" s="252"/>
      <c r="F13" s="252"/>
      <c r="G13" s="252"/>
      <c r="H13" s="23"/>
      <c r="I13" s="22"/>
      <c r="J13" s="22"/>
      <c r="K13" s="50"/>
      <c r="L13" s="72"/>
      <c r="M13" s="75"/>
      <c r="N13" s="76"/>
      <c r="O13" s="72"/>
      <c r="P13" s="58"/>
    </row>
    <row r="14" spans="1:16" x14ac:dyDescent="0.25">
      <c r="A14" s="24"/>
      <c r="B14" s="26"/>
      <c r="C14" s="220"/>
      <c r="D14" s="221"/>
      <c r="E14" s="258">
        <f>'zákazka a cenová ponuka 1 '!E14+'zákazka a cenová ponuka 2'!E14+'zákazka a cenová ponuka 3'!E14+'zákazka a cenová ponuka 4'!E14+'zákazka a cenová ponuka 5'!E14+'zákazka a cenová ponuka 6'!E14+'zákazka a cenová ponuka 7'!E14+'zákazka a cenová ponuka 8'!E14+'zákazka a cenová ponuka 9'!E14</f>
        <v>95.89</v>
      </c>
      <c r="F14" s="258">
        <f>'zákazka a cenová ponuka 1 '!F14+'zákazka a cenová ponuka 2'!F14+'zákazka a cenová ponuka 3'!F14+'zákazka a cenová ponuka 4'!F14+'zákazka a cenová ponuka 5'!F14+'zákazka a cenová ponuka 6'!F14+'zákazka a cenová ponuka 7'!F14+'zákazka a cenová ponuka 8'!F14+'zákazka a cenová ponuka 9'!F14</f>
        <v>92.67</v>
      </c>
      <c r="G14" s="258">
        <f>SUM(E14:F14)</f>
        <v>188.56</v>
      </c>
      <c r="H14" s="25"/>
      <c r="I14" s="25"/>
      <c r="J14" s="25"/>
      <c r="K14" s="45"/>
      <c r="L14" s="88">
        <f>'zákazka a cenová ponuka 1 '!L14+'zákazka a cenová ponuka 2'!L14+'zákazka a cenová ponuka 3'!L14+'zákazka a cenová ponuka 4'!L14+'zákazka a cenová ponuka 5'!L14+'zákazka a cenová ponuka 6'!L14+'zákazka a cenová ponuka 7'!L14+'zákazka a cenová ponuka 8'!L14+'zákazka a cenová ponuka 9'!L14</f>
        <v>2716.19</v>
      </c>
      <c r="M14" s="78" t="s">
        <v>61</v>
      </c>
      <c r="N14" s="89"/>
      <c r="O14" s="74">
        <f>'zákazka a cenová ponuka 1 '!O14+'zákazka a cenová ponuka 2'!O14+'zákazka a cenová ponuka 3'!O14+'zákazka a cenová ponuka 4'!O14+'zákazka a cenová ponuka 5'!O14+'zákazka a cenová ponuka 6'!O14+'zákazka a cenová ponuka 7'!O14+'zákazka a cenová ponuka 8'!O14+'zákazka a cenová ponuka 9'!O14</f>
        <v>0</v>
      </c>
      <c r="P14" s="58"/>
    </row>
    <row r="15" spans="1:16" x14ac:dyDescent="0.25">
      <c r="A15" s="24"/>
      <c r="B15" s="22"/>
      <c r="C15" s="216"/>
      <c r="D15" s="217"/>
      <c r="E15" s="252">
        <f>'zákazka a cenová ponuka 1 '!E15+'zákazka a cenová ponuka 2'!E15+'zákazka a cenová ponuka 3'!E15+'zákazka a cenová ponuka 4'!E15+'zákazka a cenová ponuka 5'!E15+'zákazka a cenová ponuka 6'!E15+'zákazka a cenová ponuka 7'!E15+'zákazka a cenová ponuka 8'!E15+'zákazka a cenová ponuka 9'!E15</f>
        <v>8.65</v>
      </c>
      <c r="F15" s="252">
        <f>'zákazka a cenová ponuka 1 '!F15+'zákazka a cenová ponuka 2'!F15+'zákazka a cenová ponuka 3'!F15+'zákazka a cenová ponuka 4'!F15+'zákazka a cenová ponuka 5'!F15+'zákazka a cenová ponuka 6'!F15+'zákazka a cenová ponuka 7'!F15+'zákazka a cenová ponuka 8'!F15+'zákazka a cenová ponuka 9'!F15</f>
        <v>167.99999999999997</v>
      </c>
      <c r="G15" s="252">
        <f t="shared" ref="G15" si="3">SUM(E15:F15)</f>
        <v>176.64999999999998</v>
      </c>
      <c r="H15" s="23"/>
      <c r="I15" s="22"/>
      <c r="J15" s="22"/>
      <c r="K15" s="50"/>
      <c r="L15" s="72">
        <f>'zákazka a cenová ponuka 1 '!L15+'zákazka a cenová ponuka 2'!L15+'zákazka a cenová ponuka 3'!L15+'zákazka a cenová ponuka 4'!L15+'zákazka a cenová ponuka 5'!L15+'zákazka a cenová ponuka 6'!L15+'zákazka a cenová ponuka 7'!L15+'zákazka a cenová ponuka 8'!L15+'zákazka a cenová ponuka 9'!L15</f>
        <v>3357.7200000000003</v>
      </c>
      <c r="M15" s="70" t="s">
        <v>61</v>
      </c>
      <c r="N15" s="76"/>
      <c r="O15" s="72">
        <f>'zákazka a cenová ponuka 1 '!O15+'zákazka a cenová ponuka 2'!O15+'zákazka a cenová ponuka 3'!O15+'zákazka a cenová ponuka 4'!O15+'zákazka a cenová ponuka 5'!O15+'zákazka a cenová ponuka 6'!O15+'zákazka a cenová ponuka 7'!O15+'zákazka a cenová ponuka 8'!O15+'zákazka a cenová ponuka 9'!O15</f>
        <v>0</v>
      </c>
      <c r="P15" s="58"/>
    </row>
    <row r="16" spans="1:16" x14ac:dyDescent="0.25">
      <c r="A16" s="24"/>
      <c r="B16" s="25" t="s">
        <v>73</v>
      </c>
      <c r="C16" s="216"/>
      <c r="D16" s="222"/>
      <c r="E16" s="255">
        <f>SUM(E14:E15)</f>
        <v>104.54</v>
      </c>
      <c r="F16" s="255">
        <f t="shared" ref="F16:G16" si="4">SUM(F14:F15)</f>
        <v>260.66999999999996</v>
      </c>
      <c r="G16" s="255">
        <f t="shared" si="4"/>
        <v>365.21</v>
      </c>
      <c r="H16" s="26"/>
      <c r="I16" s="25"/>
      <c r="J16" s="25"/>
      <c r="K16" s="45"/>
      <c r="L16" s="72">
        <f>SUM(L14:L15)</f>
        <v>6073.91</v>
      </c>
      <c r="M16" s="70" t="s">
        <v>61</v>
      </c>
      <c r="N16" s="73"/>
      <c r="O16" s="74">
        <f>SUM(O14:O15)</f>
        <v>0</v>
      </c>
      <c r="P16" s="58"/>
    </row>
    <row r="17" spans="1:16" x14ac:dyDescent="0.25">
      <c r="A17" s="21"/>
      <c r="B17" s="22"/>
      <c r="C17" s="216"/>
      <c r="D17" s="217"/>
      <c r="E17" s="252"/>
      <c r="F17" s="252"/>
      <c r="G17" s="252"/>
      <c r="H17" s="23"/>
      <c r="I17" s="22"/>
      <c r="J17" s="22"/>
      <c r="K17" s="50"/>
      <c r="L17" s="72"/>
      <c r="M17" s="75"/>
      <c r="N17" s="76"/>
      <c r="O17" s="72"/>
      <c r="P17" s="58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/>
      <c r="C18" s="220"/>
      <c r="D18" s="221"/>
      <c r="E18" s="258">
        <f>'zákazka a cenová ponuka 1 '!E18+'zákazka a cenová ponuka 2'!E18+'zákazka a cenová ponuka 3'!E18+'zákazka a cenová ponuka 4'!E18+'zákazka a cenová ponuka 5'!E18+'zákazka a cenová ponuka 6'!E18+'zákazka a cenová ponuka 7'!E18+'zákazka a cenová ponuka 8'!E18+'zákazka a cenová ponuka 9'!E18</f>
        <v>151.82</v>
      </c>
      <c r="F18" s="258">
        <f>'zákazka a cenová ponuka 1 '!F18+'zákazka a cenová ponuka 2'!F18+'zákazka a cenová ponuka 3'!F18+'zákazka a cenová ponuka 4'!F18+'zákazka a cenová ponuka 5'!F18+'zákazka a cenová ponuka 6'!F18+'zákazka a cenová ponuka 7'!F18+'zákazka a cenová ponuka 8'!F18+'zákazka a cenová ponuka 9'!F18</f>
        <v>179.32000000000002</v>
      </c>
      <c r="G18" s="258">
        <f>SUM(E18:F18)</f>
        <v>331.14</v>
      </c>
      <c r="H18" s="23"/>
      <c r="I18" s="22"/>
      <c r="J18" s="22"/>
      <c r="K18" s="50"/>
      <c r="L18" s="72">
        <f>'zákazka a cenová ponuka 1 '!L18+'zákazka a cenová ponuka 2'!L18+'zákazka a cenová ponuka 3'!L18+'zákazka a cenová ponuka 4'!L18+'zákazka a cenová ponuka 5'!L18+'zákazka a cenová ponuka 6'!L18+'zákazka a cenová ponuka 7'!L18+'zákazka a cenová ponuka 8'!L18+'zákazka a cenová ponuka 9'!L18</f>
        <v>3940.27</v>
      </c>
      <c r="M18" s="75" t="s">
        <v>61</v>
      </c>
      <c r="N18" s="76"/>
      <c r="O18" s="72">
        <f>'zákazka a cenová ponuka 1 '!O18+'zákazka a cenová ponuka 2'!O18+'zákazka a cenová ponuka 3'!O18+'zákazka a cenová ponuka 4'!O18+'zákazka a cenová ponuka 5'!O18+'zákazka a cenová ponuka 6'!O18+'zákazka a cenová ponuka 7'!O18+'zákazka a cenová ponuka 8'!O18+'zákazka a cenová ponuka 9'!O18</f>
        <v>0</v>
      </c>
      <c r="P18" s="58"/>
    </row>
    <row r="19" spans="1:16" x14ac:dyDescent="0.25">
      <c r="A19" s="21"/>
      <c r="B19" s="22"/>
      <c r="C19" s="216"/>
      <c r="D19" s="217"/>
      <c r="E19" s="252">
        <f>'zákazka a cenová ponuka 1 '!E19+'zákazka a cenová ponuka 2'!E19+'zákazka a cenová ponuka 3'!E19+'zákazka a cenová ponuka 4'!E19+'zákazka a cenová ponuka 5'!E19+'zákazka a cenová ponuka 6'!E19+'zákazka a cenová ponuka 7'!E19+'zákazka a cenová ponuka 8'!E19+'zákazka a cenová ponuka 9'!E19</f>
        <v>0</v>
      </c>
      <c r="F19" s="252">
        <f>'zákazka a cenová ponuka 1 '!F19+'zákazka a cenová ponuka 2'!F19+'zákazka a cenová ponuka 3'!F19+'zákazka a cenová ponuka 4'!F19+'zákazka a cenová ponuka 5'!F19+'zákazka a cenová ponuka 6'!F19+'zákazka a cenová ponuka 7'!F19+'zákazka a cenová ponuka 8'!F19+'zákazka a cenová ponuka 9'!F19</f>
        <v>165.84</v>
      </c>
      <c r="G19" s="252">
        <f t="shared" ref="G19" si="6">SUM(E19:F19)</f>
        <v>165.84</v>
      </c>
      <c r="H19" s="23"/>
      <c r="I19" s="22"/>
      <c r="J19" s="22"/>
      <c r="K19" s="50"/>
      <c r="L19" s="72">
        <f>'zákazka a cenová ponuka 1 '!L19+'zákazka a cenová ponuka 2'!L19+'zákazka a cenová ponuka 3'!L19+'zákazka a cenová ponuka 4'!L19+'zákazka a cenová ponuka 5'!L19+'zákazka a cenová ponuka 6'!L19+'zákazka a cenová ponuka 7'!L19+'zákazka a cenová ponuka 8'!L19+'zákazka a cenová ponuka 9'!L19</f>
        <v>2825.53</v>
      </c>
      <c r="M19" s="75" t="s">
        <v>61</v>
      </c>
      <c r="N19" s="76"/>
      <c r="O19" s="72">
        <f>'zákazka a cenová ponuka 1 '!O19+'zákazka a cenová ponuka 2'!O19+'zákazka a cenová ponuka 3'!O19+'zákazka a cenová ponuka 4'!O19+'zákazka a cenová ponuka 5'!O19+'zákazka a cenová ponuka 6'!O19+'zákazka a cenová ponuka 7'!O19+'zákazka a cenová ponuka 8'!O19+'zákazka a cenová ponuka 9'!O19</f>
        <v>0</v>
      </c>
      <c r="P19" s="58" t="str">
        <f t="shared" si="5"/>
        <v xml:space="preserve"> </v>
      </c>
    </row>
    <row r="20" spans="1:16" ht="15.75" thickBot="1" x14ac:dyDescent="0.3">
      <c r="A20" s="93"/>
      <c r="B20" s="94" t="s">
        <v>73</v>
      </c>
      <c r="C20" s="218"/>
      <c r="D20" s="219"/>
      <c r="E20" s="395">
        <f>SUM(E18:E19)</f>
        <v>151.82</v>
      </c>
      <c r="F20" s="395">
        <f t="shared" ref="F20:G20" si="7">SUM(F18:F19)</f>
        <v>345.16</v>
      </c>
      <c r="G20" s="395">
        <f t="shared" si="7"/>
        <v>496.98</v>
      </c>
      <c r="H20" s="95"/>
      <c r="I20" s="94"/>
      <c r="J20" s="94"/>
      <c r="K20" s="96"/>
      <c r="L20" s="79">
        <f>SUM(L18:L19)</f>
        <v>6765.8</v>
      </c>
      <c r="M20" s="80"/>
      <c r="N20" s="81"/>
      <c r="O20" s="79">
        <f>SUM(O18:O19)</f>
        <v>0</v>
      </c>
      <c r="P20" s="58" t="str">
        <f t="shared" si="5"/>
        <v xml:space="preserve"> </v>
      </c>
    </row>
    <row r="21" spans="1:16" ht="15.75" thickBot="1" x14ac:dyDescent="0.3">
      <c r="A21" s="97"/>
      <c r="B21" s="98"/>
      <c r="C21" s="99"/>
      <c r="D21" s="100"/>
      <c r="E21" s="101">
        <f>E12+E16+E20</f>
        <v>462.38</v>
      </c>
      <c r="F21" s="103">
        <f t="shared" ref="F21:G21" si="8">F12+F16+F20</f>
        <v>1413.6000000000001</v>
      </c>
      <c r="G21" s="103">
        <f t="shared" si="8"/>
        <v>1875.98</v>
      </c>
      <c r="H21" s="92"/>
      <c r="I21" s="98"/>
      <c r="J21" s="98"/>
      <c r="K21" s="102"/>
      <c r="L21" s="35"/>
      <c r="M21" s="36"/>
      <c r="N21" s="36"/>
      <c r="O21" s="39"/>
      <c r="P21" s="58"/>
    </row>
    <row r="22" spans="1:16" ht="15.75" thickBot="1" x14ac:dyDescent="0.3">
      <c r="A22" s="47"/>
      <c r="B22" s="37"/>
      <c r="C22" s="37"/>
      <c r="D22" s="37"/>
      <c r="E22" s="37"/>
      <c r="F22" s="37"/>
      <c r="G22" s="37"/>
      <c r="H22" s="37"/>
      <c r="I22" s="37"/>
      <c r="J22" s="201" t="s">
        <v>13</v>
      </c>
      <c r="K22" s="201"/>
      <c r="L22" s="35">
        <f>L12+L16+L20</f>
        <v>24867.32</v>
      </c>
      <c r="M22" s="38"/>
      <c r="N22" s="40" t="s">
        <v>14</v>
      </c>
      <c r="O22" s="35">
        <f>O12+O16+O20</f>
        <v>0</v>
      </c>
      <c r="P22" s="58" t="str">
        <f>IF(O22&gt;L22,"prekročená cena","nižšia ako stanovená")</f>
        <v>nižšia ako stanovená</v>
      </c>
    </row>
    <row r="23" spans="1:16" ht="15.75" thickBot="1" x14ac:dyDescent="0.3">
      <c r="A23" s="202" t="s">
        <v>15</v>
      </c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4"/>
      <c r="O23" s="35">
        <f>O22*0.2</f>
        <v>0</v>
      </c>
    </row>
    <row r="24" spans="1:16" ht="15.75" thickBot="1" x14ac:dyDescent="0.3">
      <c r="A24" s="202" t="s">
        <v>16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4"/>
      <c r="O24" s="35">
        <f>O22+O23</f>
        <v>0</v>
      </c>
    </row>
    <row r="25" spans="1:16" x14ac:dyDescent="0.25">
      <c r="A25" s="190" t="s">
        <v>17</v>
      </c>
      <c r="B25" s="190"/>
      <c r="C25" s="190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</row>
    <row r="26" spans="1:16" x14ac:dyDescent="0.25">
      <c r="A26" s="205" t="s">
        <v>65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</row>
    <row r="27" spans="1:16" ht="25.5" customHeight="1" x14ac:dyDescent="0.25">
      <c r="A27" s="49" t="s">
        <v>57</v>
      </c>
      <c r="B27" s="49"/>
      <c r="C27" s="49"/>
      <c r="D27" s="49"/>
      <c r="E27" s="49"/>
      <c r="F27" s="49"/>
      <c r="G27" s="48" t="s">
        <v>55</v>
      </c>
      <c r="H27" s="49"/>
      <c r="I27" s="49"/>
      <c r="J27" s="42"/>
      <c r="K27" s="42"/>
      <c r="L27" s="42"/>
      <c r="M27" s="42"/>
      <c r="N27" s="42"/>
      <c r="O27" s="42"/>
    </row>
    <row r="28" spans="1:16" ht="15" customHeight="1" x14ac:dyDescent="0.25">
      <c r="A28" s="227" t="s">
        <v>67</v>
      </c>
      <c r="B28" s="228"/>
      <c r="C28" s="228"/>
      <c r="D28" s="228"/>
      <c r="E28" s="229"/>
      <c r="F28" s="191" t="s">
        <v>56</v>
      </c>
      <c r="G28" s="43" t="s">
        <v>18</v>
      </c>
      <c r="H28" s="210">
        <f>'zákazka a cenová ponuka 1 '!H28:O28</f>
        <v>0</v>
      </c>
      <c r="I28" s="211"/>
      <c r="J28" s="211"/>
      <c r="K28" s="211"/>
      <c r="L28" s="211"/>
      <c r="M28" s="211"/>
      <c r="N28" s="211"/>
      <c r="O28" s="212"/>
    </row>
    <row r="29" spans="1:16" x14ac:dyDescent="0.25">
      <c r="A29" s="230"/>
      <c r="B29" s="231"/>
      <c r="C29" s="231"/>
      <c r="D29" s="231"/>
      <c r="E29" s="232"/>
      <c r="F29" s="191"/>
      <c r="G29" s="43" t="s">
        <v>19</v>
      </c>
      <c r="H29" s="210">
        <f>'zákazka a cenová ponuka 1 '!H29:O29</f>
        <v>0</v>
      </c>
      <c r="I29" s="211"/>
      <c r="J29" s="211"/>
      <c r="K29" s="211"/>
      <c r="L29" s="211"/>
      <c r="M29" s="211"/>
      <c r="N29" s="211"/>
      <c r="O29" s="212"/>
    </row>
    <row r="30" spans="1:16" ht="18" customHeight="1" x14ac:dyDescent="0.25">
      <c r="A30" s="230"/>
      <c r="B30" s="231"/>
      <c r="C30" s="231"/>
      <c r="D30" s="231"/>
      <c r="E30" s="232"/>
      <c r="F30" s="191"/>
      <c r="G30" s="43" t="s">
        <v>20</v>
      </c>
      <c r="H30" s="210">
        <f>'zákazka a cenová ponuka 1 '!H30:O30</f>
        <v>0</v>
      </c>
      <c r="I30" s="211"/>
      <c r="J30" s="211"/>
      <c r="K30" s="211"/>
      <c r="L30" s="211"/>
      <c r="M30" s="211"/>
      <c r="N30" s="211"/>
      <c r="O30" s="212"/>
    </row>
    <row r="31" spans="1:16" x14ac:dyDescent="0.25">
      <c r="A31" s="230"/>
      <c r="B31" s="231"/>
      <c r="C31" s="231"/>
      <c r="D31" s="231"/>
      <c r="E31" s="232"/>
      <c r="F31" s="191"/>
      <c r="G31" s="43" t="s">
        <v>21</v>
      </c>
      <c r="H31" s="210">
        <f>'zákazka a cenová ponuka 1 '!H31:O31</f>
        <v>0</v>
      </c>
      <c r="I31" s="211"/>
      <c r="J31" s="211"/>
      <c r="K31" s="211"/>
      <c r="L31" s="211"/>
      <c r="M31" s="211"/>
      <c r="N31" s="211"/>
      <c r="O31" s="212"/>
    </row>
    <row r="32" spans="1:16" x14ac:dyDescent="0.25">
      <c r="A32" s="230"/>
      <c r="B32" s="231"/>
      <c r="C32" s="231"/>
      <c r="D32" s="231"/>
      <c r="E32" s="232"/>
      <c r="F32" s="191"/>
      <c r="G32" s="43" t="s">
        <v>22</v>
      </c>
      <c r="H32" s="210">
        <f>'zákazka a cenová ponuka 1 '!H32:O32</f>
        <v>0</v>
      </c>
      <c r="I32" s="211"/>
      <c r="J32" s="211"/>
      <c r="K32" s="211"/>
      <c r="L32" s="211"/>
      <c r="M32" s="211"/>
      <c r="N32" s="211"/>
      <c r="O32" s="212"/>
    </row>
    <row r="33" spans="1:15" x14ac:dyDescent="0.25">
      <c r="A33" s="230"/>
      <c r="B33" s="231"/>
      <c r="C33" s="231"/>
      <c r="D33" s="231"/>
      <c r="E33" s="232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230"/>
      <c r="B34" s="231"/>
      <c r="C34" s="231"/>
      <c r="D34" s="231"/>
      <c r="E34" s="232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233"/>
      <c r="B35" s="234"/>
      <c r="C35" s="234"/>
      <c r="D35" s="234"/>
      <c r="E35" s="235"/>
      <c r="F35" s="42"/>
      <c r="G35" s="16"/>
      <c r="H35" s="16"/>
      <c r="I35" s="16"/>
      <c r="J35" s="16" t="s">
        <v>23</v>
      </c>
      <c r="K35" s="16"/>
      <c r="L35" s="187"/>
      <c r="M35" s="188"/>
      <c r="N35" s="189"/>
      <c r="O35" s="16"/>
    </row>
    <row r="36" spans="1:15" x14ac:dyDescent="0.25">
      <c r="A36" s="42"/>
      <c r="B36" s="42"/>
      <c r="C36" s="42"/>
      <c r="D36" s="42"/>
      <c r="E36" s="42"/>
      <c r="F36" s="42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8KoncLsdQJJFgNb7wAZyWnh5Qh+MXvQ/OdiEESY9ab0OdEUKWc9hrwV69N+R+oSDkN1Zas0Hl5roITDcHOdEsw==" saltValue="uN9Yz+uHM33Tkwqp0XOZtg==" spinCount="100000" sheet="1" objects="1" scenarios="1"/>
  <mergeCells count="44">
    <mergeCell ref="A8:A9"/>
    <mergeCell ref="A24:N24"/>
    <mergeCell ref="A25:C25"/>
    <mergeCell ref="A26:O26"/>
    <mergeCell ref="A28:E35"/>
    <mergeCell ref="F28:F32"/>
    <mergeCell ref="H29:O29"/>
    <mergeCell ref="H30:O30"/>
    <mergeCell ref="H31:O31"/>
    <mergeCell ref="H32:O32"/>
    <mergeCell ref="L35:N35"/>
    <mergeCell ref="L7:L9"/>
    <mergeCell ref="M7:M9"/>
    <mergeCell ref="N7:N9"/>
    <mergeCell ref="O7:O9"/>
    <mergeCell ref="B7:B9"/>
    <mergeCell ref="A1:L1"/>
    <mergeCell ref="C3:K3"/>
    <mergeCell ref="B4:F4"/>
    <mergeCell ref="B5:F5"/>
    <mergeCell ref="A6:B6"/>
    <mergeCell ref="C10:D10"/>
    <mergeCell ref="C11:D11"/>
    <mergeCell ref="J7:J9"/>
    <mergeCell ref="K7:K9"/>
    <mergeCell ref="C17:D17"/>
    <mergeCell ref="C7:D7"/>
    <mergeCell ref="E7:G7"/>
    <mergeCell ref="H7:H9"/>
    <mergeCell ref="I7:I9"/>
    <mergeCell ref="C8:D9"/>
    <mergeCell ref="E8:E9"/>
    <mergeCell ref="F8:F9"/>
    <mergeCell ref="G8:G9"/>
    <mergeCell ref="C18:D18"/>
    <mergeCell ref="C12:D12"/>
    <mergeCell ref="C14:D14"/>
    <mergeCell ref="C15:D15"/>
    <mergeCell ref="C16:D16"/>
    <mergeCell ref="H28:O28"/>
    <mergeCell ref="C19:D19"/>
    <mergeCell ref="C20:D20"/>
    <mergeCell ref="J22:K22"/>
    <mergeCell ref="A23:N23"/>
  </mergeCells>
  <pageMargins left="0.7" right="0.7" top="0.75" bottom="0.75" header="0.3" footer="0.3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240" t="s">
        <v>51</v>
      </c>
      <c r="M2" s="240"/>
    </row>
    <row r="3" spans="1:14" x14ac:dyDescent="0.25">
      <c r="A3" s="5" t="s">
        <v>25</v>
      </c>
      <c r="B3" s="237" t="s">
        <v>26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x14ac:dyDescent="0.25">
      <c r="A4" s="5" t="s">
        <v>27</v>
      </c>
      <c r="B4" s="237" t="s">
        <v>28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1:14" x14ac:dyDescent="0.25">
      <c r="A5" s="5" t="s">
        <v>8</v>
      </c>
      <c r="B5" s="237" t="s">
        <v>29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1:14" x14ac:dyDescent="0.25">
      <c r="A6" s="5" t="s">
        <v>2</v>
      </c>
      <c r="B6" s="237" t="s">
        <v>30</v>
      </c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</row>
    <row r="7" spans="1:14" x14ac:dyDescent="0.25">
      <c r="A7" s="6" t="s">
        <v>31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9"/>
    </row>
    <row r="8" spans="1:14" x14ac:dyDescent="0.25">
      <c r="A8" s="5" t="s">
        <v>12</v>
      </c>
      <c r="B8" s="237" t="s">
        <v>32</v>
      </c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</row>
    <row r="9" spans="1:14" x14ac:dyDescent="0.25">
      <c r="A9" s="7" t="s">
        <v>33</v>
      </c>
      <c r="B9" s="237" t="s">
        <v>34</v>
      </c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</row>
    <row r="10" spans="1:14" x14ac:dyDescent="0.25">
      <c r="A10" s="7" t="s">
        <v>35</v>
      </c>
      <c r="B10" s="237" t="s">
        <v>36</v>
      </c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</row>
    <row r="11" spans="1:14" x14ac:dyDescent="0.25">
      <c r="A11" s="8" t="s">
        <v>37</v>
      </c>
      <c r="B11" s="237" t="s">
        <v>38</v>
      </c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</row>
    <row r="12" spans="1:14" x14ac:dyDescent="0.25">
      <c r="A12" s="9" t="s">
        <v>39</v>
      </c>
      <c r="B12" s="237" t="s">
        <v>40</v>
      </c>
      <c r="C12" s="237"/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</row>
    <row r="13" spans="1:14" ht="24" customHeight="1" x14ac:dyDescent="0.25">
      <c r="A13" s="8" t="s">
        <v>41</v>
      </c>
      <c r="B13" s="237" t="s">
        <v>42</v>
      </c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</row>
    <row r="14" spans="1:14" ht="16.5" customHeight="1" x14ac:dyDescent="0.25">
      <c r="A14" s="8" t="s">
        <v>5</v>
      </c>
      <c r="B14" s="237" t="s">
        <v>52</v>
      </c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</row>
    <row r="15" spans="1:14" x14ac:dyDescent="0.25">
      <c r="A15" s="8" t="s">
        <v>43</v>
      </c>
      <c r="B15" s="237" t="s">
        <v>44</v>
      </c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</row>
    <row r="16" spans="1:14" ht="38.25" x14ac:dyDescent="0.25">
      <c r="A16" s="10" t="s">
        <v>45</v>
      </c>
      <c r="B16" s="237" t="s">
        <v>46</v>
      </c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</row>
    <row r="17" spans="1:14" ht="28.5" customHeight="1" x14ac:dyDescent="0.25">
      <c r="A17" s="10" t="s">
        <v>47</v>
      </c>
      <c r="B17" s="237" t="s">
        <v>48</v>
      </c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</row>
    <row r="18" spans="1:14" ht="27" customHeight="1" x14ac:dyDescent="0.25">
      <c r="A18" s="11" t="s">
        <v>49</v>
      </c>
      <c r="B18" s="237" t="s">
        <v>50</v>
      </c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</row>
    <row r="19" spans="1:14" ht="75" customHeight="1" x14ac:dyDescent="0.25">
      <c r="A19" s="44" t="s">
        <v>62</v>
      </c>
      <c r="B19" s="236" t="s">
        <v>63</v>
      </c>
      <c r="C19" s="236"/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opLeftCell="A4" zoomScaleNormal="100" zoomScaleSheetLayoutView="100" workbookViewId="0">
      <selection activeCell="N18" sqref="N18"/>
    </sheetView>
  </sheetViews>
  <sheetFormatPr defaultRowHeight="15" x14ac:dyDescent="0.25"/>
  <cols>
    <col min="1" max="1" width="13.7109375" style="56" customWidth="1"/>
    <col min="2" max="2" width="12" style="56" customWidth="1"/>
    <col min="3" max="3" width="14.85546875" style="56" customWidth="1"/>
    <col min="4" max="4" width="14.5703125" style="56" customWidth="1"/>
    <col min="5" max="6" width="9.140625" style="56"/>
    <col min="7" max="7" width="11.85546875" style="56" customWidth="1"/>
    <col min="8" max="10" width="9.140625" style="56"/>
    <col min="11" max="11" width="11.42578125" style="56" customWidth="1"/>
    <col min="12" max="12" width="16.140625" style="56" customWidth="1"/>
    <col min="13" max="13" width="6.140625" style="56" customWidth="1"/>
    <col min="14" max="14" width="13.85546875" style="56" customWidth="1"/>
    <col min="15" max="15" width="15.85546875" style="56" customWidth="1"/>
    <col min="16" max="16" width="14.5703125" style="56" customWidth="1"/>
    <col min="17" max="17" width="9.42578125" style="56" bestFit="1" customWidth="1"/>
    <col min="18" max="16384" width="9.140625" style="56"/>
  </cols>
  <sheetData>
    <row r="1" spans="1:16" ht="18" x14ac:dyDescent="0.25">
      <c r="A1" s="150" t="s">
        <v>64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4" t="s">
        <v>69</v>
      </c>
      <c r="O1" s="13"/>
    </row>
    <row r="2" spans="1:16" ht="11.25" customHeight="1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4" t="s">
        <v>70</v>
      </c>
      <c r="O2" s="13"/>
    </row>
    <row r="3" spans="1:16" ht="18" x14ac:dyDescent="0.25">
      <c r="A3" s="15" t="s">
        <v>0</v>
      </c>
      <c r="B3" s="110"/>
      <c r="C3" s="213" t="str">
        <f>'zákazka a cenová ponuka 1 '!C3:K3</f>
        <v xml:space="preserve">Lesnícke služby v ťažbovom procese na OZ Vranov n/T,  LS01 VC03   </v>
      </c>
      <c r="D3" s="214"/>
      <c r="E3" s="214"/>
      <c r="F3" s="214"/>
      <c r="G3" s="214"/>
      <c r="H3" s="214"/>
      <c r="I3" s="214"/>
      <c r="J3" s="214"/>
      <c r="K3" s="214"/>
      <c r="L3" s="110"/>
      <c r="N3" s="12"/>
      <c r="O3" s="13"/>
    </row>
    <row r="4" spans="1:16" x14ac:dyDescent="0.25">
      <c r="A4" s="18" t="s">
        <v>1</v>
      </c>
      <c r="B4" s="215" t="str">
        <f>'zákazka a cenová ponuka 1 '!B4:F4</f>
        <v>Lesy SR š.p. OZ Vranov n/T</v>
      </c>
      <c r="C4" s="215"/>
      <c r="D4" s="215"/>
      <c r="E4" s="215"/>
      <c r="F4" s="215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111"/>
      <c r="B5" s="167"/>
      <c r="C5" s="167"/>
      <c r="D5" s="167"/>
      <c r="E5" s="167"/>
      <c r="F5" s="167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225" t="s">
        <v>66</v>
      </c>
      <c r="B6" s="226"/>
      <c r="C6" s="57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6" t="str">
        <f>'zákazka a cenová ponuka 1 '!A7</f>
        <v>LS/VC/LO</v>
      </c>
      <c r="B7" s="171" t="s">
        <v>2</v>
      </c>
      <c r="C7" s="173" t="s">
        <v>53</v>
      </c>
      <c r="D7" s="174"/>
      <c r="E7" s="181" t="s">
        <v>3</v>
      </c>
      <c r="F7" s="182"/>
      <c r="G7" s="183"/>
      <c r="H7" s="154" t="s">
        <v>4</v>
      </c>
      <c r="I7" s="157" t="s">
        <v>5</v>
      </c>
      <c r="J7" s="159" t="s">
        <v>6</v>
      </c>
      <c r="K7" s="162" t="s">
        <v>7</v>
      </c>
      <c r="L7" s="157" t="s">
        <v>54</v>
      </c>
      <c r="M7" s="157" t="s">
        <v>60</v>
      </c>
      <c r="N7" s="175" t="s">
        <v>77</v>
      </c>
      <c r="O7" s="177" t="s">
        <v>78</v>
      </c>
    </row>
    <row r="8" spans="1:16" ht="21.75" customHeight="1" x14ac:dyDescent="0.25">
      <c r="A8" s="157" t="str">
        <f>'zákazka a cenová ponuka 1 '!A8:A9</f>
        <v xml:space="preserve"> 01 / 03 / 03</v>
      </c>
      <c r="B8" s="172"/>
      <c r="C8" s="179" t="s">
        <v>68</v>
      </c>
      <c r="D8" s="180"/>
      <c r="E8" s="179" t="s">
        <v>9</v>
      </c>
      <c r="F8" s="158" t="s">
        <v>79</v>
      </c>
      <c r="G8" s="157" t="s">
        <v>80</v>
      </c>
      <c r="H8" s="155"/>
      <c r="I8" s="158"/>
      <c r="J8" s="160"/>
      <c r="K8" s="163"/>
      <c r="L8" s="158"/>
      <c r="M8" s="158"/>
      <c r="N8" s="176"/>
      <c r="O8" s="178"/>
    </row>
    <row r="9" spans="1:16" ht="50.25" customHeight="1" thickBot="1" x14ac:dyDescent="0.3">
      <c r="A9" s="168"/>
      <c r="B9" s="172"/>
      <c r="C9" s="208"/>
      <c r="D9" s="209"/>
      <c r="E9" s="179"/>
      <c r="F9" s="158"/>
      <c r="G9" s="158"/>
      <c r="H9" s="156"/>
      <c r="I9" s="158"/>
      <c r="J9" s="161"/>
      <c r="K9" s="163"/>
      <c r="L9" s="168"/>
      <c r="M9" s="168"/>
      <c r="N9" s="176"/>
      <c r="O9" s="178"/>
    </row>
    <row r="10" spans="1:16" x14ac:dyDescent="0.25">
      <c r="A10" s="20"/>
      <c r="B10" s="112" t="s">
        <v>90</v>
      </c>
      <c r="C10" s="242" t="s">
        <v>117</v>
      </c>
      <c r="D10" s="243"/>
      <c r="E10" s="248">
        <v>0</v>
      </c>
      <c r="F10" s="249">
        <v>0</v>
      </c>
      <c r="G10" s="250">
        <f>SUM(E10:F10)</f>
        <v>0</v>
      </c>
      <c r="H10" s="244" t="s">
        <v>86</v>
      </c>
      <c r="I10" s="66">
        <v>30</v>
      </c>
      <c r="J10" s="66">
        <v>0.35</v>
      </c>
      <c r="K10" s="112" t="s">
        <v>115</v>
      </c>
      <c r="L10" s="68"/>
      <c r="M10" s="129" t="s">
        <v>61</v>
      </c>
      <c r="N10" s="263"/>
      <c r="O10" s="68">
        <f>SUM(N10*G10)</f>
        <v>0</v>
      </c>
      <c r="P10" s="58" t="str">
        <f>IF( O10=0," ", IF(100-((L10/O10)*100)&gt;20,"viac ako 20%",0))</f>
        <v xml:space="preserve"> </v>
      </c>
    </row>
    <row r="11" spans="1:16" x14ac:dyDescent="0.25">
      <c r="A11" s="21"/>
      <c r="B11" s="113" t="s">
        <v>90</v>
      </c>
      <c r="C11" s="245" t="s">
        <v>83</v>
      </c>
      <c r="D11" s="246"/>
      <c r="E11" s="251">
        <v>0</v>
      </c>
      <c r="F11" s="252">
        <v>19.72</v>
      </c>
      <c r="G11" s="253">
        <f t="shared" ref="G11" si="0">SUM(E11:F11)</f>
        <v>19.72</v>
      </c>
      <c r="H11" s="121" t="s">
        <v>86</v>
      </c>
      <c r="I11" s="22">
        <v>30</v>
      </c>
      <c r="J11" s="22">
        <v>0.35</v>
      </c>
      <c r="K11" s="133" t="s">
        <v>115</v>
      </c>
      <c r="L11" s="72">
        <v>428.12</v>
      </c>
      <c r="M11" s="70" t="s">
        <v>61</v>
      </c>
      <c r="N11" s="71"/>
      <c r="O11" s="72">
        <f>SUM(N11*G11)</f>
        <v>0</v>
      </c>
      <c r="P11" s="58" t="str">
        <f t="shared" ref="P11" si="1">IF( O11=0," ", IF(100-((L11/O11)*100)&gt;20,"viac ako 20%",0))</f>
        <v xml:space="preserve"> </v>
      </c>
    </row>
    <row r="12" spans="1:16" x14ac:dyDescent="0.25">
      <c r="A12" s="24"/>
      <c r="B12" s="116" t="s">
        <v>73</v>
      </c>
      <c r="C12" s="148"/>
      <c r="D12" s="149"/>
      <c r="E12" s="254">
        <f>SUM(E10:E11)</f>
        <v>0</v>
      </c>
      <c r="F12" s="255">
        <f t="shared" ref="F12:G12" si="2">SUM(F10:F11)</f>
        <v>19.72</v>
      </c>
      <c r="G12" s="256">
        <f t="shared" si="2"/>
        <v>19.72</v>
      </c>
      <c r="H12" s="114"/>
      <c r="I12" s="25"/>
      <c r="J12" s="25"/>
      <c r="K12" s="113"/>
      <c r="L12" s="72">
        <f>SUM(L10:L11)</f>
        <v>428.12</v>
      </c>
      <c r="M12" s="70" t="s">
        <v>61</v>
      </c>
      <c r="N12" s="73"/>
      <c r="O12" s="74">
        <f>SUM(O10:O11)</f>
        <v>0</v>
      </c>
      <c r="P12" s="58" t="str">
        <f>IF( O12=0," ", IF(100-((L12/O12)*100)&gt;20,"viac ako 20%",0))</f>
        <v xml:space="preserve"> </v>
      </c>
    </row>
    <row r="13" spans="1:16" x14ac:dyDescent="0.25">
      <c r="A13" s="24"/>
      <c r="B13" s="117"/>
      <c r="C13" s="131"/>
      <c r="D13" s="132"/>
      <c r="E13" s="251"/>
      <c r="F13" s="252"/>
      <c r="G13" s="253"/>
      <c r="H13" s="121"/>
      <c r="I13" s="22"/>
      <c r="J13" s="22"/>
      <c r="K13" s="133"/>
      <c r="L13" s="72"/>
      <c r="M13" s="75"/>
      <c r="N13" s="76"/>
      <c r="O13" s="72"/>
      <c r="P13" s="58"/>
    </row>
    <row r="14" spans="1:16" x14ac:dyDescent="0.25">
      <c r="A14" s="24"/>
      <c r="B14" s="113" t="s">
        <v>91</v>
      </c>
      <c r="C14" s="148" t="s">
        <v>74</v>
      </c>
      <c r="D14" s="153"/>
      <c r="E14" s="257">
        <v>0.85</v>
      </c>
      <c r="F14" s="258">
        <v>0</v>
      </c>
      <c r="G14" s="259">
        <f>SUM(E14:F14)</f>
        <v>0.85</v>
      </c>
      <c r="H14" s="247" t="s">
        <v>92</v>
      </c>
      <c r="I14" s="25">
        <v>30</v>
      </c>
      <c r="J14" s="25">
        <v>0.46</v>
      </c>
      <c r="K14" s="113">
        <v>200</v>
      </c>
      <c r="L14" s="74">
        <v>12.34</v>
      </c>
      <c r="M14" s="135" t="s">
        <v>61</v>
      </c>
      <c r="N14" s="264"/>
      <c r="O14" s="74">
        <f>SUM(N14*G14)</f>
        <v>0</v>
      </c>
      <c r="P14" s="58"/>
    </row>
    <row r="15" spans="1:16" x14ac:dyDescent="0.25">
      <c r="A15" s="24"/>
      <c r="B15" s="113" t="s">
        <v>91</v>
      </c>
      <c r="C15" s="245" t="s">
        <v>75</v>
      </c>
      <c r="D15" s="246"/>
      <c r="E15" s="251">
        <v>8.65</v>
      </c>
      <c r="F15" s="252">
        <v>77.819999999999993</v>
      </c>
      <c r="G15" s="253">
        <f t="shared" ref="G15" si="3">SUM(E15:F15)</f>
        <v>86.47</v>
      </c>
      <c r="H15" s="247" t="s">
        <v>92</v>
      </c>
      <c r="I15" s="22">
        <v>30</v>
      </c>
      <c r="J15" s="22">
        <v>0.46</v>
      </c>
      <c r="K15" s="133">
        <v>200</v>
      </c>
      <c r="L15" s="72">
        <v>1459.61</v>
      </c>
      <c r="M15" s="70" t="s">
        <v>61</v>
      </c>
      <c r="N15" s="71"/>
      <c r="O15" s="72">
        <f>SUM(N15*G15)</f>
        <v>0</v>
      </c>
      <c r="P15" s="58"/>
    </row>
    <row r="16" spans="1:16" x14ac:dyDescent="0.25">
      <c r="A16" s="24"/>
      <c r="B16" s="116" t="s">
        <v>73</v>
      </c>
      <c r="C16" s="148"/>
      <c r="D16" s="149"/>
      <c r="E16" s="254">
        <f>SUM(E14:E15)</f>
        <v>9.5</v>
      </c>
      <c r="F16" s="255">
        <f t="shared" ref="F16:G16" si="4">SUM(F14:F15)</f>
        <v>77.819999999999993</v>
      </c>
      <c r="G16" s="256">
        <f t="shared" si="4"/>
        <v>87.32</v>
      </c>
      <c r="H16" s="114"/>
      <c r="I16" s="25"/>
      <c r="J16" s="25"/>
      <c r="K16" s="113"/>
      <c r="L16" s="72">
        <f>SUM(L14:L15)</f>
        <v>1471.9499999999998</v>
      </c>
      <c r="M16" s="70" t="s">
        <v>61</v>
      </c>
      <c r="N16" s="73"/>
      <c r="O16" s="74">
        <f>SUM(O14:O15)</f>
        <v>0</v>
      </c>
      <c r="P16" s="58"/>
    </row>
    <row r="17" spans="1:16" x14ac:dyDescent="0.25">
      <c r="A17" s="21"/>
      <c r="B17" s="117"/>
      <c r="C17" s="148"/>
      <c r="D17" s="153"/>
      <c r="E17" s="251"/>
      <c r="F17" s="252"/>
      <c r="G17" s="253"/>
      <c r="H17" s="121"/>
      <c r="I17" s="22"/>
      <c r="J17" s="22"/>
      <c r="K17" s="133"/>
      <c r="L17" s="72"/>
      <c r="M17" s="75"/>
      <c r="N17" s="76"/>
      <c r="O17" s="72"/>
      <c r="P17" s="58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117" t="s">
        <v>93</v>
      </c>
      <c r="C18" s="148" t="s">
        <v>74</v>
      </c>
      <c r="D18" s="153"/>
      <c r="E18" s="257">
        <v>0</v>
      </c>
      <c r="F18" s="258">
        <v>95.11</v>
      </c>
      <c r="G18" s="259">
        <f>SUM(E18:F18)</f>
        <v>95.11</v>
      </c>
      <c r="H18" s="121" t="s">
        <v>92</v>
      </c>
      <c r="I18" s="22">
        <v>35</v>
      </c>
      <c r="J18" s="22">
        <v>0.75</v>
      </c>
      <c r="K18" s="133">
        <v>600</v>
      </c>
      <c r="L18" s="72">
        <v>1219.31</v>
      </c>
      <c r="M18" s="75" t="s">
        <v>61</v>
      </c>
      <c r="N18" s="71"/>
      <c r="O18" s="72">
        <f>SUM(N18*G18)</f>
        <v>0</v>
      </c>
      <c r="P18" s="58"/>
    </row>
    <row r="19" spans="1:16" x14ac:dyDescent="0.25">
      <c r="A19" s="21"/>
      <c r="B19" s="117" t="s">
        <v>93</v>
      </c>
      <c r="C19" s="245" t="s">
        <v>75</v>
      </c>
      <c r="D19" s="246"/>
      <c r="E19" s="251">
        <v>0</v>
      </c>
      <c r="F19" s="252">
        <v>95.11</v>
      </c>
      <c r="G19" s="253">
        <f t="shared" ref="G19" si="6">SUM(E19:F19)</f>
        <v>95.11</v>
      </c>
      <c r="H19" s="121" t="s">
        <v>92</v>
      </c>
      <c r="I19" s="22">
        <v>35</v>
      </c>
      <c r="J19" s="22">
        <v>0.75</v>
      </c>
      <c r="K19" s="133">
        <v>600</v>
      </c>
      <c r="L19" s="72">
        <v>1409.53</v>
      </c>
      <c r="M19" s="75" t="s">
        <v>61</v>
      </c>
      <c r="N19" s="71"/>
      <c r="O19" s="72">
        <f t="shared" ref="O19" si="7">SUM(N19*G19)</f>
        <v>0</v>
      </c>
      <c r="P19" s="58" t="str">
        <f t="shared" si="5"/>
        <v xml:space="preserve"> </v>
      </c>
    </row>
    <row r="20" spans="1:16" ht="15.75" thickBot="1" x14ac:dyDescent="0.3">
      <c r="A20" s="27"/>
      <c r="B20" s="118" t="s">
        <v>73</v>
      </c>
      <c r="C20" s="206"/>
      <c r="D20" s="207"/>
      <c r="E20" s="260">
        <f>SUM(E18:E19)</f>
        <v>0</v>
      </c>
      <c r="F20" s="261">
        <f t="shared" ref="F20:G20" si="8">SUM(F18:F19)</f>
        <v>190.22</v>
      </c>
      <c r="G20" s="262">
        <f t="shared" si="8"/>
        <v>190.22</v>
      </c>
      <c r="H20" s="123"/>
      <c r="I20" s="28"/>
      <c r="J20" s="28"/>
      <c r="K20" s="136"/>
      <c r="L20" s="79">
        <f>SUM(L18:L19)</f>
        <v>2628.84</v>
      </c>
      <c r="M20" s="80"/>
      <c r="N20" s="81"/>
      <c r="O20" s="79">
        <f>SUM(O18:O19)</f>
        <v>0</v>
      </c>
      <c r="P20" s="58" t="str">
        <f t="shared" si="5"/>
        <v xml:space="preserve"> </v>
      </c>
    </row>
    <row r="21" spans="1:16" ht="15.75" thickBot="1" x14ac:dyDescent="0.3">
      <c r="A21" s="29"/>
      <c r="B21" s="30"/>
      <c r="C21" s="31"/>
      <c r="D21" s="32"/>
      <c r="E21" s="33"/>
      <c r="F21" s="33"/>
      <c r="G21" s="33"/>
      <c r="H21" s="34"/>
      <c r="I21" s="30"/>
      <c r="J21" s="30"/>
      <c r="K21" s="31"/>
      <c r="L21" s="35"/>
      <c r="M21" s="36"/>
      <c r="N21" s="36"/>
      <c r="O21" s="39"/>
      <c r="P21" s="58"/>
    </row>
    <row r="22" spans="1:16" ht="15.75" thickBot="1" x14ac:dyDescent="0.3">
      <c r="A22" s="47"/>
      <c r="B22" s="37"/>
      <c r="C22" s="37"/>
      <c r="D22" s="37"/>
      <c r="E22" s="37"/>
      <c r="F22" s="37"/>
      <c r="G22" s="37"/>
      <c r="H22" s="37"/>
      <c r="I22" s="37"/>
      <c r="J22" s="201" t="s">
        <v>13</v>
      </c>
      <c r="K22" s="201"/>
      <c r="L22" s="35">
        <f>L12+L16+L20</f>
        <v>4528.91</v>
      </c>
      <c r="M22" s="38"/>
      <c r="N22" s="40" t="s">
        <v>14</v>
      </c>
      <c r="O22" s="35">
        <f>O12+O16+O20</f>
        <v>0</v>
      </c>
      <c r="P22" s="58" t="str">
        <f>IF(O22&gt;L22,"prekročená cena","nižšia ako stanovená")</f>
        <v>nižšia ako stanovená</v>
      </c>
    </row>
    <row r="23" spans="1:16" ht="15.75" thickBot="1" x14ac:dyDescent="0.3">
      <c r="A23" s="202" t="s">
        <v>15</v>
      </c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4"/>
      <c r="O23" s="35">
        <f>O22*0.2</f>
        <v>0</v>
      </c>
    </row>
    <row r="24" spans="1:16" ht="15.75" thickBot="1" x14ac:dyDescent="0.3">
      <c r="A24" s="202" t="s">
        <v>16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4"/>
      <c r="O24" s="35">
        <f>O22+O23</f>
        <v>0</v>
      </c>
    </row>
    <row r="25" spans="1:16" x14ac:dyDescent="0.25">
      <c r="A25" s="190" t="s">
        <v>17</v>
      </c>
      <c r="B25" s="190"/>
      <c r="C25" s="190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</row>
    <row r="26" spans="1:16" x14ac:dyDescent="0.25">
      <c r="A26" s="205" t="s">
        <v>65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</row>
    <row r="27" spans="1:16" ht="25.5" customHeight="1" x14ac:dyDescent="0.25">
      <c r="A27" s="108" t="s">
        <v>57</v>
      </c>
      <c r="B27" s="108"/>
      <c r="C27" s="108"/>
      <c r="D27" s="108"/>
      <c r="E27" s="108"/>
      <c r="F27" s="108"/>
      <c r="G27" s="109" t="s">
        <v>55</v>
      </c>
      <c r="H27" s="108"/>
      <c r="I27" s="108"/>
      <c r="J27" s="42"/>
      <c r="K27" s="42"/>
      <c r="L27" s="42"/>
      <c r="M27" s="42"/>
      <c r="N27" s="42"/>
      <c r="O27" s="42"/>
    </row>
    <row r="28" spans="1:16" ht="15" customHeight="1" x14ac:dyDescent="0.25">
      <c r="A28" s="227" t="s">
        <v>81</v>
      </c>
      <c r="B28" s="228"/>
      <c r="C28" s="228"/>
      <c r="D28" s="228"/>
      <c r="E28" s="229"/>
      <c r="F28" s="191" t="s">
        <v>56</v>
      </c>
      <c r="G28" s="43" t="s">
        <v>18</v>
      </c>
      <c r="H28" s="210">
        <f>'zákazka a cenová ponuka 1 '!H28:O28</f>
        <v>0</v>
      </c>
      <c r="I28" s="211"/>
      <c r="J28" s="211"/>
      <c r="K28" s="211"/>
      <c r="L28" s="211"/>
      <c r="M28" s="211"/>
      <c r="N28" s="211"/>
      <c r="O28" s="212"/>
    </row>
    <row r="29" spans="1:16" x14ac:dyDescent="0.25">
      <c r="A29" s="230"/>
      <c r="B29" s="231"/>
      <c r="C29" s="231"/>
      <c r="D29" s="231"/>
      <c r="E29" s="232"/>
      <c r="F29" s="191"/>
      <c r="G29" s="43" t="s">
        <v>19</v>
      </c>
      <c r="H29" s="210">
        <f>'zákazka a cenová ponuka 1 '!H29:O29</f>
        <v>0</v>
      </c>
      <c r="I29" s="211"/>
      <c r="J29" s="211"/>
      <c r="K29" s="211"/>
      <c r="L29" s="211"/>
      <c r="M29" s="211"/>
      <c r="N29" s="211"/>
      <c r="O29" s="212"/>
    </row>
    <row r="30" spans="1:16" ht="18" customHeight="1" x14ac:dyDescent="0.25">
      <c r="A30" s="230"/>
      <c r="B30" s="231"/>
      <c r="C30" s="231"/>
      <c r="D30" s="231"/>
      <c r="E30" s="232"/>
      <c r="F30" s="191"/>
      <c r="G30" s="43" t="s">
        <v>20</v>
      </c>
      <c r="H30" s="210">
        <f>'zákazka a cenová ponuka 1 '!H30:O30</f>
        <v>0</v>
      </c>
      <c r="I30" s="211"/>
      <c r="J30" s="211"/>
      <c r="K30" s="211"/>
      <c r="L30" s="211"/>
      <c r="M30" s="211"/>
      <c r="N30" s="211"/>
      <c r="O30" s="212"/>
    </row>
    <row r="31" spans="1:16" x14ac:dyDescent="0.25">
      <c r="A31" s="230"/>
      <c r="B31" s="231"/>
      <c r="C31" s="231"/>
      <c r="D31" s="231"/>
      <c r="E31" s="232"/>
      <c r="F31" s="191"/>
      <c r="G31" s="43" t="s">
        <v>21</v>
      </c>
      <c r="H31" s="210">
        <f>'zákazka a cenová ponuka 1 '!H31:O31</f>
        <v>0</v>
      </c>
      <c r="I31" s="211"/>
      <c r="J31" s="211"/>
      <c r="K31" s="211"/>
      <c r="L31" s="211"/>
      <c r="M31" s="211"/>
      <c r="N31" s="211"/>
      <c r="O31" s="212"/>
    </row>
    <row r="32" spans="1:16" x14ac:dyDescent="0.25">
      <c r="A32" s="230"/>
      <c r="B32" s="231"/>
      <c r="C32" s="231"/>
      <c r="D32" s="231"/>
      <c r="E32" s="232"/>
      <c r="F32" s="191"/>
      <c r="G32" s="43" t="s">
        <v>22</v>
      </c>
      <c r="H32" s="210">
        <f>'zákazka a cenová ponuka 1 '!H32:O32</f>
        <v>0</v>
      </c>
      <c r="I32" s="211"/>
      <c r="J32" s="211"/>
      <c r="K32" s="211"/>
      <c r="L32" s="211"/>
      <c r="M32" s="211"/>
      <c r="N32" s="211"/>
      <c r="O32" s="212"/>
    </row>
    <row r="33" spans="1:15" x14ac:dyDescent="0.25">
      <c r="A33" s="230"/>
      <c r="B33" s="231"/>
      <c r="C33" s="231"/>
      <c r="D33" s="231"/>
      <c r="E33" s="232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230"/>
      <c r="B34" s="231"/>
      <c r="C34" s="231"/>
      <c r="D34" s="231"/>
      <c r="E34" s="232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233"/>
      <c r="B35" s="234"/>
      <c r="C35" s="234"/>
      <c r="D35" s="234"/>
      <c r="E35" s="235"/>
      <c r="F35" s="42"/>
      <c r="G35" s="16"/>
      <c r="H35" s="16"/>
      <c r="I35" s="16"/>
      <c r="J35" s="16" t="s">
        <v>23</v>
      </c>
      <c r="K35" s="16"/>
      <c r="L35" s="187"/>
      <c r="M35" s="188"/>
      <c r="N35" s="189"/>
      <c r="O35" s="16"/>
    </row>
    <row r="36" spans="1:15" x14ac:dyDescent="0.25">
      <c r="A36" s="42"/>
      <c r="B36" s="42"/>
      <c r="C36" s="42"/>
      <c r="D36" s="42"/>
      <c r="E36" s="42"/>
      <c r="F36" s="42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ZEHSzU+mqgGYbZjkko1CItnn5VxAubgUUdkNKH0YehYxK+WqzOQa1Vs6t3xNXEo9l6ScvfdjCU09FjmzGEwg2Q==" saltValue="KbWPZDiCiDXO7kLZt7gPPQ==" spinCount="100000" sheet="1" objects="1" scenarios="1"/>
  <mergeCells count="44">
    <mergeCell ref="A28:E35"/>
    <mergeCell ref="F28:F32"/>
    <mergeCell ref="H29:O29"/>
    <mergeCell ref="H30:O30"/>
    <mergeCell ref="H31:O31"/>
    <mergeCell ref="H32:O32"/>
    <mergeCell ref="L35:N35"/>
    <mergeCell ref="H28:O28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1:L1"/>
    <mergeCell ref="C3:K3"/>
    <mergeCell ref="B4:F4"/>
    <mergeCell ref="B5:F5"/>
    <mergeCell ref="A6:B6"/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N11" sqref="N11"/>
    </sheetView>
  </sheetViews>
  <sheetFormatPr defaultRowHeight="15" x14ac:dyDescent="0.25"/>
  <cols>
    <col min="1" max="1" width="13.7109375" style="56" customWidth="1"/>
    <col min="2" max="2" width="12" style="56" customWidth="1"/>
    <col min="3" max="3" width="14.85546875" style="56" customWidth="1"/>
    <col min="4" max="4" width="14.5703125" style="56" customWidth="1"/>
    <col min="5" max="6" width="9.140625" style="56"/>
    <col min="7" max="7" width="11.85546875" style="56" customWidth="1"/>
    <col min="8" max="10" width="9.140625" style="56"/>
    <col min="11" max="11" width="11.42578125" style="56" customWidth="1"/>
    <col min="12" max="12" width="16.140625" style="56" customWidth="1"/>
    <col min="13" max="13" width="6.140625" style="56" customWidth="1"/>
    <col min="14" max="14" width="13.85546875" style="56" customWidth="1"/>
    <col min="15" max="15" width="15.85546875" style="56" customWidth="1"/>
    <col min="16" max="16" width="14.5703125" style="56" customWidth="1"/>
    <col min="17" max="17" width="9.42578125" style="56" bestFit="1" customWidth="1"/>
    <col min="18" max="16384" width="9.140625" style="56"/>
  </cols>
  <sheetData>
    <row r="1" spans="1:16" ht="18" x14ac:dyDescent="0.25">
      <c r="A1" s="150" t="s">
        <v>64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4" t="s">
        <v>69</v>
      </c>
      <c r="O1" s="13"/>
    </row>
    <row r="2" spans="1:16" ht="11.2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4" t="s">
        <v>70</v>
      </c>
      <c r="O2" s="13"/>
    </row>
    <row r="3" spans="1:16" ht="18" x14ac:dyDescent="0.25">
      <c r="A3" s="59" t="s">
        <v>0</v>
      </c>
      <c r="B3" s="60"/>
      <c r="C3" s="169" t="str">
        <f>'zákazka a cenová ponuka 1 '!C3:K3</f>
        <v xml:space="preserve">Lesnícke služby v ťažbovom procese na OZ Vranov n/T,  LS01 VC03   </v>
      </c>
      <c r="D3" s="170"/>
      <c r="E3" s="170"/>
      <c r="F3" s="170"/>
      <c r="G3" s="170"/>
      <c r="H3" s="170"/>
      <c r="I3" s="170"/>
      <c r="J3" s="170"/>
      <c r="K3" s="170"/>
      <c r="L3" s="51"/>
      <c r="N3" s="12"/>
      <c r="O3" s="13"/>
    </row>
    <row r="4" spans="1:16" x14ac:dyDescent="0.25">
      <c r="A4" s="61" t="s">
        <v>1</v>
      </c>
      <c r="B4" s="166" t="str">
        <f>'zákazka a cenová ponuka 1 '!B4:F4</f>
        <v>Lesy SR š.p. OZ Vranov n/T</v>
      </c>
      <c r="C4" s="166"/>
      <c r="D4" s="166"/>
      <c r="E4" s="166"/>
      <c r="F4" s="166"/>
      <c r="G4" s="62"/>
      <c r="H4" s="63"/>
      <c r="I4" s="63"/>
      <c r="J4" s="64"/>
      <c r="K4" s="63"/>
      <c r="L4" s="16"/>
      <c r="M4" s="16"/>
      <c r="N4" s="16"/>
      <c r="O4" s="16"/>
    </row>
    <row r="5" spans="1:16" ht="6" customHeight="1" thickBot="1" x14ac:dyDescent="0.3">
      <c r="A5" s="53"/>
      <c r="B5" s="167"/>
      <c r="C5" s="167"/>
      <c r="D5" s="167"/>
      <c r="E5" s="167"/>
      <c r="F5" s="167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64" t="s">
        <v>66</v>
      </c>
      <c r="B6" s="165"/>
      <c r="C6" s="57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90" t="s">
        <v>72</v>
      </c>
      <c r="B7" s="171" t="s">
        <v>2</v>
      </c>
      <c r="C7" s="173" t="s">
        <v>53</v>
      </c>
      <c r="D7" s="174"/>
      <c r="E7" s="181" t="s">
        <v>3</v>
      </c>
      <c r="F7" s="182"/>
      <c r="G7" s="183"/>
      <c r="H7" s="154" t="s">
        <v>4</v>
      </c>
      <c r="I7" s="157" t="s">
        <v>5</v>
      </c>
      <c r="J7" s="159" t="s">
        <v>6</v>
      </c>
      <c r="K7" s="162" t="s">
        <v>7</v>
      </c>
      <c r="L7" s="157" t="s">
        <v>54</v>
      </c>
      <c r="M7" s="157" t="s">
        <v>60</v>
      </c>
      <c r="N7" s="175" t="s">
        <v>58</v>
      </c>
      <c r="O7" s="177" t="s">
        <v>59</v>
      </c>
    </row>
    <row r="8" spans="1:16" ht="21.75" customHeight="1" x14ac:dyDescent="0.25">
      <c r="A8" s="157" t="str">
        <f>'zákazka a cenová ponuka 1 '!A8:A9</f>
        <v xml:space="preserve"> 01 / 03 / 03</v>
      </c>
      <c r="B8" s="172"/>
      <c r="C8" s="179" t="s">
        <v>68</v>
      </c>
      <c r="D8" s="180"/>
      <c r="E8" s="179" t="s">
        <v>9</v>
      </c>
      <c r="F8" s="158" t="s">
        <v>10</v>
      </c>
      <c r="G8" s="157" t="s">
        <v>11</v>
      </c>
      <c r="H8" s="155"/>
      <c r="I8" s="158"/>
      <c r="J8" s="160"/>
      <c r="K8" s="163"/>
      <c r="L8" s="158"/>
      <c r="M8" s="158"/>
      <c r="N8" s="176"/>
      <c r="O8" s="178"/>
    </row>
    <row r="9" spans="1:16" ht="50.25" customHeight="1" thickBot="1" x14ac:dyDescent="0.3">
      <c r="A9" s="168"/>
      <c r="B9" s="172"/>
      <c r="C9" s="208"/>
      <c r="D9" s="209"/>
      <c r="E9" s="179"/>
      <c r="F9" s="158"/>
      <c r="G9" s="158"/>
      <c r="H9" s="156"/>
      <c r="I9" s="158"/>
      <c r="J9" s="161"/>
      <c r="K9" s="163"/>
      <c r="L9" s="168"/>
      <c r="M9" s="168"/>
      <c r="N9" s="176"/>
      <c r="O9" s="178"/>
    </row>
    <row r="10" spans="1:16" x14ac:dyDescent="0.25">
      <c r="A10" s="82"/>
      <c r="B10" s="105" t="s">
        <v>94</v>
      </c>
      <c r="C10" s="151" t="s">
        <v>117</v>
      </c>
      <c r="D10" s="152"/>
      <c r="E10" s="265">
        <v>3.6</v>
      </c>
      <c r="F10" s="266">
        <v>75.33</v>
      </c>
      <c r="G10" s="250">
        <f>SUM(E10:F10)</f>
        <v>78.929999999999993</v>
      </c>
      <c r="H10" s="119" t="s">
        <v>92</v>
      </c>
      <c r="I10" s="65">
        <v>35</v>
      </c>
      <c r="J10" s="65">
        <v>0.67</v>
      </c>
      <c r="K10" s="138" t="s">
        <v>114</v>
      </c>
      <c r="L10" s="128">
        <v>1112.9100000000001</v>
      </c>
      <c r="M10" s="129" t="s">
        <v>61</v>
      </c>
      <c r="N10" s="263"/>
      <c r="O10" s="68">
        <f>SUM(N10*G10)</f>
        <v>0</v>
      </c>
      <c r="P10" s="58" t="str">
        <f>IF( O10=0," ", IF(100-((L10/O10)*100)&gt;20,"viac ako 20%",0))</f>
        <v xml:space="preserve"> </v>
      </c>
    </row>
    <row r="11" spans="1:16" x14ac:dyDescent="0.25">
      <c r="A11" s="83"/>
      <c r="B11" s="115" t="s">
        <v>94</v>
      </c>
      <c r="C11" s="146" t="s">
        <v>118</v>
      </c>
      <c r="D11" s="147"/>
      <c r="E11" s="267">
        <v>0</v>
      </c>
      <c r="F11" s="268">
        <v>75.319999999999993</v>
      </c>
      <c r="G11" s="253">
        <f t="shared" ref="G11" si="0">SUM(E11:F11)</f>
        <v>75.319999999999993</v>
      </c>
      <c r="H11" s="120" t="s">
        <v>92</v>
      </c>
      <c r="I11" s="55">
        <v>35</v>
      </c>
      <c r="J11" s="55">
        <v>0.67</v>
      </c>
      <c r="K11" s="104" t="s">
        <v>114</v>
      </c>
      <c r="L11" s="69">
        <v>1226.21</v>
      </c>
      <c r="M11" s="70" t="s">
        <v>61</v>
      </c>
      <c r="N11" s="71"/>
      <c r="O11" s="72">
        <f>SUM(N11*G11)</f>
        <v>0</v>
      </c>
      <c r="P11" s="58" t="str">
        <f t="shared" ref="P11" si="1">IF( O11=0," ", IF(100-((L11/O11)*100)&gt;20,"viac ako 20%",0))</f>
        <v xml:space="preserve"> </v>
      </c>
    </row>
    <row r="12" spans="1:16" x14ac:dyDescent="0.25">
      <c r="A12" s="24"/>
      <c r="B12" s="116" t="s">
        <v>73</v>
      </c>
      <c r="C12" s="148"/>
      <c r="D12" s="149"/>
      <c r="E12" s="254">
        <f>SUM(E10:E11)</f>
        <v>3.6</v>
      </c>
      <c r="F12" s="255">
        <f t="shared" ref="F12:G12" si="2">SUM(F10:F11)</f>
        <v>150.64999999999998</v>
      </c>
      <c r="G12" s="256">
        <f t="shared" si="2"/>
        <v>154.25</v>
      </c>
      <c r="H12" s="107"/>
      <c r="I12" s="25"/>
      <c r="J12" s="25"/>
      <c r="K12" s="106"/>
      <c r="L12" s="72">
        <f>SUM(L10:L11)</f>
        <v>2339.12</v>
      </c>
      <c r="M12" s="70" t="s">
        <v>61</v>
      </c>
      <c r="N12" s="73"/>
      <c r="O12" s="74">
        <f>SUM(O10:O11)</f>
        <v>0</v>
      </c>
      <c r="P12" s="58" t="str">
        <f>IF( O12=0," ", IF(100-((L12/O12)*100)&gt;20,"viac ako 20%",0))</f>
        <v xml:space="preserve"> </v>
      </c>
    </row>
    <row r="13" spans="1:16" x14ac:dyDescent="0.25">
      <c r="A13" s="24"/>
      <c r="B13" s="117"/>
      <c r="C13" s="131"/>
      <c r="D13" s="132"/>
      <c r="E13" s="251"/>
      <c r="F13" s="252"/>
      <c r="G13" s="253"/>
      <c r="H13" s="121"/>
      <c r="I13" s="22"/>
      <c r="J13" s="22"/>
      <c r="K13" s="133"/>
      <c r="L13" s="72"/>
      <c r="M13" s="75"/>
      <c r="N13" s="76"/>
      <c r="O13" s="72"/>
      <c r="P13" s="58"/>
    </row>
    <row r="14" spans="1:16" x14ac:dyDescent="0.25">
      <c r="A14" s="91"/>
      <c r="B14" s="104" t="s">
        <v>95</v>
      </c>
      <c r="C14" s="144" t="s">
        <v>74</v>
      </c>
      <c r="D14" s="145"/>
      <c r="E14" s="269">
        <v>0</v>
      </c>
      <c r="F14" s="270">
        <v>5.84</v>
      </c>
      <c r="G14" s="259">
        <f>SUM(E14:F14)</f>
        <v>5.84</v>
      </c>
      <c r="H14" s="122" t="s">
        <v>92</v>
      </c>
      <c r="I14" s="77">
        <v>15</v>
      </c>
      <c r="J14" s="77">
        <v>0.65</v>
      </c>
      <c r="K14" s="104">
        <v>1300</v>
      </c>
      <c r="L14" s="134">
        <v>86.9</v>
      </c>
      <c r="M14" s="135" t="s">
        <v>61</v>
      </c>
      <c r="N14" s="264"/>
      <c r="O14" s="74">
        <f>SUM(N14*G14)</f>
        <v>0</v>
      </c>
      <c r="P14" s="58"/>
    </row>
    <row r="15" spans="1:16" x14ac:dyDescent="0.25">
      <c r="A15" s="91"/>
      <c r="B15" s="115" t="s">
        <v>95</v>
      </c>
      <c r="C15" s="146" t="s">
        <v>75</v>
      </c>
      <c r="D15" s="147"/>
      <c r="E15" s="267">
        <v>0</v>
      </c>
      <c r="F15" s="268">
        <v>23.28</v>
      </c>
      <c r="G15" s="253">
        <f t="shared" ref="G15" si="3">SUM(E15:F15)</f>
        <v>23.28</v>
      </c>
      <c r="H15" s="120" t="s">
        <v>92</v>
      </c>
      <c r="I15" s="55">
        <v>15</v>
      </c>
      <c r="J15" s="55">
        <v>0.65</v>
      </c>
      <c r="K15" s="130">
        <v>1300</v>
      </c>
      <c r="L15" s="69">
        <v>397.39</v>
      </c>
      <c r="M15" s="70" t="s">
        <v>61</v>
      </c>
      <c r="N15" s="71"/>
      <c r="O15" s="72">
        <f>SUM(N15*G15)</f>
        <v>0</v>
      </c>
      <c r="P15" s="58"/>
    </row>
    <row r="16" spans="1:16" x14ac:dyDescent="0.25">
      <c r="A16" s="24"/>
      <c r="B16" s="116" t="s">
        <v>73</v>
      </c>
      <c r="C16" s="148"/>
      <c r="D16" s="149"/>
      <c r="E16" s="254">
        <f>SUM(E14:E15)</f>
        <v>0</v>
      </c>
      <c r="F16" s="255">
        <f t="shared" ref="F16:G16" si="4">SUM(F14:F15)</f>
        <v>29.12</v>
      </c>
      <c r="G16" s="256">
        <f t="shared" si="4"/>
        <v>29.12</v>
      </c>
      <c r="H16" s="107"/>
      <c r="I16" s="25"/>
      <c r="J16" s="25"/>
      <c r="K16" s="106"/>
      <c r="L16" s="72">
        <f>SUM(L14:L15)</f>
        <v>484.28999999999996</v>
      </c>
      <c r="M16" s="70" t="s">
        <v>61</v>
      </c>
      <c r="N16" s="73"/>
      <c r="O16" s="74">
        <f>SUM(O14:O15)</f>
        <v>0</v>
      </c>
      <c r="P16" s="58"/>
    </row>
    <row r="17" spans="1:16" x14ac:dyDescent="0.25">
      <c r="A17" s="21"/>
      <c r="B17" s="117"/>
      <c r="C17" s="148"/>
      <c r="D17" s="153"/>
      <c r="E17" s="251"/>
      <c r="F17" s="252"/>
      <c r="G17" s="253"/>
      <c r="H17" s="121"/>
      <c r="I17" s="22"/>
      <c r="J17" s="22"/>
      <c r="K17" s="133"/>
      <c r="L17" s="72"/>
      <c r="M17" s="75"/>
      <c r="N17" s="76"/>
      <c r="O17" s="72"/>
      <c r="P17" s="58" t="str">
        <f t="shared" ref="P17:P20" si="5">IF( O17=0," ", IF(100-((L17/O17)*100)&gt;20,"viac ako 20%",0))</f>
        <v xml:space="preserve"> </v>
      </c>
    </row>
    <row r="18" spans="1:16" x14ac:dyDescent="0.25">
      <c r="A18" s="83"/>
      <c r="B18" s="115" t="s">
        <v>96</v>
      </c>
      <c r="C18" s="144" t="s">
        <v>74</v>
      </c>
      <c r="D18" s="145"/>
      <c r="E18" s="269">
        <v>37.51</v>
      </c>
      <c r="F18" s="270">
        <v>23.84</v>
      </c>
      <c r="G18" s="259">
        <f>SUM(E18:F18)</f>
        <v>61.349999999999994</v>
      </c>
      <c r="H18" s="120" t="s">
        <v>76</v>
      </c>
      <c r="I18" s="55">
        <v>20</v>
      </c>
      <c r="J18" s="55">
        <v>1.07</v>
      </c>
      <c r="K18" s="130">
        <v>1000</v>
      </c>
      <c r="L18" s="69">
        <v>735.59</v>
      </c>
      <c r="M18" s="75" t="s">
        <v>61</v>
      </c>
      <c r="N18" s="71"/>
      <c r="O18" s="72">
        <f>SUM(N18*G18)</f>
        <v>0</v>
      </c>
      <c r="P18" s="58"/>
    </row>
    <row r="19" spans="1:16" x14ac:dyDescent="0.25">
      <c r="A19" s="83"/>
      <c r="B19" s="115" t="s">
        <v>96</v>
      </c>
      <c r="C19" s="146" t="s">
        <v>75</v>
      </c>
      <c r="D19" s="147"/>
      <c r="E19" s="267">
        <v>0</v>
      </c>
      <c r="F19" s="268">
        <v>2.65</v>
      </c>
      <c r="G19" s="253">
        <f t="shared" ref="G19" si="6">SUM(E19:F19)</f>
        <v>2.65</v>
      </c>
      <c r="H19" s="120" t="s">
        <v>76</v>
      </c>
      <c r="I19" s="55">
        <v>20</v>
      </c>
      <c r="J19" s="55">
        <v>1.07</v>
      </c>
      <c r="K19" s="130">
        <v>1000</v>
      </c>
      <c r="L19" s="69">
        <v>36.840000000000003</v>
      </c>
      <c r="M19" s="75" t="s">
        <v>61</v>
      </c>
      <c r="N19" s="71"/>
      <c r="O19" s="72">
        <f t="shared" ref="O19" si="7">SUM(N19*G19)</f>
        <v>0</v>
      </c>
      <c r="P19" s="58" t="str">
        <f t="shared" si="5"/>
        <v xml:space="preserve"> </v>
      </c>
    </row>
    <row r="20" spans="1:16" ht="15.75" thickBot="1" x14ac:dyDescent="0.3">
      <c r="A20" s="27"/>
      <c r="B20" s="118" t="s">
        <v>73</v>
      </c>
      <c r="C20" s="206"/>
      <c r="D20" s="207"/>
      <c r="E20" s="260">
        <f>SUM(E18:E19)</f>
        <v>37.51</v>
      </c>
      <c r="F20" s="261">
        <f t="shared" ref="F20:G20" si="8">SUM(F18:F19)</f>
        <v>26.49</v>
      </c>
      <c r="G20" s="262">
        <f t="shared" si="8"/>
        <v>63.999999999999993</v>
      </c>
      <c r="H20" s="123"/>
      <c r="I20" s="28"/>
      <c r="J20" s="28"/>
      <c r="K20" s="136"/>
      <c r="L20" s="79">
        <f>SUM(L18:L19)</f>
        <v>772.43000000000006</v>
      </c>
      <c r="M20" s="80"/>
      <c r="N20" s="81"/>
      <c r="O20" s="79">
        <f>SUM(O18:O19)</f>
        <v>0</v>
      </c>
      <c r="P20" s="58" t="str">
        <f t="shared" si="5"/>
        <v xml:space="preserve"> </v>
      </c>
    </row>
    <row r="21" spans="1:16" ht="15.75" thickBot="1" x14ac:dyDescent="0.3">
      <c r="A21" s="29"/>
      <c r="B21" s="30"/>
      <c r="C21" s="31"/>
      <c r="D21" s="32"/>
      <c r="E21" s="33"/>
      <c r="F21" s="33"/>
      <c r="G21" s="33"/>
      <c r="H21" s="34"/>
      <c r="I21" s="30"/>
      <c r="J21" s="30"/>
      <c r="K21" s="31"/>
      <c r="L21" s="35"/>
      <c r="M21" s="36"/>
      <c r="N21" s="36"/>
      <c r="O21" s="39"/>
      <c r="P21" s="58"/>
    </row>
    <row r="22" spans="1:16" ht="15.75" thickBot="1" x14ac:dyDescent="0.3">
      <c r="A22" s="47"/>
      <c r="B22" s="37"/>
      <c r="C22" s="37"/>
      <c r="D22" s="37"/>
      <c r="E22" s="37"/>
      <c r="F22" s="37"/>
      <c r="G22" s="37"/>
      <c r="H22" s="37"/>
      <c r="I22" s="37"/>
      <c r="J22" s="201" t="s">
        <v>13</v>
      </c>
      <c r="K22" s="201"/>
      <c r="L22" s="35">
        <f>L12+L16+L20</f>
        <v>3595.84</v>
      </c>
      <c r="M22" s="38"/>
      <c r="N22" s="40" t="s">
        <v>14</v>
      </c>
      <c r="O22" s="35">
        <f>O12+O16+O20</f>
        <v>0</v>
      </c>
      <c r="P22" s="58" t="str">
        <f>IF(O22&gt;L22,"prekročená cena","nižšia ako stanovená")</f>
        <v>nižšia ako stanovená</v>
      </c>
    </row>
    <row r="23" spans="1:16" ht="15.75" thickBot="1" x14ac:dyDescent="0.3">
      <c r="A23" s="202" t="s">
        <v>15</v>
      </c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4"/>
      <c r="O23" s="35">
        <f>O22*0.2</f>
        <v>0</v>
      </c>
    </row>
    <row r="24" spans="1:16" ht="15.75" thickBot="1" x14ac:dyDescent="0.3">
      <c r="A24" s="202" t="s">
        <v>16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4"/>
      <c r="O24" s="35">
        <f>O22+O23</f>
        <v>0</v>
      </c>
    </row>
    <row r="25" spans="1:16" x14ac:dyDescent="0.25">
      <c r="A25" s="190" t="s">
        <v>17</v>
      </c>
      <c r="B25" s="190"/>
      <c r="C25" s="190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</row>
    <row r="26" spans="1:16" x14ac:dyDescent="0.25">
      <c r="A26" s="205" t="s">
        <v>65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</row>
    <row r="27" spans="1:16" ht="25.5" customHeight="1" x14ac:dyDescent="0.25">
      <c r="A27" s="49" t="s">
        <v>57</v>
      </c>
      <c r="B27" s="49"/>
      <c r="C27" s="49"/>
      <c r="D27" s="49"/>
      <c r="E27" s="49"/>
      <c r="F27" s="49"/>
      <c r="G27" s="48" t="s">
        <v>55</v>
      </c>
      <c r="H27" s="49"/>
      <c r="I27" s="49"/>
      <c r="J27" s="42"/>
      <c r="K27" s="42"/>
      <c r="L27" s="42"/>
      <c r="M27" s="42"/>
      <c r="N27" s="42"/>
      <c r="O27" s="42"/>
    </row>
    <row r="28" spans="1:16" ht="15" customHeight="1" x14ac:dyDescent="0.25">
      <c r="A28" s="192" t="s">
        <v>67</v>
      </c>
      <c r="B28" s="193"/>
      <c r="C28" s="193"/>
      <c r="D28" s="193"/>
      <c r="E28" s="194"/>
      <c r="F28" s="191" t="s">
        <v>56</v>
      </c>
      <c r="G28" s="43" t="s">
        <v>18</v>
      </c>
      <c r="H28" s="210">
        <f>'zákazka a cenová ponuka 1 '!H28:O28</f>
        <v>0</v>
      </c>
      <c r="I28" s="211"/>
      <c r="J28" s="211"/>
      <c r="K28" s="211"/>
      <c r="L28" s="211"/>
      <c r="M28" s="211"/>
      <c r="N28" s="211"/>
      <c r="O28" s="212"/>
    </row>
    <row r="29" spans="1:16" x14ac:dyDescent="0.25">
      <c r="A29" s="195"/>
      <c r="B29" s="196"/>
      <c r="C29" s="196"/>
      <c r="D29" s="196"/>
      <c r="E29" s="197"/>
      <c r="F29" s="191"/>
      <c r="G29" s="43" t="s">
        <v>19</v>
      </c>
      <c r="H29" s="210">
        <f>'zákazka a cenová ponuka 1 '!H29:O29</f>
        <v>0</v>
      </c>
      <c r="I29" s="211"/>
      <c r="J29" s="211"/>
      <c r="K29" s="211"/>
      <c r="L29" s="211"/>
      <c r="M29" s="211"/>
      <c r="N29" s="211"/>
      <c r="O29" s="212"/>
    </row>
    <row r="30" spans="1:16" ht="18" customHeight="1" x14ac:dyDescent="0.25">
      <c r="A30" s="195"/>
      <c r="B30" s="196"/>
      <c r="C30" s="196"/>
      <c r="D30" s="196"/>
      <c r="E30" s="197"/>
      <c r="F30" s="191"/>
      <c r="G30" s="43" t="s">
        <v>20</v>
      </c>
      <c r="H30" s="210">
        <f>'zákazka a cenová ponuka 1 '!H30:O30</f>
        <v>0</v>
      </c>
      <c r="I30" s="211"/>
      <c r="J30" s="211"/>
      <c r="K30" s="211"/>
      <c r="L30" s="211"/>
      <c r="M30" s="211"/>
      <c r="N30" s="211"/>
      <c r="O30" s="212"/>
    </row>
    <row r="31" spans="1:16" x14ac:dyDescent="0.25">
      <c r="A31" s="195"/>
      <c r="B31" s="196"/>
      <c r="C31" s="196"/>
      <c r="D31" s="196"/>
      <c r="E31" s="197"/>
      <c r="F31" s="191"/>
      <c r="G31" s="43" t="s">
        <v>21</v>
      </c>
      <c r="H31" s="210">
        <f>'zákazka a cenová ponuka 1 '!H31:O31</f>
        <v>0</v>
      </c>
      <c r="I31" s="211"/>
      <c r="J31" s="211"/>
      <c r="K31" s="211"/>
      <c r="L31" s="211"/>
      <c r="M31" s="211"/>
      <c r="N31" s="211"/>
      <c r="O31" s="212"/>
    </row>
    <row r="32" spans="1:16" x14ac:dyDescent="0.25">
      <c r="A32" s="195"/>
      <c r="B32" s="196"/>
      <c r="C32" s="196"/>
      <c r="D32" s="196"/>
      <c r="E32" s="197"/>
      <c r="F32" s="191"/>
      <c r="G32" s="43" t="s">
        <v>22</v>
      </c>
      <c r="H32" s="210">
        <f>'zákazka a cenová ponuka 1 '!H32:O32</f>
        <v>0</v>
      </c>
      <c r="I32" s="211"/>
      <c r="J32" s="211"/>
      <c r="K32" s="211"/>
      <c r="L32" s="211"/>
      <c r="M32" s="211"/>
      <c r="N32" s="211"/>
      <c r="O32" s="212"/>
    </row>
    <row r="33" spans="1:15" x14ac:dyDescent="0.25">
      <c r="A33" s="195"/>
      <c r="B33" s="196"/>
      <c r="C33" s="196"/>
      <c r="D33" s="196"/>
      <c r="E33" s="197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95"/>
      <c r="B34" s="196"/>
      <c r="C34" s="196"/>
      <c r="D34" s="196"/>
      <c r="E34" s="197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98"/>
      <c r="B35" s="199"/>
      <c r="C35" s="199"/>
      <c r="D35" s="199"/>
      <c r="E35" s="200"/>
      <c r="F35" s="42"/>
      <c r="G35" s="16"/>
      <c r="H35" s="16"/>
      <c r="I35" s="16"/>
      <c r="J35" s="16" t="s">
        <v>23</v>
      </c>
      <c r="K35" s="16"/>
      <c r="L35" s="187"/>
      <c r="M35" s="188"/>
      <c r="N35" s="189"/>
      <c r="O35" s="16"/>
    </row>
    <row r="36" spans="1:15" x14ac:dyDescent="0.25">
      <c r="A36" s="42"/>
      <c r="B36" s="42"/>
      <c r="C36" s="42"/>
      <c r="D36" s="42"/>
      <c r="E36" s="42"/>
      <c r="F36" s="42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VzUy21ZUiUoQQDjAGvY/3zK2jWbvCmiwXX/HlH3igwg2BfbDFsnU+d8n+Wzizb3YdH9O4ULw4QAKd8Gced+07A==" saltValue="D6bG978FZzailLFbcKENdA==" spinCount="100000" sheet="1" objects="1" scenarios="1"/>
  <mergeCells count="44">
    <mergeCell ref="A28:E35"/>
    <mergeCell ref="F28:F32"/>
    <mergeCell ref="H29:O29"/>
    <mergeCell ref="H30:O30"/>
    <mergeCell ref="H31:O31"/>
    <mergeCell ref="H32:O32"/>
    <mergeCell ref="L35:N35"/>
    <mergeCell ref="H28:O28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1:L1"/>
    <mergeCell ref="C3:K3"/>
    <mergeCell ref="B4:F4"/>
    <mergeCell ref="B5:F5"/>
    <mergeCell ref="A6:B6"/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N19" sqref="N18:N19"/>
    </sheetView>
  </sheetViews>
  <sheetFormatPr defaultRowHeight="15" x14ac:dyDescent="0.25"/>
  <cols>
    <col min="1" max="1" width="13.7109375" style="56" customWidth="1"/>
    <col min="2" max="2" width="12" style="56" customWidth="1"/>
    <col min="3" max="3" width="14.85546875" style="56" customWidth="1"/>
    <col min="4" max="4" width="14.5703125" style="56" customWidth="1"/>
    <col min="5" max="6" width="9.140625" style="56"/>
    <col min="7" max="7" width="11.85546875" style="56" customWidth="1"/>
    <col min="8" max="10" width="9.140625" style="56"/>
    <col min="11" max="11" width="11.42578125" style="56" customWidth="1"/>
    <col min="12" max="12" width="16.140625" style="56" customWidth="1"/>
    <col min="13" max="13" width="6.140625" style="56" customWidth="1"/>
    <col min="14" max="14" width="13.85546875" style="56" customWidth="1"/>
    <col min="15" max="15" width="15.85546875" style="56" customWidth="1"/>
    <col min="16" max="16" width="14.5703125" style="56" customWidth="1"/>
    <col min="17" max="17" width="9.42578125" style="56" bestFit="1" customWidth="1"/>
    <col min="18" max="16384" width="9.140625" style="56"/>
  </cols>
  <sheetData>
    <row r="1" spans="1:16" ht="18" x14ac:dyDescent="0.25">
      <c r="A1" s="150" t="s">
        <v>64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4" t="s">
        <v>69</v>
      </c>
      <c r="O1" s="13"/>
    </row>
    <row r="2" spans="1:16" ht="11.25" customHeight="1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4" t="s">
        <v>70</v>
      </c>
      <c r="O2" s="13"/>
    </row>
    <row r="3" spans="1:16" ht="18" x14ac:dyDescent="0.25">
      <c r="A3" s="15" t="s">
        <v>0</v>
      </c>
      <c r="B3" s="110"/>
      <c r="C3" s="213" t="str">
        <f>'zákazka a cenová ponuka 1 '!C3:K3</f>
        <v xml:space="preserve">Lesnícke služby v ťažbovom procese na OZ Vranov n/T,  LS01 VC03   </v>
      </c>
      <c r="D3" s="214"/>
      <c r="E3" s="214"/>
      <c r="F3" s="214"/>
      <c r="G3" s="214"/>
      <c r="H3" s="214"/>
      <c r="I3" s="214"/>
      <c r="J3" s="214"/>
      <c r="K3" s="214"/>
      <c r="L3" s="110"/>
      <c r="N3" s="12"/>
      <c r="O3" s="13"/>
    </row>
    <row r="4" spans="1:16" x14ac:dyDescent="0.25">
      <c r="A4" s="18" t="s">
        <v>1</v>
      </c>
      <c r="B4" s="215" t="str">
        <f>'zákazka a cenová ponuka 1 '!B4:F4</f>
        <v>Lesy SR š.p. OZ Vranov n/T</v>
      </c>
      <c r="C4" s="215"/>
      <c r="D4" s="215"/>
      <c r="E4" s="215"/>
      <c r="F4" s="215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111"/>
      <c r="B5" s="167"/>
      <c r="C5" s="167"/>
      <c r="D5" s="167"/>
      <c r="E5" s="167"/>
      <c r="F5" s="167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225" t="s">
        <v>66</v>
      </c>
      <c r="B6" s="226"/>
      <c r="C6" s="57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6" t="s">
        <v>72</v>
      </c>
      <c r="B7" s="171" t="s">
        <v>2</v>
      </c>
      <c r="C7" s="173" t="s">
        <v>53</v>
      </c>
      <c r="D7" s="174"/>
      <c r="E7" s="181" t="s">
        <v>3</v>
      </c>
      <c r="F7" s="182"/>
      <c r="G7" s="183"/>
      <c r="H7" s="154" t="s">
        <v>4</v>
      </c>
      <c r="I7" s="157" t="s">
        <v>5</v>
      </c>
      <c r="J7" s="159" t="s">
        <v>6</v>
      </c>
      <c r="K7" s="162" t="s">
        <v>7</v>
      </c>
      <c r="L7" s="157" t="s">
        <v>54</v>
      </c>
      <c r="M7" s="157" t="s">
        <v>60</v>
      </c>
      <c r="N7" s="175" t="s">
        <v>58</v>
      </c>
      <c r="O7" s="177" t="s">
        <v>59</v>
      </c>
    </row>
    <row r="8" spans="1:16" ht="21.75" customHeight="1" x14ac:dyDescent="0.25">
      <c r="A8" s="157" t="str">
        <f>'zákazka a cenová ponuka 1 '!A8:A9</f>
        <v xml:space="preserve"> 01 / 03 / 03</v>
      </c>
      <c r="B8" s="172"/>
      <c r="C8" s="179" t="s">
        <v>68</v>
      </c>
      <c r="D8" s="180"/>
      <c r="E8" s="179" t="s">
        <v>9</v>
      </c>
      <c r="F8" s="158" t="s">
        <v>10</v>
      </c>
      <c r="G8" s="157" t="s">
        <v>11</v>
      </c>
      <c r="H8" s="155"/>
      <c r="I8" s="158"/>
      <c r="J8" s="160"/>
      <c r="K8" s="163"/>
      <c r="L8" s="158"/>
      <c r="M8" s="158"/>
      <c r="N8" s="176"/>
      <c r="O8" s="178"/>
    </row>
    <row r="9" spans="1:16" ht="50.25" customHeight="1" thickBot="1" x14ac:dyDescent="0.3">
      <c r="A9" s="168"/>
      <c r="B9" s="172"/>
      <c r="C9" s="179"/>
      <c r="D9" s="180"/>
      <c r="E9" s="179"/>
      <c r="F9" s="158"/>
      <c r="G9" s="158"/>
      <c r="H9" s="156"/>
      <c r="I9" s="158"/>
      <c r="J9" s="161"/>
      <c r="K9" s="163"/>
      <c r="L9" s="168"/>
      <c r="M9" s="168"/>
      <c r="N9" s="176"/>
      <c r="O9" s="178"/>
    </row>
    <row r="10" spans="1:16" x14ac:dyDescent="0.25">
      <c r="A10" s="20"/>
      <c r="B10" s="275" t="s">
        <v>97</v>
      </c>
      <c r="C10" s="242" t="s">
        <v>74</v>
      </c>
      <c r="D10" s="243"/>
      <c r="E10" s="276">
        <v>0</v>
      </c>
      <c r="F10" s="249">
        <v>332.2</v>
      </c>
      <c r="G10" s="250">
        <f>SUM(E10:F10)</f>
        <v>332.2</v>
      </c>
      <c r="H10" s="277" t="s">
        <v>76</v>
      </c>
      <c r="I10" s="66">
        <v>25</v>
      </c>
      <c r="J10" s="66">
        <v>3.6</v>
      </c>
      <c r="K10" s="112">
        <v>200</v>
      </c>
      <c r="L10" s="68">
        <v>3215.7</v>
      </c>
      <c r="M10" s="129" t="s">
        <v>61</v>
      </c>
      <c r="N10" s="272"/>
      <c r="O10" s="68">
        <f>SUM(N10*G10)</f>
        <v>0</v>
      </c>
      <c r="P10" s="58" t="str">
        <f>IF( O10=0," ", IF(100-((L10/O10)*100)&gt;20,"viac ako 20%",0))</f>
        <v xml:space="preserve"> </v>
      </c>
    </row>
    <row r="11" spans="1:16" x14ac:dyDescent="0.25">
      <c r="A11" s="21"/>
      <c r="B11" s="139" t="s">
        <v>97</v>
      </c>
      <c r="C11" s="245" t="s">
        <v>75</v>
      </c>
      <c r="D11" s="246"/>
      <c r="E11" s="278">
        <v>0</v>
      </c>
      <c r="F11" s="252">
        <v>36.909999999999997</v>
      </c>
      <c r="G11" s="253">
        <f t="shared" ref="G11" si="0">SUM(E11:F11)</f>
        <v>36.909999999999997</v>
      </c>
      <c r="H11" s="279" t="s">
        <v>76</v>
      </c>
      <c r="I11" s="22">
        <v>25</v>
      </c>
      <c r="J11" s="22">
        <v>3.6</v>
      </c>
      <c r="K11" s="133">
        <v>200</v>
      </c>
      <c r="L11" s="72">
        <v>425.57</v>
      </c>
      <c r="M11" s="70" t="s">
        <v>61</v>
      </c>
      <c r="N11" s="273"/>
      <c r="O11" s="72">
        <f>SUM(N11*G11)</f>
        <v>0</v>
      </c>
      <c r="P11" s="58" t="str">
        <f t="shared" ref="P11" si="1">IF( O11=0," ", IF(100-((L11/O11)*100)&gt;20,"viac ako 20%",0))</f>
        <v xml:space="preserve"> </v>
      </c>
    </row>
    <row r="12" spans="1:16" x14ac:dyDescent="0.25">
      <c r="A12" s="24"/>
      <c r="B12" s="125" t="s">
        <v>73</v>
      </c>
      <c r="C12" s="148"/>
      <c r="D12" s="149"/>
      <c r="E12" s="271">
        <f>SUM(E10:E11)</f>
        <v>0</v>
      </c>
      <c r="F12" s="255">
        <f t="shared" ref="F12:G12" si="2">SUM(F10:F11)</f>
        <v>369.11</v>
      </c>
      <c r="G12" s="256">
        <f t="shared" si="2"/>
        <v>369.11</v>
      </c>
      <c r="H12" s="143"/>
      <c r="I12" s="25"/>
      <c r="J12" s="25"/>
      <c r="K12" s="113"/>
      <c r="L12" s="72">
        <f>SUM(L10:L11)</f>
        <v>3641.27</v>
      </c>
      <c r="M12" s="70" t="s">
        <v>61</v>
      </c>
      <c r="N12" s="73"/>
      <c r="O12" s="74">
        <f>SUM(O10:O11)</f>
        <v>0</v>
      </c>
      <c r="P12" s="58" t="str">
        <f>IF( O12=0," ", IF(100-((L12/O12)*100)&gt;20,"viac ako 20%",0))</f>
        <v xml:space="preserve"> </v>
      </c>
    </row>
    <row r="13" spans="1:16" x14ac:dyDescent="0.25">
      <c r="A13" s="24"/>
      <c r="B13" s="139"/>
      <c r="C13" s="131"/>
      <c r="D13" s="132"/>
      <c r="E13" s="141"/>
      <c r="F13" s="54"/>
      <c r="G13" s="124"/>
      <c r="H13" s="21"/>
      <c r="I13" s="22"/>
      <c r="J13" s="22"/>
      <c r="K13" s="133"/>
      <c r="L13" s="72"/>
      <c r="M13" s="75"/>
      <c r="N13" s="76"/>
      <c r="O13" s="72"/>
      <c r="P13" s="58"/>
    </row>
    <row r="14" spans="1:16" x14ac:dyDescent="0.25">
      <c r="A14" s="24"/>
      <c r="B14" s="139" t="s">
        <v>98</v>
      </c>
      <c r="C14" s="148" t="s">
        <v>74</v>
      </c>
      <c r="D14" s="153"/>
      <c r="E14" s="281">
        <v>0</v>
      </c>
      <c r="F14" s="258">
        <v>0</v>
      </c>
      <c r="G14" s="259">
        <f>SUM(E14:F14)</f>
        <v>0</v>
      </c>
      <c r="H14" s="21" t="s">
        <v>76</v>
      </c>
      <c r="I14" s="22">
        <v>10</v>
      </c>
      <c r="J14" s="22">
        <v>0.23</v>
      </c>
      <c r="K14" s="133">
        <v>1200</v>
      </c>
      <c r="L14" s="74"/>
      <c r="M14" s="135" t="s">
        <v>61</v>
      </c>
      <c r="N14" s="274"/>
      <c r="O14" s="74">
        <f>SUM(N14*G14)</f>
        <v>0</v>
      </c>
      <c r="P14" s="58"/>
    </row>
    <row r="15" spans="1:16" x14ac:dyDescent="0.25">
      <c r="A15" s="24"/>
      <c r="B15" s="139" t="s">
        <v>98</v>
      </c>
      <c r="C15" s="245" t="s">
        <v>75</v>
      </c>
      <c r="D15" s="246"/>
      <c r="E15" s="278">
        <v>0</v>
      </c>
      <c r="F15" s="252">
        <v>21.43</v>
      </c>
      <c r="G15" s="253">
        <f t="shared" ref="G15" si="3">SUM(E15:F15)</f>
        <v>21.43</v>
      </c>
      <c r="H15" s="21" t="s">
        <v>76</v>
      </c>
      <c r="I15" s="22">
        <v>10</v>
      </c>
      <c r="J15" s="22">
        <v>0.23</v>
      </c>
      <c r="K15" s="133">
        <v>1200</v>
      </c>
      <c r="L15" s="72">
        <v>465.03</v>
      </c>
      <c r="M15" s="70" t="s">
        <v>61</v>
      </c>
      <c r="N15" s="273"/>
      <c r="O15" s="72">
        <f>SUM(N15*G15)</f>
        <v>0</v>
      </c>
      <c r="P15" s="58"/>
    </row>
    <row r="16" spans="1:16" x14ac:dyDescent="0.25">
      <c r="A16" s="24"/>
      <c r="B16" s="125" t="s">
        <v>73</v>
      </c>
      <c r="C16" s="148"/>
      <c r="D16" s="149"/>
      <c r="E16" s="271">
        <f>SUM(E14:E15)</f>
        <v>0</v>
      </c>
      <c r="F16" s="255">
        <f t="shared" ref="F16:G16" si="4">SUM(F14:F15)</f>
        <v>21.43</v>
      </c>
      <c r="G16" s="256">
        <f t="shared" si="4"/>
        <v>21.43</v>
      </c>
      <c r="H16" s="143"/>
      <c r="I16" s="25"/>
      <c r="J16" s="25"/>
      <c r="K16" s="113"/>
      <c r="L16" s="72">
        <v>465.03</v>
      </c>
      <c r="M16" s="70" t="s">
        <v>61</v>
      </c>
      <c r="N16" s="73"/>
      <c r="O16" s="74">
        <f>SUM(O14:O15)</f>
        <v>0</v>
      </c>
      <c r="P16" s="58"/>
    </row>
    <row r="17" spans="1:16" x14ac:dyDescent="0.25">
      <c r="A17" s="21"/>
      <c r="B17" s="139"/>
      <c r="C17" s="148"/>
      <c r="D17" s="153"/>
      <c r="E17" s="141"/>
      <c r="F17" s="54"/>
      <c r="G17" s="124"/>
      <c r="H17" s="21"/>
      <c r="I17" s="22"/>
      <c r="J17" s="22"/>
      <c r="K17" s="133"/>
      <c r="L17" s="72"/>
      <c r="M17" s="75"/>
      <c r="N17" s="76"/>
      <c r="O17" s="72"/>
      <c r="P17" s="58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139"/>
      <c r="C18" s="148"/>
      <c r="D18" s="153"/>
      <c r="E18" s="279"/>
      <c r="F18" s="25"/>
      <c r="G18" s="125"/>
      <c r="H18" s="21"/>
      <c r="I18" s="22"/>
      <c r="J18" s="22"/>
      <c r="K18" s="133"/>
      <c r="L18" s="72"/>
      <c r="M18" s="75" t="s">
        <v>61</v>
      </c>
      <c r="N18" s="273"/>
      <c r="O18" s="72">
        <f>SUM(N18*G18)</f>
        <v>0</v>
      </c>
      <c r="P18" s="58"/>
    </row>
    <row r="19" spans="1:16" x14ac:dyDescent="0.25">
      <c r="A19" s="21"/>
      <c r="B19" s="139"/>
      <c r="C19" s="245"/>
      <c r="D19" s="246"/>
      <c r="E19" s="141"/>
      <c r="F19" s="54"/>
      <c r="G19" s="124"/>
      <c r="H19" s="21"/>
      <c r="I19" s="22"/>
      <c r="J19" s="22"/>
      <c r="K19" s="133"/>
      <c r="L19" s="72"/>
      <c r="M19" s="75" t="s">
        <v>61</v>
      </c>
      <c r="N19" s="273"/>
      <c r="O19" s="72">
        <f t="shared" ref="O19" si="6">SUM(N19*G19)</f>
        <v>0</v>
      </c>
      <c r="P19" s="58" t="str">
        <f t="shared" si="5"/>
        <v xml:space="preserve"> </v>
      </c>
    </row>
    <row r="20" spans="1:16" ht="15.75" thickBot="1" x14ac:dyDescent="0.3">
      <c r="A20" s="27"/>
      <c r="B20" s="140" t="s">
        <v>73</v>
      </c>
      <c r="C20" s="206"/>
      <c r="D20" s="207"/>
      <c r="E20" s="142"/>
      <c r="F20" s="126"/>
      <c r="G20" s="127"/>
      <c r="H20" s="27"/>
      <c r="I20" s="28"/>
      <c r="J20" s="28"/>
      <c r="K20" s="136"/>
      <c r="L20" s="79"/>
      <c r="M20" s="80"/>
      <c r="N20" s="81"/>
      <c r="O20" s="79">
        <f>SUM(O18:O19)</f>
        <v>0</v>
      </c>
      <c r="P20" s="58" t="str">
        <f t="shared" si="5"/>
        <v xml:space="preserve"> </v>
      </c>
    </row>
    <row r="21" spans="1:16" ht="15.75" thickBot="1" x14ac:dyDescent="0.3">
      <c r="A21" s="29"/>
      <c r="B21" s="30"/>
      <c r="C21" s="31"/>
      <c r="D21" s="32"/>
      <c r="E21" s="33"/>
      <c r="F21" s="33"/>
      <c r="G21" s="33"/>
      <c r="H21" s="34"/>
      <c r="I21" s="30"/>
      <c r="J21" s="30"/>
      <c r="K21" s="31"/>
      <c r="L21" s="39"/>
      <c r="M21" s="36"/>
      <c r="N21" s="36"/>
      <c r="O21" s="39"/>
      <c r="P21" s="58"/>
    </row>
    <row r="22" spans="1:16" ht="15.75" thickBot="1" x14ac:dyDescent="0.3">
      <c r="A22" s="47"/>
      <c r="B22" s="37"/>
      <c r="C22" s="37"/>
      <c r="D22" s="37"/>
      <c r="E22" s="37"/>
      <c r="F22" s="37"/>
      <c r="G22" s="37"/>
      <c r="H22" s="37"/>
      <c r="I22" s="37"/>
      <c r="J22" s="201" t="s">
        <v>13</v>
      </c>
      <c r="K22" s="201"/>
      <c r="L22" s="35">
        <f>L12+L16+L20</f>
        <v>4106.3</v>
      </c>
      <c r="M22" s="38"/>
      <c r="N22" s="40" t="s">
        <v>14</v>
      </c>
      <c r="O22" s="35">
        <f>O12+O16+O20</f>
        <v>0</v>
      </c>
      <c r="P22" s="58" t="str">
        <f>IF(O22&gt;L22,"prekročená cena","nižšia ako stanovená")</f>
        <v>nižšia ako stanovená</v>
      </c>
    </row>
    <row r="23" spans="1:16" ht="15.75" thickBot="1" x14ac:dyDescent="0.3">
      <c r="A23" s="202" t="s">
        <v>15</v>
      </c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4"/>
      <c r="O23" s="35">
        <f>O22*0.2</f>
        <v>0</v>
      </c>
    </row>
    <row r="24" spans="1:16" ht="15.75" thickBot="1" x14ac:dyDescent="0.3">
      <c r="A24" s="202" t="s">
        <v>16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4"/>
      <c r="O24" s="35">
        <f>O22+O23</f>
        <v>0</v>
      </c>
    </row>
    <row r="25" spans="1:16" x14ac:dyDescent="0.25">
      <c r="A25" s="190" t="s">
        <v>17</v>
      </c>
      <c r="B25" s="190"/>
      <c r="C25" s="190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</row>
    <row r="26" spans="1:16" x14ac:dyDescent="0.25">
      <c r="A26" s="205" t="s">
        <v>65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</row>
    <row r="27" spans="1:16" ht="25.5" customHeight="1" x14ac:dyDescent="0.25">
      <c r="A27" s="108" t="s">
        <v>57</v>
      </c>
      <c r="B27" s="108"/>
      <c r="C27" s="108"/>
      <c r="D27" s="108"/>
      <c r="E27" s="108"/>
      <c r="F27" s="108"/>
      <c r="G27" s="109" t="s">
        <v>55</v>
      </c>
      <c r="H27" s="108"/>
      <c r="I27" s="108"/>
      <c r="J27" s="42"/>
      <c r="K27" s="42"/>
      <c r="L27" s="42"/>
      <c r="M27" s="42"/>
      <c r="N27" s="42"/>
      <c r="O27" s="42"/>
    </row>
    <row r="28" spans="1:16" ht="15" customHeight="1" x14ac:dyDescent="0.25">
      <c r="A28" s="227" t="s">
        <v>67</v>
      </c>
      <c r="B28" s="228"/>
      <c r="C28" s="228"/>
      <c r="D28" s="228"/>
      <c r="E28" s="229"/>
      <c r="F28" s="191" t="s">
        <v>56</v>
      </c>
      <c r="G28" s="43" t="s">
        <v>18</v>
      </c>
      <c r="H28" s="210">
        <f>'zákazka a cenová ponuka 1 '!H28:O28</f>
        <v>0</v>
      </c>
      <c r="I28" s="211"/>
      <c r="J28" s="211"/>
      <c r="K28" s="211"/>
      <c r="L28" s="211"/>
      <c r="M28" s="211"/>
      <c r="N28" s="211"/>
      <c r="O28" s="212"/>
    </row>
    <row r="29" spans="1:16" x14ac:dyDescent="0.25">
      <c r="A29" s="230"/>
      <c r="B29" s="231"/>
      <c r="C29" s="231"/>
      <c r="D29" s="231"/>
      <c r="E29" s="232"/>
      <c r="F29" s="191"/>
      <c r="G29" s="43" t="s">
        <v>19</v>
      </c>
      <c r="H29" s="210">
        <f>'zákazka a cenová ponuka 1 '!H29:O29</f>
        <v>0</v>
      </c>
      <c r="I29" s="211"/>
      <c r="J29" s="211"/>
      <c r="K29" s="211"/>
      <c r="L29" s="211"/>
      <c r="M29" s="211"/>
      <c r="N29" s="211"/>
      <c r="O29" s="212"/>
    </row>
    <row r="30" spans="1:16" ht="18" customHeight="1" x14ac:dyDescent="0.25">
      <c r="A30" s="230"/>
      <c r="B30" s="231"/>
      <c r="C30" s="231"/>
      <c r="D30" s="231"/>
      <c r="E30" s="232"/>
      <c r="F30" s="191"/>
      <c r="G30" s="43" t="s">
        <v>20</v>
      </c>
      <c r="H30" s="210">
        <f>'zákazka a cenová ponuka 1 '!H30:O30</f>
        <v>0</v>
      </c>
      <c r="I30" s="211"/>
      <c r="J30" s="211"/>
      <c r="K30" s="211"/>
      <c r="L30" s="211"/>
      <c r="M30" s="211"/>
      <c r="N30" s="211"/>
      <c r="O30" s="212"/>
    </row>
    <row r="31" spans="1:16" x14ac:dyDescent="0.25">
      <c r="A31" s="230"/>
      <c r="B31" s="231"/>
      <c r="C31" s="231"/>
      <c r="D31" s="231"/>
      <c r="E31" s="232"/>
      <c r="F31" s="191"/>
      <c r="G31" s="43" t="s">
        <v>21</v>
      </c>
      <c r="H31" s="210">
        <f>'zákazka a cenová ponuka 1 '!H31:O31</f>
        <v>0</v>
      </c>
      <c r="I31" s="211"/>
      <c r="J31" s="211"/>
      <c r="K31" s="211"/>
      <c r="L31" s="211"/>
      <c r="M31" s="211"/>
      <c r="N31" s="211"/>
      <c r="O31" s="212"/>
    </row>
    <row r="32" spans="1:16" x14ac:dyDescent="0.25">
      <c r="A32" s="230"/>
      <c r="B32" s="231"/>
      <c r="C32" s="231"/>
      <c r="D32" s="231"/>
      <c r="E32" s="232"/>
      <c r="F32" s="191"/>
      <c r="G32" s="43" t="s">
        <v>22</v>
      </c>
      <c r="H32" s="210">
        <f>'zákazka a cenová ponuka 1 '!H32:O32</f>
        <v>0</v>
      </c>
      <c r="I32" s="211"/>
      <c r="J32" s="211"/>
      <c r="K32" s="211"/>
      <c r="L32" s="211"/>
      <c r="M32" s="211"/>
      <c r="N32" s="211"/>
      <c r="O32" s="212"/>
    </row>
    <row r="33" spans="1:15" x14ac:dyDescent="0.25">
      <c r="A33" s="230"/>
      <c r="B33" s="231"/>
      <c r="C33" s="231"/>
      <c r="D33" s="231"/>
      <c r="E33" s="232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230"/>
      <c r="B34" s="231"/>
      <c r="C34" s="231"/>
      <c r="D34" s="231"/>
      <c r="E34" s="232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233"/>
      <c r="B35" s="234"/>
      <c r="C35" s="234"/>
      <c r="D35" s="234"/>
      <c r="E35" s="235"/>
      <c r="F35" s="42"/>
      <c r="G35" s="16"/>
      <c r="H35" s="16"/>
      <c r="I35" s="16"/>
      <c r="J35" s="16" t="s">
        <v>23</v>
      </c>
      <c r="K35" s="16"/>
      <c r="L35" s="187"/>
      <c r="M35" s="188"/>
      <c r="N35" s="189"/>
      <c r="O35" s="16"/>
    </row>
    <row r="36" spans="1:15" x14ac:dyDescent="0.25">
      <c r="A36" s="42"/>
      <c r="B36" s="42"/>
      <c r="C36" s="42"/>
      <c r="D36" s="42"/>
      <c r="E36" s="42"/>
      <c r="F36" s="42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txqm/mew+gjnfErgAo+QuuYzH60VuT6fFsmwqfpsEm+ChsxsVUN0H2j+Smlt40xOJhTbYCDNZmEMB4or1G4nbg==" saltValue="FvVHb4xbvnigpmqDb+ViNw==" spinCount="100000" sheet="1" objects="1" scenarios="1"/>
  <mergeCells count="44">
    <mergeCell ref="A28:E35"/>
    <mergeCell ref="F28:F32"/>
    <mergeCell ref="H29:O29"/>
    <mergeCell ref="H30:O30"/>
    <mergeCell ref="H31:O31"/>
    <mergeCell ref="H32:O32"/>
    <mergeCell ref="L35:N35"/>
    <mergeCell ref="H28:O28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1:L1"/>
    <mergeCell ref="C3:K3"/>
    <mergeCell ref="B4:F4"/>
    <mergeCell ref="B5:F5"/>
    <mergeCell ref="A6:B6"/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N19" sqref="N18:N19"/>
    </sheetView>
  </sheetViews>
  <sheetFormatPr defaultRowHeight="15" x14ac:dyDescent="0.25"/>
  <cols>
    <col min="1" max="1" width="13.7109375" style="56" customWidth="1"/>
    <col min="2" max="2" width="12" style="56" customWidth="1"/>
    <col min="3" max="3" width="14.85546875" style="56" customWidth="1"/>
    <col min="4" max="4" width="14.5703125" style="56" customWidth="1"/>
    <col min="5" max="6" width="9.140625" style="56"/>
    <col min="7" max="7" width="11.85546875" style="56" customWidth="1"/>
    <col min="8" max="10" width="9.140625" style="56"/>
    <col min="11" max="11" width="11.42578125" style="56" customWidth="1"/>
    <col min="12" max="12" width="16.140625" style="56" customWidth="1"/>
    <col min="13" max="13" width="6.140625" style="56" customWidth="1"/>
    <col min="14" max="14" width="13.85546875" style="56" customWidth="1"/>
    <col min="15" max="15" width="15.85546875" style="56" customWidth="1"/>
    <col min="16" max="16" width="14.5703125" style="56" customWidth="1"/>
    <col min="17" max="17" width="9.42578125" style="56" bestFit="1" customWidth="1"/>
    <col min="18" max="16384" width="9.140625" style="56"/>
  </cols>
  <sheetData>
    <row r="1" spans="1:16" ht="18" x14ac:dyDescent="0.25">
      <c r="A1" s="150" t="s">
        <v>64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4" t="s">
        <v>69</v>
      </c>
      <c r="O1" s="13"/>
    </row>
    <row r="2" spans="1:16" ht="11.25" customHeight="1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4" t="s">
        <v>70</v>
      </c>
      <c r="O2" s="13"/>
    </row>
    <row r="3" spans="1:16" ht="18" x14ac:dyDescent="0.25">
      <c r="A3" s="15" t="s">
        <v>0</v>
      </c>
      <c r="B3" s="110"/>
      <c r="C3" s="213" t="str">
        <f>'zákazka a cenová ponuka 1 '!C3:K3</f>
        <v xml:space="preserve">Lesnícke služby v ťažbovom procese na OZ Vranov n/T,  LS01 VC03   </v>
      </c>
      <c r="D3" s="214"/>
      <c r="E3" s="214"/>
      <c r="F3" s="214"/>
      <c r="G3" s="214"/>
      <c r="H3" s="214"/>
      <c r="I3" s="214"/>
      <c r="J3" s="214"/>
      <c r="K3" s="214"/>
      <c r="L3" s="110"/>
      <c r="N3" s="12"/>
      <c r="O3" s="13"/>
    </row>
    <row r="4" spans="1:16" x14ac:dyDescent="0.25">
      <c r="A4" s="18" t="s">
        <v>1</v>
      </c>
      <c r="B4" s="215" t="str">
        <f>'zákazka a cenová ponuka 1 '!B4:F4</f>
        <v>Lesy SR š.p. OZ Vranov n/T</v>
      </c>
      <c r="C4" s="215"/>
      <c r="D4" s="215"/>
      <c r="E4" s="215"/>
      <c r="F4" s="215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111"/>
      <c r="B5" s="167"/>
      <c r="C5" s="167"/>
      <c r="D5" s="167"/>
      <c r="E5" s="167"/>
      <c r="F5" s="167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225" t="s">
        <v>66</v>
      </c>
      <c r="B6" s="226"/>
      <c r="C6" s="57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6" t="s">
        <v>72</v>
      </c>
      <c r="B7" s="171" t="s">
        <v>2</v>
      </c>
      <c r="C7" s="173" t="s">
        <v>53</v>
      </c>
      <c r="D7" s="174"/>
      <c r="E7" s="181" t="s">
        <v>3</v>
      </c>
      <c r="F7" s="182"/>
      <c r="G7" s="183"/>
      <c r="H7" s="154" t="s">
        <v>4</v>
      </c>
      <c r="I7" s="157" t="s">
        <v>5</v>
      </c>
      <c r="J7" s="159" t="s">
        <v>6</v>
      </c>
      <c r="K7" s="162" t="s">
        <v>7</v>
      </c>
      <c r="L7" s="157" t="s">
        <v>54</v>
      </c>
      <c r="M7" s="157" t="s">
        <v>60</v>
      </c>
      <c r="N7" s="175" t="s">
        <v>58</v>
      </c>
      <c r="O7" s="177" t="s">
        <v>59</v>
      </c>
    </row>
    <row r="8" spans="1:16" ht="21.75" customHeight="1" x14ac:dyDescent="0.25">
      <c r="A8" s="157" t="str">
        <f>'zákazka a cenová ponuka 1 '!A8:A9</f>
        <v xml:space="preserve"> 01 / 03 / 03</v>
      </c>
      <c r="B8" s="172"/>
      <c r="C8" s="179" t="s">
        <v>68</v>
      </c>
      <c r="D8" s="180"/>
      <c r="E8" s="179" t="s">
        <v>9</v>
      </c>
      <c r="F8" s="158" t="s">
        <v>10</v>
      </c>
      <c r="G8" s="157" t="s">
        <v>11</v>
      </c>
      <c r="H8" s="155"/>
      <c r="I8" s="158"/>
      <c r="J8" s="160"/>
      <c r="K8" s="163"/>
      <c r="L8" s="158"/>
      <c r="M8" s="158"/>
      <c r="N8" s="176"/>
      <c r="O8" s="178"/>
    </row>
    <row r="9" spans="1:16" ht="50.25" customHeight="1" thickBot="1" x14ac:dyDescent="0.3">
      <c r="A9" s="168"/>
      <c r="B9" s="172"/>
      <c r="C9" s="179"/>
      <c r="D9" s="180"/>
      <c r="E9" s="179"/>
      <c r="F9" s="158"/>
      <c r="G9" s="158"/>
      <c r="H9" s="156"/>
      <c r="I9" s="158"/>
      <c r="J9" s="161"/>
      <c r="K9" s="163"/>
      <c r="L9" s="168"/>
      <c r="M9" s="168"/>
      <c r="N9" s="176"/>
      <c r="O9" s="178"/>
    </row>
    <row r="10" spans="1:16" x14ac:dyDescent="0.25">
      <c r="A10" s="20"/>
      <c r="B10" s="112" t="s">
        <v>99</v>
      </c>
      <c r="C10" s="242" t="s">
        <v>74</v>
      </c>
      <c r="D10" s="243"/>
      <c r="E10" s="276">
        <v>62.03</v>
      </c>
      <c r="F10" s="249">
        <v>46.35</v>
      </c>
      <c r="G10" s="250">
        <f>SUM(E10:F10)</f>
        <v>108.38</v>
      </c>
      <c r="H10" s="244" t="s">
        <v>76</v>
      </c>
      <c r="I10" s="66">
        <v>30</v>
      </c>
      <c r="J10" s="66">
        <v>1.1299999999999999</v>
      </c>
      <c r="K10" s="112">
        <v>500</v>
      </c>
      <c r="L10" s="68">
        <v>1243.1199999999999</v>
      </c>
      <c r="M10" s="129" t="s">
        <v>61</v>
      </c>
      <c r="N10" s="272"/>
      <c r="O10" s="68">
        <f>SUM(N10*G10)</f>
        <v>0</v>
      </c>
      <c r="P10" s="58" t="str">
        <f>IF( O10=0," ", IF(100-((L10/O10)*100)&gt;20,"viac ako 20%",0))</f>
        <v xml:space="preserve"> </v>
      </c>
    </row>
    <row r="11" spans="1:16" x14ac:dyDescent="0.25">
      <c r="A11" s="21"/>
      <c r="B11" s="117" t="s">
        <v>99</v>
      </c>
      <c r="C11" s="245" t="s">
        <v>75</v>
      </c>
      <c r="D11" s="246"/>
      <c r="E11" s="278">
        <v>0</v>
      </c>
      <c r="F11" s="252">
        <v>11.59</v>
      </c>
      <c r="G11" s="253">
        <f t="shared" ref="G11" si="0">SUM(E11:F11)</f>
        <v>11.59</v>
      </c>
      <c r="H11" s="247" t="s">
        <v>76</v>
      </c>
      <c r="I11" s="22">
        <v>30</v>
      </c>
      <c r="J11" s="22">
        <v>1.1299999999999999</v>
      </c>
      <c r="K11" s="133">
        <v>500</v>
      </c>
      <c r="L11" s="72">
        <v>153.34</v>
      </c>
      <c r="M11" s="70" t="s">
        <v>61</v>
      </c>
      <c r="N11" s="273"/>
      <c r="O11" s="72">
        <f>SUM(N11*G11)</f>
        <v>0</v>
      </c>
      <c r="P11" s="58" t="str">
        <f t="shared" ref="P11" si="1">IF( O11=0," ", IF(100-((L11/O11)*100)&gt;20,"viac ako 20%",0))</f>
        <v xml:space="preserve"> </v>
      </c>
    </row>
    <row r="12" spans="1:16" x14ac:dyDescent="0.25">
      <c r="A12" s="24"/>
      <c r="B12" s="116" t="s">
        <v>73</v>
      </c>
      <c r="C12" s="148"/>
      <c r="D12" s="149"/>
      <c r="E12" s="271">
        <f>SUM(E10:E11)</f>
        <v>62.03</v>
      </c>
      <c r="F12" s="255">
        <f t="shared" ref="F12:G12" si="2">SUM(F10:F11)</f>
        <v>57.94</v>
      </c>
      <c r="G12" s="256">
        <f t="shared" si="2"/>
        <v>119.97</v>
      </c>
      <c r="H12" s="114"/>
      <c r="I12" s="25"/>
      <c r="J12" s="25"/>
      <c r="K12" s="113"/>
      <c r="L12" s="72">
        <f>SUM(L10:L11)</f>
        <v>1396.4599999999998</v>
      </c>
      <c r="M12" s="70" t="s">
        <v>61</v>
      </c>
      <c r="N12" s="73"/>
      <c r="O12" s="74">
        <f>SUM(O10:O11)</f>
        <v>0</v>
      </c>
      <c r="P12" s="58" t="str">
        <f>IF( O12=0," ", IF(100-((L12/O12)*100)&gt;20,"viac ako 20%",0))</f>
        <v xml:space="preserve"> </v>
      </c>
    </row>
    <row r="13" spans="1:16" x14ac:dyDescent="0.25">
      <c r="A13" s="24"/>
      <c r="B13" s="117"/>
      <c r="C13" s="131"/>
      <c r="D13" s="132"/>
      <c r="E13" s="278"/>
      <c r="F13" s="252"/>
      <c r="G13" s="253"/>
      <c r="H13" s="121"/>
      <c r="I13" s="22"/>
      <c r="J13" s="22"/>
      <c r="K13" s="133"/>
      <c r="L13" s="72"/>
      <c r="M13" s="75"/>
      <c r="N13" s="76"/>
      <c r="O13" s="72"/>
      <c r="P13" s="58"/>
    </row>
    <row r="14" spans="1:16" x14ac:dyDescent="0.25">
      <c r="A14" s="24"/>
      <c r="B14" s="113" t="s">
        <v>100</v>
      </c>
      <c r="C14" s="148" t="s">
        <v>74</v>
      </c>
      <c r="D14" s="153"/>
      <c r="E14" s="281">
        <v>66.27</v>
      </c>
      <c r="F14" s="258">
        <v>36.159999999999997</v>
      </c>
      <c r="G14" s="259">
        <f>SUM(E14:F14)</f>
        <v>102.42999999999999</v>
      </c>
      <c r="H14" s="247" t="s">
        <v>76</v>
      </c>
      <c r="I14" s="25">
        <v>40</v>
      </c>
      <c r="J14" s="25">
        <v>0.79</v>
      </c>
      <c r="K14" s="113" t="s">
        <v>116</v>
      </c>
      <c r="L14" s="74">
        <v>1584.59</v>
      </c>
      <c r="M14" s="135" t="s">
        <v>61</v>
      </c>
      <c r="N14" s="274"/>
      <c r="O14" s="74">
        <f>SUM(N14*G14)</f>
        <v>0</v>
      </c>
      <c r="P14" s="58"/>
    </row>
    <row r="15" spans="1:16" x14ac:dyDescent="0.25">
      <c r="A15" s="24"/>
      <c r="B15" s="117" t="s">
        <v>100</v>
      </c>
      <c r="C15" s="245" t="s">
        <v>75</v>
      </c>
      <c r="D15" s="246"/>
      <c r="E15" s="278">
        <v>0</v>
      </c>
      <c r="F15" s="252">
        <v>9.0399999999999991</v>
      </c>
      <c r="G15" s="253">
        <f t="shared" ref="G15" si="3">SUM(E15:F15)</f>
        <v>9.0399999999999991</v>
      </c>
      <c r="H15" s="247" t="s">
        <v>76</v>
      </c>
      <c r="I15" s="22">
        <v>40</v>
      </c>
      <c r="J15" s="22">
        <v>0.79</v>
      </c>
      <c r="K15" s="133" t="s">
        <v>116</v>
      </c>
      <c r="L15" s="72">
        <v>157.02000000000001</v>
      </c>
      <c r="M15" s="70" t="s">
        <v>61</v>
      </c>
      <c r="N15" s="273"/>
      <c r="O15" s="72">
        <f>SUM(N15*G15)</f>
        <v>0</v>
      </c>
      <c r="P15" s="58"/>
    </row>
    <row r="16" spans="1:16" x14ac:dyDescent="0.25">
      <c r="A16" s="24"/>
      <c r="B16" s="116" t="s">
        <v>73</v>
      </c>
      <c r="C16" s="148"/>
      <c r="D16" s="149"/>
      <c r="E16" s="271">
        <f>SUM(E14:E15)</f>
        <v>66.27</v>
      </c>
      <c r="F16" s="255">
        <f t="shared" ref="F16:G16" si="4">SUM(F14:F15)</f>
        <v>45.199999999999996</v>
      </c>
      <c r="G16" s="256">
        <f t="shared" si="4"/>
        <v>111.47</v>
      </c>
      <c r="H16" s="114"/>
      <c r="I16" s="25"/>
      <c r="J16" s="25"/>
      <c r="K16" s="113"/>
      <c r="L16" s="72">
        <f>SUM(L14:L15)</f>
        <v>1741.61</v>
      </c>
      <c r="M16" s="70" t="s">
        <v>61</v>
      </c>
      <c r="N16" s="73"/>
      <c r="O16" s="74">
        <f>SUM(O14:O15)</f>
        <v>0</v>
      </c>
      <c r="P16" s="58"/>
    </row>
    <row r="17" spans="1:16" x14ac:dyDescent="0.25">
      <c r="A17" s="21"/>
      <c r="B17" s="117"/>
      <c r="C17" s="148"/>
      <c r="D17" s="153"/>
      <c r="E17" s="278"/>
      <c r="F17" s="252"/>
      <c r="G17" s="253"/>
      <c r="H17" s="121"/>
      <c r="I17" s="22"/>
      <c r="J17" s="22"/>
      <c r="K17" s="133"/>
      <c r="L17" s="72"/>
      <c r="M17" s="75"/>
      <c r="N17" s="76"/>
      <c r="O17" s="72"/>
      <c r="P17" s="58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117" t="s">
        <v>101</v>
      </c>
      <c r="C18" s="148" t="s">
        <v>74</v>
      </c>
      <c r="D18" s="153"/>
      <c r="E18" s="281">
        <v>108.36</v>
      </c>
      <c r="F18" s="258">
        <v>18.02</v>
      </c>
      <c r="G18" s="259">
        <f>SUM(E18:F18)</f>
        <v>126.38</v>
      </c>
      <c r="H18" s="121" t="s">
        <v>76</v>
      </c>
      <c r="I18" s="22">
        <v>40</v>
      </c>
      <c r="J18" s="22">
        <v>1.6</v>
      </c>
      <c r="K18" s="133">
        <v>400</v>
      </c>
      <c r="L18" s="72">
        <v>1275.17</v>
      </c>
      <c r="M18" s="75" t="s">
        <v>61</v>
      </c>
      <c r="N18" s="273"/>
      <c r="O18" s="72">
        <f>SUM(N18*G18)</f>
        <v>0</v>
      </c>
      <c r="P18" s="58"/>
    </row>
    <row r="19" spans="1:16" x14ac:dyDescent="0.25">
      <c r="A19" s="21"/>
      <c r="B19" s="117" t="s">
        <v>101</v>
      </c>
      <c r="C19" s="245" t="s">
        <v>75</v>
      </c>
      <c r="D19" s="246"/>
      <c r="E19" s="278">
        <v>0</v>
      </c>
      <c r="F19" s="252">
        <v>0</v>
      </c>
      <c r="G19" s="253">
        <f t="shared" ref="G19" si="6">SUM(E19:F19)</f>
        <v>0</v>
      </c>
      <c r="H19" s="121" t="s">
        <v>76</v>
      </c>
      <c r="I19" s="22">
        <v>40</v>
      </c>
      <c r="J19" s="22">
        <v>1.6</v>
      </c>
      <c r="K19" s="133">
        <v>400</v>
      </c>
      <c r="L19" s="72">
        <v>0</v>
      </c>
      <c r="M19" s="75" t="s">
        <v>61</v>
      </c>
      <c r="N19" s="273"/>
      <c r="O19" s="72">
        <f t="shared" ref="O19" si="7">SUM(N19*G19)</f>
        <v>0</v>
      </c>
      <c r="P19" s="58" t="str">
        <f t="shared" si="5"/>
        <v xml:space="preserve"> </v>
      </c>
    </row>
    <row r="20" spans="1:16" ht="15.75" thickBot="1" x14ac:dyDescent="0.3">
      <c r="A20" s="27"/>
      <c r="B20" s="118" t="s">
        <v>73</v>
      </c>
      <c r="C20" s="206"/>
      <c r="D20" s="207"/>
      <c r="E20" s="283">
        <f>SUM(E18:E19)</f>
        <v>108.36</v>
      </c>
      <c r="F20" s="261">
        <f t="shared" ref="F20:G20" si="8">SUM(F18:F19)</f>
        <v>18.02</v>
      </c>
      <c r="G20" s="262">
        <f t="shared" si="8"/>
        <v>126.38</v>
      </c>
      <c r="H20" s="123"/>
      <c r="I20" s="28"/>
      <c r="J20" s="28"/>
      <c r="K20" s="136"/>
      <c r="L20" s="79">
        <f>SUM(L18:L19)</f>
        <v>1275.17</v>
      </c>
      <c r="M20" s="80"/>
      <c r="N20" s="81"/>
      <c r="O20" s="79">
        <f>SUM(O18:O19)</f>
        <v>0</v>
      </c>
      <c r="P20" s="58" t="str">
        <f t="shared" si="5"/>
        <v xml:space="preserve"> </v>
      </c>
    </row>
    <row r="21" spans="1:16" ht="15.75" thickBot="1" x14ac:dyDescent="0.3">
      <c r="A21" s="29"/>
      <c r="B21" s="30"/>
      <c r="C21" s="31"/>
      <c r="D21" s="32"/>
      <c r="E21" s="33"/>
      <c r="F21" s="33"/>
      <c r="G21" s="33"/>
      <c r="H21" s="34"/>
      <c r="I21" s="30"/>
      <c r="J21" s="30"/>
      <c r="K21" s="31"/>
      <c r="L21" s="35"/>
      <c r="M21" s="36"/>
      <c r="N21" s="36"/>
      <c r="O21" s="39"/>
      <c r="P21" s="58"/>
    </row>
    <row r="22" spans="1:16" ht="15.75" thickBot="1" x14ac:dyDescent="0.3">
      <c r="A22" s="47"/>
      <c r="B22" s="37"/>
      <c r="C22" s="37"/>
      <c r="D22" s="37"/>
      <c r="E22" s="37"/>
      <c r="F22" s="37"/>
      <c r="G22" s="37"/>
      <c r="H22" s="37"/>
      <c r="I22" s="37"/>
      <c r="J22" s="201" t="s">
        <v>13</v>
      </c>
      <c r="K22" s="201"/>
      <c r="L22" s="35">
        <f>L12+L16+L20</f>
        <v>4413.24</v>
      </c>
      <c r="M22" s="38"/>
      <c r="N22" s="40" t="s">
        <v>14</v>
      </c>
      <c r="O22" s="35">
        <f>O12+O16+O20</f>
        <v>0</v>
      </c>
      <c r="P22" s="58" t="str">
        <f>IF(O22&gt;L22,"prekročená cena","nižšia ako stanovená")</f>
        <v>nižšia ako stanovená</v>
      </c>
    </row>
    <row r="23" spans="1:16" ht="15.75" thickBot="1" x14ac:dyDescent="0.3">
      <c r="A23" s="202" t="s">
        <v>15</v>
      </c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4"/>
      <c r="O23" s="35">
        <f>O22*0.2</f>
        <v>0</v>
      </c>
    </row>
    <row r="24" spans="1:16" ht="15.75" thickBot="1" x14ac:dyDescent="0.3">
      <c r="A24" s="202" t="s">
        <v>16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4"/>
      <c r="O24" s="35">
        <f>O22+O23</f>
        <v>0</v>
      </c>
    </row>
    <row r="25" spans="1:16" x14ac:dyDescent="0.25">
      <c r="A25" s="190" t="s">
        <v>17</v>
      </c>
      <c r="B25" s="190"/>
      <c r="C25" s="190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</row>
    <row r="26" spans="1:16" x14ac:dyDescent="0.25">
      <c r="A26" s="205" t="s">
        <v>65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</row>
    <row r="27" spans="1:16" ht="25.5" customHeight="1" x14ac:dyDescent="0.25">
      <c r="A27" s="108" t="s">
        <v>57</v>
      </c>
      <c r="B27" s="108"/>
      <c r="C27" s="108"/>
      <c r="D27" s="108"/>
      <c r="E27" s="108"/>
      <c r="F27" s="108"/>
      <c r="G27" s="109" t="s">
        <v>55</v>
      </c>
      <c r="H27" s="108"/>
      <c r="I27" s="108"/>
      <c r="J27" s="42"/>
      <c r="K27" s="42"/>
      <c r="L27" s="42"/>
      <c r="M27" s="42"/>
      <c r="N27" s="42"/>
      <c r="O27" s="42"/>
    </row>
    <row r="28" spans="1:16" ht="15" customHeight="1" x14ac:dyDescent="0.25">
      <c r="A28" s="227" t="s">
        <v>67</v>
      </c>
      <c r="B28" s="228"/>
      <c r="C28" s="228"/>
      <c r="D28" s="228"/>
      <c r="E28" s="229"/>
      <c r="F28" s="191" t="s">
        <v>56</v>
      </c>
      <c r="G28" s="43" t="s">
        <v>18</v>
      </c>
      <c r="H28" s="210">
        <f>'zákazka a cenová ponuka 1 '!H28:O28</f>
        <v>0</v>
      </c>
      <c r="I28" s="211"/>
      <c r="J28" s="211"/>
      <c r="K28" s="211"/>
      <c r="L28" s="211"/>
      <c r="M28" s="211"/>
      <c r="N28" s="211"/>
      <c r="O28" s="212"/>
    </row>
    <row r="29" spans="1:16" x14ac:dyDescent="0.25">
      <c r="A29" s="230"/>
      <c r="B29" s="231"/>
      <c r="C29" s="231"/>
      <c r="D29" s="231"/>
      <c r="E29" s="232"/>
      <c r="F29" s="191"/>
      <c r="G29" s="43" t="s">
        <v>19</v>
      </c>
      <c r="H29" s="210">
        <f>'zákazka a cenová ponuka 1 '!H29:O29</f>
        <v>0</v>
      </c>
      <c r="I29" s="211"/>
      <c r="J29" s="211"/>
      <c r="K29" s="211"/>
      <c r="L29" s="211"/>
      <c r="M29" s="211"/>
      <c r="N29" s="211"/>
      <c r="O29" s="212"/>
    </row>
    <row r="30" spans="1:16" ht="18" customHeight="1" x14ac:dyDescent="0.25">
      <c r="A30" s="230"/>
      <c r="B30" s="231"/>
      <c r="C30" s="231"/>
      <c r="D30" s="231"/>
      <c r="E30" s="232"/>
      <c r="F30" s="191"/>
      <c r="G30" s="43" t="s">
        <v>20</v>
      </c>
      <c r="H30" s="210">
        <f>'zákazka a cenová ponuka 1 '!H30:O30</f>
        <v>0</v>
      </c>
      <c r="I30" s="211"/>
      <c r="J30" s="211"/>
      <c r="K30" s="211"/>
      <c r="L30" s="211"/>
      <c r="M30" s="211"/>
      <c r="N30" s="211"/>
      <c r="O30" s="212"/>
    </row>
    <row r="31" spans="1:16" x14ac:dyDescent="0.25">
      <c r="A31" s="230"/>
      <c r="B31" s="231"/>
      <c r="C31" s="231"/>
      <c r="D31" s="231"/>
      <c r="E31" s="232"/>
      <c r="F31" s="191"/>
      <c r="G31" s="43" t="s">
        <v>21</v>
      </c>
      <c r="H31" s="210">
        <f>'zákazka a cenová ponuka 1 '!H31:O31</f>
        <v>0</v>
      </c>
      <c r="I31" s="211"/>
      <c r="J31" s="211"/>
      <c r="K31" s="211"/>
      <c r="L31" s="211"/>
      <c r="M31" s="211"/>
      <c r="N31" s="211"/>
      <c r="O31" s="212"/>
    </row>
    <row r="32" spans="1:16" x14ac:dyDescent="0.25">
      <c r="A32" s="230"/>
      <c r="B32" s="231"/>
      <c r="C32" s="231"/>
      <c r="D32" s="231"/>
      <c r="E32" s="232"/>
      <c r="F32" s="191"/>
      <c r="G32" s="43" t="s">
        <v>22</v>
      </c>
      <c r="H32" s="210">
        <f>'zákazka a cenová ponuka 1 '!H32:O32</f>
        <v>0</v>
      </c>
      <c r="I32" s="211"/>
      <c r="J32" s="211"/>
      <c r="K32" s="211"/>
      <c r="L32" s="211"/>
      <c r="M32" s="211"/>
      <c r="N32" s="211"/>
      <c r="O32" s="212"/>
    </row>
    <row r="33" spans="1:15" x14ac:dyDescent="0.25">
      <c r="A33" s="230"/>
      <c r="B33" s="231"/>
      <c r="C33" s="231"/>
      <c r="D33" s="231"/>
      <c r="E33" s="232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230"/>
      <c r="B34" s="231"/>
      <c r="C34" s="231"/>
      <c r="D34" s="231"/>
      <c r="E34" s="232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233"/>
      <c r="B35" s="234"/>
      <c r="C35" s="234"/>
      <c r="D35" s="234"/>
      <c r="E35" s="235"/>
      <c r="F35" s="42"/>
      <c r="G35" s="16"/>
      <c r="H35" s="16"/>
      <c r="I35" s="16"/>
      <c r="J35" s="16" t="s">
        <v>23</v>
      </c>
      <c r="K35" s="16"/>
      <c r="L35" s="187"/>
      <c r="M35" s="188"/>
      <c r="N35" s="189"/>
      <c r="O35" s="16"/>
    </row>
    <row r="36" spans="1:15" x14ac:dyDescent="0.25">
      <c r="A36" s="42"/>
      <c r="B36" s="42"/>
      <c r="C36" s="42"/>
      <c r="D36" s="42"/>
      <c r="E36" s="42"/>
      <c r="F36" s="42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kCT7hfAIxxv1zHJaDTROKI6NBKvpOkbTtO3h9H3mwDfsgCmu56r05BGX168nb79QTrR3CiqCq4vQWDk7jn6RYw==" saltValue="dWvRi/VEcJosnP7lBoY2aQ==" spinCount="100000" sheet="1" objects="1" scenarios="1"/>
  <mergeCells count="44">
    <mergeCell ref="A28:E35"/>
    <mergeCell ref="F28:F32"/>
    <mergeCell ref="H29:O29"/>
    <mergeCell ref="H30:O30"/>
    <mergeCell ref="H31:O31"/>
    <mergeCell ref="H32:O32"/>
    <mergeCell ref="L35:N35"/>
    <mergeCell ref="H28:O28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1:L1"/>
    <mergeCell ref="C3:K3"/>
    <mergeCell ref="B4:F4"/>
    <mergeCell ref="B5:F5"/>
    <mergeCell ref="A6:B6"/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N18" sqref="N18:N19"/>
    </sheetView>
  </sheetViews>
  <sheetFormatPr defaultRowHeight="15" x14ac:dyDescent="0.25"/>
  <cols>
    <col min="1" max="1" width="13.7109375" style="56" customWidth="1"/>
    <col min="2" max="2" width="12" style="56" customWidth="1"/>
    <col min="3" max="3" width="14.85546875" style="56" customWidth="1"/>
    <col min="4" max="4" width="14.5703125" style="56" customWidth="1"/>
    <col min="5" max="6" width="9.140625" style="56"/>
    <col min="7" max="7" width="11.85546875" style="56" customWidth="1"/>
    <col min="8" max="10" width="9.140625" style="56"/>
    <col min="11" max="11" width="11.42578125" style="56" customWidth="1"/>
    <col min="12" max="12" width="16.140625" style="56" customWidth="1"/>
    <col min="13" max="13" width="6.140625" style="56" customWidth="1"/>
    <col min="14" max="14" width="13.85546875" style="56" customWidth="1"/>
    <col min="15" max="15" width="15.85546875" style="56" customWidth="1"/>
    <col min="16" max="16" width="14.5703125" style="56" customWidth="1"/>
    <col min="17" max="17" width="9.42578125" style="56" bestFit="1" customWidth="1"/>
    <col min="18" max="16384" width="9.140625" style="56"/>
  </cols>
  <sheetData>
    <row r="1" spans="1:16" ht="18" x14ac:dyDescent="0.25">
      <c r="A1" s="150" t="s">
        <v>64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4" t="s">
        <v>69</v>
      </c>
      <c r="O1" s="13"/>
    </row>
    <row r="2" spans="1:16" ht="11.25" customHeight="1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4" t="s">
        <v>70</v>
      </c>
      <c r="O2" s="13"/>
    </row>
    <row r="3" spans="1:16" ht="18" x14ac:dyDescent="0.25">
      <c r="A3" s="15" t="s">
        <v>0</v>
      </c>
      <c r="B3" s="110"/>
      <c r="C3" s="213" t="str">
        <f>'zákazka a cenová ponuka 1 '!C3:K3</f>
        <v xml:space="preserve">Lesnícke služby v ťažbovom procese na OZ Vranov n/T,  LS01 VC03   </v>
      </c>
      <c r="D3" s="214"/>
      <c r="E3" s="214"/>
      <c r="F3" s="214"/>
      <c r="G3" s="214"/>
      <c r="H3" s="214"/>
      <c r="I3" s="214"/>
      <c r="J3" s="214"/>
      <c r="K3" s="214"/>
      <c r="L3" s="110"/>
      <c r="N3" s="12"/>
      <c r="O3" s="13"/>
    </row>
    <row r="4" spans="1:16" x14ac:dyDescent="0.25">
      <c r="A4" s="18" t="s">
        <v>1</v>
      </c>
      <c r="B4" s="215" t="str">
        <f>'zákazka a cenová ponuka 1 '!B4:F4</f>
        <v>Lesy SR š.p. OZ Vranov n/T</v>
      </c>
      <c r="C4" s="215"/>
      <c r="D4" s="215"/>
      <c r="E4" s="215"/>
      <c r="F4" s="215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111"/>
      <c r="B5" s="167"/>
      <c r="C5" s="167"/>
      <c r="D5" s="167"/>
      <c r="E5" s="167"/>
      <c r="F5" s="167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225" t="s">
        <v>66</v>
      </c>
      <c r="B6" s="226"/>
      <c r="C6" s="57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6" t="s">
        <v>72</v>
      </c>
      <c r="B7" s="171" t="s">
        <v>2</v>
      </c>
      <c r="C7" s="173" t="s">
        <v>53</v>
      </c>
      <c r="D7" s="174"/>
      <c r="E7" s="181" t="s">
        <v>3</v>
      </c>
      <c r="F7" s="182"/>
      <c r="G7" s="183"/>
      <c r="H7" s="154" t="s">
        <v>4</v>
      </c>
      <c r="I7" s="157" t="s">
        <v>5</v>
      </c>
      <c r="J7" s="159" t="s">
        <v>6</v>
      </c>
      <c r="K7" s="162" t="s">
        <v>7</v>
      </c>
      <c r="L7" s="157" t="s">
        <v>54</v>
      </c>
      <c r="M7" s="157" t="s">
        <v>60</v>
      </c>
      <c r="N7" s="175" t="s">
        <v>58</v>
      </c>
      <c r="O7" s="177" t="s">
        <v>59</v>
      </c>
    </row>
    <row r="8" spans="1:16" ht="21.75" customHeight="1" x14ac:dyDescent="0.25">
      <c r="A8" s="157" t="str">
        <f>'zákazka a cenová ponuka 1 '!A8:A9</f>
        <v xml:space="preserve"> 01 / 03 / 03</v>
      </c>
      <c r="B8" s="172"/>
      <c r="C8" s="179" t="s">
        <v>68</v>
      </c>
      <c r="D8" s="180"/>
      <c r="E8" s="179" t="s">
        <v>9</v>
      </c>
      <c r="F8" s="158" t="s">
        <v>10</v>
      </c>
      <c r="G8" s="157" t="s">
        <v>11</v>
      </c>
      <c r="H8" s="155"/>
      <c r="I8" s="158"/>
      <c r="J8" s="160"/>
      <c r="K8" s="163"/>
      <c r="L8" s="158"/>
      <c r="M8" s="158"/>
      <c r="N8" s="176"/>
      <c r="O8" s="178"/>
    </row>
    <row r="9" spans="1:16" ht="50.25" customHeight="1" thickBot="1" x14ac:dyDescent="0.3">
      <c r="A9" s="168"/>
      <c r="B9" s="172"/>
      <c r="C9" s="179"/>
      <c r="D9" s="180"/>
      <c r="E9" s="179"/>
      <c r="F9" s="158"/>
      <c r="G9" s="158"/>
      <c r="H9" s="156"/>
      <c r="I9" s="158"/>
      <c r="J9" s="161"/>
      <c r="K9" s="163"/>
      <c r="L9" s="168"/>
      <c r="M9" s="168"/>
      <c r="N9" s="176"/>
      <c r="O9" s="178"/>
    </row>
    <row r="10" spans="1:16" x14ac:dyDescent="0.25">
      <c r="A10" s="20"/>
      <c r="B10" s="112" t="s">
        <v>102</v>
      </c>
      <c r="C10" s="242" t="s">
        <v>74</v>
      </c>
      <c r="D10" s="243"/>
      <c r="E10" s="276">
        <v>140.38999999999999</v>
      </c>
      <c r="F10" s="249">
        <v>136.6</v>
      </c>
      <c r="G10" s="250">
        <f>SUM(E10:F10)</f>
        <v>276.99</v>
      </c>
      <c r="H10" s="244" t="s">
        <v>76</v>
      </c>
      <c r="I10" s="66">
        <v>25</v>
      </c>
      <c r="J10" s="66">
        <v>1.86</v>
      </c>
      <c r="K10" s="112">
        <v>600</v>
      </c>
      <c r="L10" s="68">
        <v>2977.3</v>
      </c>
      <c r="M10" s="129" t="s">
        <v>61</v>
      </c>
      <c r="N10" s="272"/>
      <c r="O10" s="68">
        <f>SUM(N10*G10)</f>
        <v>0</v>
      </c>
      <c r="P10" s="58" t="str">
        <f>IF( O10=0," ", IF(100-((L10/O10)*100)&gt;20,"viac ako 20%",0))</f>
        <v xml:space="preserve"> </v>
      </c>
    </row>
    <row r="11" spans="1:16" x14ac:dyDescent="0.25">
      <c r="A11" s="21"/>
      <c r="B11" s="117" t="s">
        <v>102</v>
      </c>
      <c r="C11" s="245" t="s">
        <v>75</v>
      </c>
      <c r="D11" s="246"/>
      <c r="E11" s="278">
        <v>0</v>
      </c>
      <c r="F11" s="252">
        <v>0</v>
      </c>
      <c r="G11" s="253">
        <f t="shared" ref="G11" si="0">SUM(E11:F11)</f>
        <v>0</v>
      </c>
      <c r="H11" s="121" t="s">
        <v>76</v>
      </c>
      <c r="I11" s="22">
        <v>25</v>
      </c>
      <c r="J11" s="22">
        <v>1.86</v>
      </c>
      <c r="K11" s="133">
        <v>600</v>
      </c>
      <c r="L11" s="72"/>
      <c r="M11" s="70" t="s">
        <v>61</v>
      </c>
      <c r="N11" s="273"/>
      <c r="O11" s="72">
        <f>SUM(N11*G11)</f>
        <v>0</v>
      </c>
      <c r="P11" s="58" t="str">
        <f t="shared" ref="P11" si="1">IF( O11=0," ", IF(100-((L11/O11)*100)&gt;20,"viac ako 20%",0))</f>
        <v xml:space="preserve"> </v>
      </c>
    </row>
    <row r="12" spans="1:16" x14ac:dyDescent="0.25">
      <c r="A12" s="24"/>
      <c r="B12" s="116" t="s">
        <v>73</v>
      </c>
      <c r="C12" s="148"/>
      <c r="D12" s="149"/>
      <c r="E12" s="271">
        <f>SUM(E10:E11)</f>
        <v>140.38999999999999</v>
      </c>
      <c r="F12" s="255">
        <f t="shared" ref="F12:G12" si="2">SUM(F10:F11)</f>
        <v>136.6</v>
      </c>
      <c r="G12" s="256">
        <f t="shared" si="2"/>
        <v>276.99</v>
      </c>
      <c r="H12" s="114"/>
      <c r="I12" s="25"/>
      <c r="J12" s="25"/>
      <c r="K12" s="113"/>
      <c r="L12" s="72">
        <f>SUM(L10:L11)</f>
        <v>2977.3</v>
      </c>
      <c r="M12" s="70" t="s">
        <v>61</v>
      </c>
      <c r="N12" s="73"/>
      <c r="O12" s="74">
        <f>SUM(O10:O11)</f>
        <v>0</v>
      </c>
      <c r="P12" s="58" t="str">
        <f>IF( O12=0," ", IF(100-((L12/O12)*100)&gt;20,"viac ako 20%",0))</f>
        <v xml:space="preserve"> </v>
      </c>
    </row>
    <row r="13" spans="1:16" x14ac:dyDescent="0.25">
      <c r="A13" s="24"/>
      <c r="B13" s="117"/>
      <c r="C13" s="131"/>
      <c r="D13" s="132"/>
      <c r="E13" s="141"/>
      <c r="F13" s="54"/>
      <c r="G13" s="124"/>
      <c r="H13" s="121"/>
      <c r="I13" s="22"/>
      <c r="J13" s="22"/>
      <c r="K13" s="133"/>
      <c r="L13" s="72"/>
      <c r="M13" s="75"/>
      <c r="N13" s="76"/>
      <c r="O13" s="72"/>
      <c r="P13" s="58"/>
    </row>
    <row r="14" spans="1:16" x14ac:dyDescent="0.25">
      <c r="A14" s="24"/>
      <c r="B14" s="113" t="s">
        <v>103</v>
      </c>
      <c r="C14" s="148" t="s">
        <v>74</v>
      </c>
      <c r="D14" s="153"/>
      <c r="E14" s="281">
        <v>0</v>
      </c>
      <c r="F14" s="258">
        <v>5.29</v>
      </c>
      <c r="G14" s="259">
        <f>SUM(E14:F14)</f>
        <v>5.29</v>
      </c>
      <c r="H14" s="247" t="s">
        <v>37</v>
      </c>
      <c r="I14" s="25">
        <v>30</v>
      </c>
      <c r="J14" s="25">
        <v>0.83</v>
      </c>
      <c r="K14" s="113">
        <v>500</v>
      </c>
      <c r="L14" s="74">
        <v>62.9</v>
      </c>
      <c r="M14" s="135" t="s">
        <v>61</v>
      </c>
      <c r="N14" s="274"/>
      <c r="O14" s="74">
        <f>SUM(N14*G14)</f>
        <v>0</v>
      </c>
      <c r="P14" s="58"/>
    </row>
    <row r="15" spans="1:16" x14ac:dyDescent="0.25">
      <c r="A15" s="24"/>
      <c r="B15" s="113" t="s">
        <v>103</v>
      </c>
      <c r="C15" s="245" t="s">
        <v>75</v>
      </c>
      <c r="D15" s="246"/>
      <c r="E15" s="278">
        <v>0</v>
      </c>
      <c r="F15" s="252">
        <v>1.32</v>
      </c>
      <c r="G15" s="253">
        <f t="shared" ref="G15" si="3">SUM(E15:F15)</f>
        <v>1.32</v>
      </c>
      <c r="H15" s="247" t="s">
        <v>37</v>
      </c>
      <c r="I15" s="22">
        <v>30</v>
      </c>
      <c r="J15" s="22">
        <v>0.83</v>
      </c>
      <c r="K15" s="133">
        <v>500</v>
      </c>
      <c r="L15" s="72">
        <v>18.190000000000001</v>
      </c>
      <c r="M15" s="70" t="s">
        <v>61</v>
      </c>
      <c r="N15" s="273"/>
      <c r="O15" s="72">
        <f>SUM(N15*G15)</f>
        <v>0</v>
      </c>
      <c r="P15" s="58"/>
    </row>
    <row r="16" spans="1:16" x14ac:dyDescent="0.25">
      <c r="A16" s="24"/>
      <c r="B16" s="116" t="s">
        <v>73</v>
      </c>
      <c r="C16" s="148"/>
      <c r="D16" s="149"/>
      <c r="E16" s="271">
        <f>SUM(E14:E15)</f>
        <v>0</v>
      </c>
      <c r="F16" s="255">
        <f t="shared" ref="F16:G16" si="4">SUM(F14:F15)</f>
        <v>6.61</v>
      </c>
      <c r="G16" s="256">
        <f t="shared" si="4"/>
        <v>6.61</v>
      </c>
      <c r="H16" s="114"/>
      <c r="I16" s="25"/>
      <c r="J16" s="25"/>
      <c r="K16" s="113"/>
      <c r="L16" s="72">
        <f>SUM(L14:L15)</f>
        <v>81.09</v>
      </c>
      <c r="M16" s="70" t="s">
        <v>61</v>
      </c>
      <c r="N16" s="73"/>
      <c r="O16" s="74">
        <f>SUM(O14:O15)</f>
        <v>0</v>
      </c>
      <c r="P16" s="58"/>
    </row>
    <row r="17" spans="1:16" x14ac:dyDescent="0.25">
      <c r="A17" s="21"/>
      <c r="B17" s="117"/>
      <c r="C17" s="148"/>
      <c r="D17" s="153"/>
      <c r="E17" s="141"/>
      <c r="F17" s="54"/>
      <c r="G17" s="124"/>
      <c r="H17" s="121"/>
      <c r="I17" s="22"/>
      <c r="J17" s="22"/>
      <c r="K17" s="133"/>
      <c r="L17" s="72"/>
      <c r="M17" s="75"/>
      <c r="N17" s="76"/>
      <c r="O17" s="72"/>
      <c r="P17" s="58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117" t="s">
        <v>104</v>
      </c>
      <c r="C18" s="148" t="s">
        <v>74</v>
      </c>
      <c r="D18" s="153"/>
      <c r="E18" s="281">
        <v>0</v>
      </c>
      <c r="F18" s="258">
        <v>17.55</v>
      </c>
      <c r="G18" s="259">
        <f>SUM(E18:F18)</f>
        <v>17.55</v>
      </c>
      <c r="H18" s="121" t="s">
        <v>37</v>
      </c>
      <c r="I18" s="22">
        <v>30</v>
      </c>
      <c r="J18" s="22">
        <v>1.04</v>
      </c>
      <c r="K18" s="133">
        <v>400</v>
      </c>
      <c r="L18" s="72">
        <v>181.64</v>
      </c>
      <c r="M18" s="75" t="s">
        <v>61</v>
      </c>
      <c r="N18" s="273"/>
      <c r="O18" s="72">
        <f>SUM(N18*G18)</f>
        <v>0</v>
      </c>
      <c r="P18" s="58"/>
    </row>
    <row r="19" spans="1:16" x14ac:dyDescent="0.25">
      <c r="A19" s="21"/>
      <c r="B19" s="117" t="s">
        <v>104</v>
      </c>
      <c r="C19" s="245" t="s">
        <v>75</v>
      </c>
      <c r="D19" s="246"/>
      <c r="E19" s="278">
        <v>0</v>
      </c>
      <c r="F19" s="252">
        <v>4.3899999999999997</v>
      </c>
      <c r="G19" s="253">
        <f t="shared" ref="G19" si="6">SUM(E19:F19)</f>
        <v>4.3899999999999997</v>
      </c>
      <c r="H19" s="121" t="s">
        <v>37</v>
      </c>
      <c r="I19" s="22">
        <v>30</v>
      </c>
      <c r="J19" s="22">
        <v>1.04</v>
      </c>
      <c r="K19" s="133">
        <v>400</v>
      </c>
      <c r="L19" s="72">
        <v>52.5</v>
      </c>
      <c r="M19" s="75" t="s">
        <v>61</v>
      </c>
      <c r="N19" s="273"/>
      <c r="O19" s="72">
        <f t="shared" ref="O19" si="7">SUM(N19*G19)</f>
        <v>0</v>
      </c>
      <c r="P19" s="58" t="str">
        <f t="shared" si="5"/>
        <v xml:space="preserve"> </v>
      </c>
    </row>
    <row r="20" spans="1:16" ht="15.75" thickBot="1" x14ac:dyDescent="0.3">
      <c r="A20" s="27"/>
      <c r="B20" s="118" t="s">
        <v>73</v>
      </c>
      <c r="C20" s="206"/>
      <c r="D20" s="207"/>
      <c r="E20" s="283">
        <f>SUM(E18:E19)</f>
        <v>0</v>
      </c>
      <c r="F20" s="261">
        <f t="shared" ref="F20:G20" si="8">SUM(F18:F19)</f>
        <v>21.94</v>
      </c>
      <c r="G20" s="262">
        <f t="shared" si="8"/>
        <v>21.94</v>
      </c>
      <c r="H20" s="123"/>
      <c r="I20" s="28"/>
      <c r="J20" s="28"/>
      <c r="K20" s="136"/>
      <c r="L20" s="79">
        <f>SUM(L18:L19)</f>
        <v>234.14</v>
      </c>
      <c r="M20" s="80"/>
      <c r="N20" s="81"/>
      <c r="O20" s="79">
        <f>SUM(O18:O19)</f>
        <v>0</v>
      </c>
      <c r="P20" s="58" t="str">
        <f t="shared" si="5"/>
        <v xml:space="preserve"> </v>
      </c>
    </row>
    <row r="21" spans="1:16" ht="15.75" thickBot="1" x14ac:dyDescent="0.3">
      <c r="A21" s="29"/>
      <c r="B21" s="30"/>
      <c r="C21" s="31"/>
      <c r="D21" s="32"/>
      <c r="E21" s="33"/>
      <c r="F21" s="33"/>
      <c r="G21" s="33"/>
      <c r="H21" s="34"/>
      <c r="I21" s="30"/>
      <c r="J21" s="30"/>
      <c r="K21" s="31"/>
      <c r="L21" s="35"/>
      <c r="M21" s="36"/>
      <c r="N21" s="36"/>
      <c r="O21" s="39"/>
      <c r="P21" s="58"/>
    </row>
    <row r="22" spans="1:16" ht="15.75" thickBot="1" x14ac:dyDescent="0.3">
      <c r="A22" s="47"/>
      <c r="B22" s="37"/>
      <c r="C22" s="37"/>
      <c r="D22" s="37"/>
      <c r="E22" s="37"/>
      <c r="F22" s="37"/>
      <c r="G22" s="37"/>
      <c r="H22" s="37"/>
      <c r="I22" s="37"/>
      <c r="J22" s="201" t="s">
        <v>13</v>
      </c>
      <c r="K22" s="201"/>
      <c r="L22" s="35">
        <f>L12+L16+L20</f>
        <v>3292.53</v>
      </c>
      <c r="M22" s="38"/>
      <c r="N22" s="40" t="s">
        <v>14</v>
      </c>
      <c r="O22" s="35">
        <f>O12+O16+O20</f>
        <v>0</v>
      </c>
      <c r="P22" s="58" t="str">
        <f>IF(O22&gt;L22,"prekročená cena","nižšia ako stanovená")</f>
        <v>nižšia ako stanovená</v>
      </c>
    </row>
    <row r="23" spans="1:16" ht="15.75" thickBot="1" x14ac:dyDescent="0.3">
      <c r="A23" s="202" t="s">
        <v>15</v>
      </c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4"/>
      <c r="O23" s="35">
        <f>O22*0.2</f>
        <v>0</v>
      </c>
    </row>
    <row r="24" spans="1:16" ht="15.75" thickBot="1" x14ac:dyDescent="0.3">
      <c r="A24" s="202" t="s">
        <v>16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4"/>
      <c r="O24" s="35">
        <f>O22+O23</f>
        <v>0</v>
      </c>
    </row>
    <row r="25" spans="1:16" x14ac:dyDescent="0.25">
      <c r="A25" s="190" t="s">
        <v>17</v>
      </c>
      <c r="B25" s="190"/>
      <c r="C25" s="190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</row>
    <row r="26" spans="1:16" x14ac:dyDescent="0.25">
      <c r="A26" s="205" t="s">
        <v>65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</row>
    <row r="27" spans="1:16" ht="25.5" customHeight="1" x14ac:dyDescent="0.25">
      <c r="A27" s="108" t="s">
        <v>57</v>
      </c>
      <c r="B27" s="108"/>
      <c r="C27" s="108"/>
      <c r="D27" s="108"/>
      <c r="E27" s="108"/>
      <c r="F27" s="108"/>
      <c r="G27" s="109" t="s">
        <v>55</v>
      </c>
      <c r="H27" s="108"/>
      <c r="I27" s="108"/>
      <c r="J27" s="42"/>
      <c r="K27" s="42"/>
      <c r="L27" s="42"/>
      <c r="M27" s="42"/>
      <c r="N27" s="42"/>
      <c r="O27" s="42"/>
    </row>
    <row r="28" spans="1:16" ht="15" customHeight="1" x14ac:dyDescent="0.25">
      <c r="A28" s="227" t="s">
        <v>67</v>
      </c>
      <c r="B28" s="228"/>
      <c r="C28" s="228"/>
      <c r="D28" s="228"/>
      <c r="E28" s="229"/>
      <c r="F28" s="191" t="s">
        <v>56</v>
      </c>
      <c r="G28" s="43" t="s">
        <v>18</v>
      </c>
      <c r="H28" s="210">
        <f>'zákazka a cenová ponuka 1 '!H28:O28</f>
        <v>0</v>
      </c>
      <c r="I28" s="211"/>
      <c r="J28" s="211"/>
      <c r="K28" s="211"/>
      <c r="L28" s="211"/>
      <c r="M28" s="211"/>
      <c r="N28" s="211"/>
      <c r="O28" s="212"/>
    </row>
    <row r="29" spans="1:16" x14ac:dyDescent="0.25">
      <c r="A29" s="230"/>
      <c r="B29" s="231"/>
      <c r="C29" s="231"/>
      <c r="D29" s="231"/>
      <c r="E29" s="232"/>
      <c r="F29" s="191"/>
      <c r="G29" s="43" t="s">
        <v>19</v>
      </c>
      <c r="H29" s="210">
        <f>'zákazka a cenová ponuka 1 '!H29:O29</f>
        <v>0</v>
      </c>
      <c r="I29" s="211"/>
      <c r="J29" s="211"/>
      <c r="K29" s="211"/>
      <c r="L29" s="211"/>
      <c r="M29" s="211"/>
      <c r="N29" s="211"/>
      <c r="O29" s="212"/>
    </row>
    <row r="30" spans="1:16" ht="18" customHeight="1" x14ac:dyDescent="0.25">
      <c r="A30" s="230"/>
      <c r="B30" s="231"/>
      <c r="C30" s="231"/>
      <c r="D30" s="231"/>
      <c r="E30" s="232"/>
      <c r="F30" s="191"/>
      <c r="G30" s="43" t="s">
        <v>20</v>
      </c>
      <c r="H30" s="210">
        <f>'zákazka a cenová ponuka 1 '!H30:O30</f>
        <v>0</v>
      </c>
      <c r="I30" s="211"/>
      <c r="J30" s="211"/>
      <c r="K30" s="211"/>
      <c r="L30" s="211"/>
      <c r="M30" s="211"/>
      <c r="N30" s="211"/>
      <c r="O30" s="212"/>
    </row>
    <row r="31" spans="1:16" x14ac:dyDescent="0.25">
      <c r="A31" s="230"/>
      <c r="B31" s="231"/>
      <c r="C31" s="231"/>
      <c r="D31" s="231"/>
      <c r="E31" s="232"/>
      <c r="F31" s="191"/>
      <c r="G31" s="43" t="s">
        <v>21</v>
      </c>
      <c r="H31" s="210">
        <f>'zákazka a cenová ponuka 1 '!H31:O31</f>
        <v>0</v>
      </c>
      <c r="I31" s="211"/>
      <c r="J31" s="211"/>
      <c r="K31" s="211"/>
      <c r="L31" s="211"/>
      <c r="M31" s="211"/>
      <c r="N31" s="211"/>
      <c r="O31" s="212"/>
    </row>
    <row r="32" spans="1:16" x14ac:dyDescent="0.25">
      <c r="A32" s="230"/>
      <c r="B32" s="231"/>
      <c r="C32" s="231"/>
      <c r="D32" s="231"/>
      <c r="E32" s="232"/>
      <c r="F32" s="191"/>
      <c r="G32" s="43" t="s">
        <v>22</v>
      </c>
      <c r="H32" s="210">
        <f>'zákazka a cenová ponuka 1 '!H32:O32</f>
        <v>0</v>
      </c>
      <c r="I32" s="211"/>
      <c r="J32" s="211"/>
      <c r="K32" s="211"/>
      <c r="L32" s="211"/>
      <c r="M32" s="211"/>
      <c r="N32" s="211"/>
      <c r="O32" s="212"/>
    </row>
    <row r="33" spans="1:15" x14ac:dyDescent="0.25">
      <c r="A33" s="230"/>
      <c r="B33" s="231"/>
      <c r="C33" s="231"/>
      <c r="D33" s="231"/>
      <c r="E33" s="232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230"/>
      <c r="B34" s="231"/>
      <c r="C34" s="231"/>
      <c r="D34" s="231"/>
      <c r="E34" s="232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233"/>
      <c r="B35" s="234"/>
      <c r="C35" s="234"/>
      <c r="D35" s="234"/>
      <c r="E35" s="235"/>
      <c r="F35" s="42"/>
      <c r="G35" s="16"/>
      <c r="H35" s="16"/>
      <c r="I35" s="16"/>
      <c r="J35" s="16" t="s">
        <v>23</v>
      </c>
      <c r="K35" s="16"/>
      <c r="L35" s="187"/>
      <c r="M35" s="188"/>
      <c r="N35" s="189"/>
      <c r="O35" s="16"/>
    </row>
    <row r="36" spans="1:15" x14ac:dyDescent="0.25">
      <c r="A36" s="42"/>
      <c r="B36" s="42"/>
      <c r="C36" s="42"/>
      <c r="D36" s="42"/>
      <c r="E36" s="42"/>
      <c r="F36" s="42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Ii52Z+DmmKWek+ffWvwfZ32Jlv0UmmNCuLianHdcQFrb9S6aovgkZvh4uUmmWn2FzOjvLwzaNoMKczCPPcPxIQ==" saltValue="mi+rBLt+lZkWIV7rudts0w==" spinCount="100000" sheet="1" objects="1" scenarios="1"/>
  <mergeCells count="44">
    <mergeCell ref="A28:E35"/>
    <mergeCell ref="F28:F32"/>
    <mergeCell ref="H29:O29"/>
    <mergeCell ref="H30:O30"/>
    <mergeCell ref="H31:O31"/>
    <mergeCell ref="H32:O32"/>
    <mergeCell ref="L35:N35"/>
    <mergeCell ref="H28:O28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1:L1"/>
    <mergeCell ref="C3:K3"/>
    <mergeCell ref="B4:F4"/>
    <mergeCell ref="B5:F5"/>
    <mergeCell ref="A6:B6"/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N18" sqref="N18:N19"/>
    </sheetView>
  </sheetViews>
  <sheetFormatPr defaultRowHeight="15" x14ac:dyDescent="0.25"/>
  <cols>
    <col min="1" max="1" width="13.7109375" style="286" customWidth="1"/>
    <col min="2" max="2" width="12" style="286" customWidth="1"/>
    <col min="3" max="3" width="14.85546875" style="286" customWidth="1"/>
    <col min="4" max="4" width="14.5703125" style="286" customWidth="1"/>
    <col min="5" max="6" width="9.140625" style="286"/>
    <col min="7" max="7" width="11.85546875" style="286" customWidth="1"/>
    <col min="8" max="10" width="9.140625" style="286"/>
    <col min="11" max="11" width="11.42578125" style="286" customWidth="1"/>
    <col min="12" max="12" width="16.140625" style="286" customWidth="1"/>
    <col min="13" max="13" width="6.140625" style="286" customWidth="1"/>
    <col min="14" max="14" width="13.85546875" style="286" customWidth="1"/>
    <col min="15" max="15" width="15.85546875" style="286" customWidth="1"/>
    <col min="16" max="16" width="14.5703125" style="286" customWidth="1"/>
    <col min="17" max="17" width="9.42578125" style="286" bestFit="1" customWidth="1"/>
    <col min="18" max="16384" width="9.140625" style="286"/>
  </cols>
  <sheetData>
    <row r="1" spans="1:16" ht="18" x14ac:dyDescent="0.25">
      <c r="A1" s="284" t="s">
        <v>64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5" t="s">
        <v>69</v>
      </c>
      <c r="O1" s="287"/>
    </row>
    <row r="2" spans="1:16" ht="11.25" customHeight="1" x14ac:dyDescent="0.25">
      <c r="A2" s="288"/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5" t="s">
        <v>70</v>
      </c>
      <c r="O2" s="287"/>
    </row>
    <row r="3" spans="1:16" ht="18" x14ac:dyDescent="0.25">
      <c r="A3" s="289" t="s">
        <v>0</v>
      </c>
      <c r="B3" s="288"/>
      <c r="C3" s="290" t="str">
        <f>'zákazka a cenová ponuka 1 '!C3:K3</f>
        <v xml:space="preserve">Lesnícke služby v ťažbovom procese na OZ Vranov n/T,  LS01 VC03   </v>
      </c>
      <c r="D3" s="291"/>
      <c r="E3" s="291"/>
      <c r="F3" s="291"/>
      <c r="G3" s="291"/>
      <c r="H3" s="291"/>
      <c r="I3" s="291"/>
      <c r="J3" s="291"/>
      <c r="K3" s="291"/>
      <c r="L3" s="288"/>
      <c r="N3" s="292"/>
      <c r="O3" s="287"/>
    </row>
    <row r="4" spans="1:16" x14ac:dyDescent="0.25">
      <c r="A4" s="293" t="s">
        <v>1</v>
      </c>
      <c r="B4" s="294" t="str">
        <f>'zákazka a cenová ponuka 1 '!B4:F4</f>
        <v>Lesy SR š.p. OZ Vranov n/T</v>
      </c>
      <c r="C4" s="294"/>
      <c r="D4" s="294"/>
      <c r="E4" s="294"/>
      <c r="F4" s="294"/>
      <c r="G4" s="295"/>
      <c r="H4" s="296"/>
      <c r="I4" s="296"/>
      <c r="J4" s="297"/>
      <c r="K4" s="296"/>
      <c r="L4" s="296"/>
      <c r="M4" s="296"/>
      <c r="N4" s="296"/>
      <c r="O4" s="296"/>
    </row>
    <row r="5" spans="1:16" ht="6" customHeight="1" thickBot="1" x14ac:dyDescent="0.3">
      <c r="A5" s="298"/>
      <c r="B5" s="299"/>
      <c r="C5" s="299"/>
      <c r="D5" s="299"/>
      <c r="E5" s="299"/>
      <c r="F5" s="299"/>
      <c r="G5" s="295"/>
      <c r="H5" s="296"/>
      <c r="I5" s="296"/>
      <c r="J5" s="296"/>
      <c r="K5" s="296"/>
      <c r="L5" s="296"/>
      <c r="M5" s="296"/>
      <c r="N5" s="296"/>
      <c r="O5" s="296"/>
    </row>
    <row r="6" spans="1:16" ht="16.5" customHeight="1" thickBot="1" x14ac:dyDescent="0.3">
      <c r="A6" s="300" t="s">
        <v>66</v>
      </c>
      <c r="B6" s="301"/>
      <c r="C6" s="302"/>
      <c r="D6" s="296"/>
      <c r="E6" s="296"/>
      <c r="F6" s="296"/>
      <c r="G6" s="295"/>
      <c r="H6" s="296"/>
      <c r="I6" s="296"/>
      <c r="J6" s="296"/>
      <c r="K6" s="296"/>
      <c r="L6" s="296"/>
      <c r="M6" s="296"/>
      <c r="N6" s="296"/>
      <c r="O6" s="296"/>
    </row>
    <row r="7" spans="1:16" ht="21" customHeight="1" thickBot="1" x14ac:dyDescent="0.3">
      <c r="A7" s="303" t="s">
        <v>72</v>
      </c>
      <c r="B7" s="304" t="s">
        <v>2</v>
      </c>
      <c r="C7" s="305" t="s">
        <v>53</v>
      </c>
      <c r="D7" s="306"/>
      <c r="E7" s="307" t="s">
        <v>3</v>
      </c>
      <c r="F7" s="308"/>
      <c r="G7" s="309"/>
      <c r="H7" s="310" t="s">
        <v>4</v>
      </c>
      <c r="I7" s="311" t="s">
        <v>5</v>
      </c>
      <c r="J7" s="312" t="s">
        <v>6</v>
      </c>
      <c r="K7" s="313" t="s">
        <v>7</v>
      </c>
      <c r="L7" s="311" t="s">
        <v>54</v>
      </c>
      <c r="M7" s="311" t="s">
        <v>60</v>
      </c>
      <c r="N7" s="314" t="s">
        <v>58</v>
      </c>
      <c r="O7" s="315" t="s">
        <v>59</v>
      </c>
    </row>
    <row r="8" spans="1:16" ht="21.75" customHeight="1" x14ac:dyDescent="0.25">
      <c r="A8" s="311" t="str">
        <f>'zákazka a cenová ponuka 1 '!A8:A9</f>
        <v xml:space="preserve"> 01 / 03 / 03</v>
      </c>
      <c r="B8" s="316"/>
      <c r="C8" s="317" t="s">
        <v>68</v>
      </c>
      <c r="D8" s="318"/>
      <c r="E8" s="317" t="s">
        <v>9</v>
      </c>
      <c r="F8" s="319" t="s">
        <v>10</v>
      </c>
      <c r="G8" s="311" t="s">
        <v>11</v>
      </c>
      <c r="H8" s="320"/>
      <c r="I8" s="319"/>
      <c r="J8" s="321"/>
      <c r="K8" s="322"/>
      <c r="L8" s="319"/>
      <c r="M8" s="319"/>
      <c r="N8" s="323"/>
      <c r="O8" s="324"/>
    </row>
    <row r="9" spans="1:16" ht="50.25" customHeight="1" thickBot="1" x14ac:dyDescent="0.3">
      <c r="A9" s="325"/>
      <c r="B9" s="316"/>
      <c r="C9" s="317"/>
      <c r="D9" s="318"/>
      <c r="E9" s="317"/>
      <c r="F9" s="319"/>
      <c r="G9" s="319"/>
      <c r="H9" s="326"/>
      <c r="I9" s="319"/>
      <c r="J9" s="327"/>
      <c r="K9" s="322"/>
      <c r="L9" s="325"/>
      <c r="M9" s="325"/>
      <c r="N9" s="323"/>
      <c r="O9" s="324"/>
    </row>
    <row r="10" spans="1:16" x14ac:dyDescent="0.25">
      <c r="A10" s="328"/>
      <c r="B10" s="329" t="s">
        <v>105</v>
      </c>
      <c r="C10" s="330" t="s">
        <v>74</v>
      </c>
      <c r="D10" s="331"/>
      <c r="E10" s="276">
        <v>0</v>
      </c>
      <c r="F10" s="249">
        <v>6.22</v>
      </c>
      <c r="G10" s="250">
        <f>SUM(E10:F10)</f>
        <v>6.22</v>
      </c>
      <c r="H10" s="248" t="s">
        <v>37</v>
      </c>
      <c r="I10" s="249">
        <v>30</v>
      </c>
      <c r="J10" s="249">
        <v>0.78</v>
      </c>
      <c r="K10" s="329">
        <v>700</v>
      </c>
      <c r="L10" s="68">
        <v>77.19</v>
      </c>
      <c r="M10" s="68" t="s">
        <v>61</v>
      </c>
      <c r="N10" s="272"/>
      <c r="O10" s="68">
        <f>SUM(N10*G10)</f>
        <v>0</v>
      </c>
      <c r="P10" s="332" t="str">
        <f>IF( O10=0," ", IF(100-((L10/O10)*100)&gt;20,"viac ako 20%",0))</f>
        <v xml:space="preserve"> </v>
      </c>
    </row>
    <row r="11" spans="1:16" x14ac:dyDescent="0.25">
      <c r="A11" s="278"/>
      <c r="B11" s="333" t="s">
        <v>105</v>
      </c>
      <c r="C11" s="334" t="s">
        <v>75</v>
      </c>
      <c r="D11" s="335"/>
      <c r="E11" s="278">
        <v>0</v>
      </c>
      <c r="F11" s="252">
        <v>1.56</v>
      </c>
      <c r="G11" s="253">
        <f t="shared" ref="G11" si="0">SUM(E11:F11)</f>
        <v>1.56</v>
      </c>
      <c r="H11" s="257" t="s">
        <v>37</v>
      </c>
      <c r="I11" s="336">
        <v>30</v>
      </c>
      <c r="J11" s="336">
        <v>0.78</v>
      </c>
      <c r="K11" s="337">
        <v>700</v>
      </c>
      <c r="L11" s="72">
        <v>22.42</v>
      </c>
      <c r="M11" s="338" t="s">
        <v>61</v>
      </c>
      <c r="N11" s="273"/>
      <c r="O11" s="72">
        <f>SUM(N11*G11)</f>
        <v>0</v>
      </c>
      <c r="P11" s="332" t="str">
        <f t="shared" ref="P11" si="1">IF( O11=0," ", IF(100-((L11/O11)*100)&gt;20,"viac ako 20%",0))</f>
        <v xml:space="preserve"> </v>
      </c>
    </row>
    <row r="12" spans="1:16" x14ac:dyDescent="0.25">
      <c r="A12" s="339"/>
      <c r="B12" s="340" t="s">
        <v>73</v>
      </c>
      <c r="C12" s="341"/>
      <c r="D12" s="342"/>
      <c r="E12" s="271">
        <f>SUM(E10:E11)</f>
        <v>0</v>
      </c>
      <c r="F12" s="255">
        <f t="shared" ref="F12:G12" si="2">SUM(F10:F11)</f>
        <v>7.7799999999999994</v>
      </c>
      <c r="G12" s="256">
        <f t="shared" si="2"/>
        <v>7.7799999999999994</v>
      </c>
      <c r="H12" s="254"/>
      <c r="I12" s="258"/>
      <c r="J12" s="258"/>
      <c r="K12" s="343"/>
      <c r="L12" s="72">
        <f>SUM(L10:L11)</f>
        <v>99.61</v>
      </c>
      <c r="M12" s="338" t="s">
        <v>61</v>
      </c>
      <c r="N12" s="282"/>
      <c r="O12" s="74">
        <f>SUM(O10:O11)</f>
        <v>0</v>
      </c>
      <c r="P12" s="332" t="str">
        <f>IF( O12=0," ", IF(100-((L12/O12)*100)&gt;20,"viac ako 20%",0))</f>
        <v xml:space="preserve"> </v>
      </c>
    </row>
    <row r="13" spans="1:16" x14ac:dyDescent="0.25">
      <c r="A13" s="339"/>
      <c r="B13" s="333"/>
      <c r="C13" s="344"/>
      <c r="D13" s="345"/>
      <c r="E13" s="278"/>
      <c r="F13" s="252"/>
      <c r="G13" s="253"/>
      <c r="H13" s="251"/>
      <c r="I13" s="336"/>
      <c r="J13" s="336"/>
      <c r="K13" s="337"/>
      <c r="L13" s="72"/>
      <c r="M13" s="345"/>
      <c r="N13" s="280"/>
      <c r="O13" s="72"/>
      <c r="P13" s="332"/>
    </row>
    <row r="14" spans="1:16" x14ac:dyDescent="0.25">
      <c r="A14" s="339"/>
      <c r="B14" s="343" t="s">
        <v>106</v>
      </c>
      <c r="C14" s="341" t="s">
        <v>74</v>
      </c>
      <c r="D14" s="346"/>
      <c r="E14" s="281">
        <v>4.3899999999999997</v>
      </c>
      <c r="F14" s="258">
        <v>3.73</v>
      </c>
      <c r="G14" s="259">
        <f>SUM(E14:F14)</f>
        <v>8.1199999999999992</v>
      </c>
      <c r="H14" s="257" t="s">
        <v>37</v>
      </c>
      <c r="I14" s="258">
        <v>15</v>
      </c>
      <c r="J14" s="258">
        <v>1.1499999999999999</v>
      </c>
      <c r="K14" s="343">
        <v>700</v>
      </c>
      <c r="L14" s="74">
        <v>87.29</v>
      </c>
      <c r="M14" s="74" t="s">
        <v>61</v>
      </c>
      <c r="N14" s="274"/>
      <c r="O14" s="74">
        <f>SUM(N14*G14)</f>
        <v>0</v>
      </c>
      <c r="P14" s="332"/>
    </row>
    <row r="15" spans="1:16" x14ac:dyDescent="0.25">
      <c r="A15" s="339"/>
      <c r="B15" s="333" t="s">
        <v>106</v>
      </c>
      <c r="C15" s="334" t="s">
        <v>75</v>
      </c>
      <c r="D15" s="335"/>
      <c r="E15" s="278">
        <v>0</v>
      </c>
      <c r="F15" s="252">
        <v>3.44</v>
      </c>
      <c r="G15" s="253">
        <f t="shared" ref="G15" si="3">SUM(E15:F15)</f>
        <v>3.44</v>
      </c>
      <c r="H15" s="257" t="s">
        <v>37</v>
      </c>
      <c r="I15" s="336">
        <v>15</v>
      </c>
      <c r="J15" s="336">
        <v>1.1499999999999999</v>
      </c>
      <c r="K15" s="337">
        <v>700</v>
      </c>
      <c r="L15" s="72">
        <v>44.34</v>
      </c>
      <c r="M15" s="338" t="s">
        <v>61</v>
      </c>
      <c r="N15" s="273"/>
      <c r="O15" s="72">
        <f>SUM(N15*G15)</f>
        <v>0</v>
      </c>
      <c r="P15" s="332"/>
    </row>
    <row r="16" spans="1:16" x14ac:dyDescent="0.25">
      <c r="A16" s="339"/>
      <c r="B16" s="340" t="s">
        <v>73</v>
      </c>
      <c r="C16" s="341"/>
      <c r="D16" s="342"/>
      <c r="E16" s="271">
        <f>SUM(E14:E15)</f>
        <v>4.3899999999999997</v>
      </c>
      <c r="F16" s="255">
        <f t="shared" ref="F16:G16" si="4">SUM(F14:F15)</f>
        <v>7.17</v>
      </c>
      <c r="G16" s="256">
        <f t="shared" si="4"/>
        <v>11.559999999999999</v>
      </c>
      <c r="H16" s="254"/>
      <c r="I16" s="258"/>
      <c r="J16" s="258"/>
      <c r="K16" s="343"/>
      <c r="L16" s="72">
        <f>SUM(L14:L15)</f>
        <v>131.63</v>
      </c>
      <c r="M16" s="338" t="s">
        <v>61</v>
      </c>
      <c r="N16" s="282"/>
      <c r="O16" s="74">
        <f>SUM(O14:O15)</f>
        <v>0</v>
      </c>
      <c r="P16" s="332"/>
    </row>
    <row r="17" spans="1:16" x14ac:dyDescent="0.25">
      <c r="A17" s="278"/>
      <c r="B17" s="333"/>
      <c r="C17" s="341"/>
      <c r="D17" s="346"/>
      <c r="E17" s="278"/>
      <c r="F17" s="252"/>
      <c r="G17" s="253"/>
      <c r="H17" s="251"/>
      <c r="I17" s="336"/>
      <c r="J17" s="336"/>
      <c r="K17" s="337"/>
      <c r="L17" s="72"/>
      <c r="M17" s="345"/>
      <c r="N17" s="280"/>
      <c r="O17" s="72"/>
      <c r="P17" s="332" t="str">
        <f t="shared" ref="P17:P20" si="5">IF( O17=0," ", IF(100-((L17/O17)*100)&gt;20,"viac ako 20%",0))</f>
        <v xml:space="preserve"> </v>
      </c>
    </row>
    <row r="18" spans="1:16" x14ac:dyDescent="0.25">
      <c r="A18" s="278"/>
      <c r="B18" s="333" t="s">
        <v>107</v>
      </c>
      <c r="C18" s="341" t="s">
        <v>74</v>
      </c>
      <c r="D18" s="346"/>
      <c r="E18" s="281">
        <v>0</v>
      </c>
      <c r="F18" s="258">
        <v>3.46</v>
      </c>
      <c r="G18" s="259">
        <f>SUM(E18:F18)</f>
        <v>3.46</v>
      </c>
      <c r="H18" s="251" t="s">
        <v>37</v>
      </c>
      <c r="I18" s="336">
        <v>25</v>
      </c>
      <c r="J18" s="336">
        <v>1.1499999999999999</v>
      </c>
      <c r="K18" s="337">
        <v>700</v>
      </c>
      <c r="L18" s="72">
        <v>37.61</v>
      </c>
      <c r="M18" s="345" t="s">
        <v>61</v>
      </c>
      <c r="N18" s="273"/>
      <c r="O18" s="72">
        <f>SUM(N18*G18)</f>
        <v>0</v>
      </c>
      <c r="P18" s="332"/>
    </row>
    <row r="19" spans="1:16" x14ac:dyDescent="0.25">
      <c r="A19" s="278"/>
      <c r="B19" s="333" t="s">
        <v>107</v>
      </c>
      <c r="C19" s="334" t="s">
        <v>75</v>
      </c>
      <c r="D19" s="335"/>
      <c r="E19" s="278">
        <v>0</v>
      </c>
      <c r="F19" s="252">
        <v>0</v>
      </c>
      <c r="G19" s="253">
        <f t="shared" ref="G19" si="6">SUM(E19:F19)</f>
        <v>0</v>
      </c>
      <c r="H19" s="251" t="s">
        <v>37</v>
      </c>
      <c r="I19" s="336">
        <v>25</v>
      </c>
      <c r="J19" s="336">
        <v>1.1499999999999999</v>
      </c>
      <c r="K19" s="337">
        <v>700</v>
      </c>
      <c r="L19" s="72">
        <v>0</v>
      </c>
      <c r="M19" s="345" t="s">
        <v>61</v>
      </c>
      <c r="N19" s="273"/>
      <c r="O19" s="72">
        <f t="shared" ref="O19" si="7">SUM(N19*G19)</f>
        <v>0</v>
      </c>
      <c r="P19" s="332" t="str">
        <f t="shared" si="5"/>
        <v xml:space="preserve"> </v>
      </c>
    </row>
    <row r="20" spans="1:16" ht="15.75" thickBot="1" x14ac:dyDescent="0.3">
      <c r="A20" s="347"/>
      <c r="B20" s="348" t="s">
        <v>73</v>
      </c>
      <c r="C20" s="349"/>
      <c r="D20" s="350"/>
      <c r="E20" s="283">
        <f>SUM(E18:E19)</f>
        <v>0</v>
      </c>
      <c r="F20" s="261">
        <f t="shared" ref="F20:G20" si="8">SUM(F18:F19)</f>
        <v>3.46</v>
      </c>
      <c r="G20" s="262">
        <f t="shared" si="8"/>
        <v>3.46</v>
      </c>
      <c r="H20" s="351"/>
      <c r="I20" s="352"/>
      <c r="J20" s="352"/>
      <c r="K20" s="353"/>
      <c r="L20" s="79">
        <f>SUM(L18:L19)</f>
        <v>37.61</v>
      </c>
      <c r="M20" s="79"/>
      <c r="N20" s="354"/>
      <c r="O20" s="79">
        <f>SUM(O18:O19)</f>
        <v>0</v>
      </c>
      <c r="P20" s="332" t="str">
        <f t="shared" si="5"/>
        <v xml:space="preserve"> </v>
      </c>
    </row>
    <row r="21" spans="1:16" ht="15.75" thickBot="1" x14ac:dyDescent="0.3">
      <c r="A21" s="355"/>
      <c r="B21" s="356"/>
      <c r="C21" s="357"/>
      <c r="D21" s="358"/>
      <c r="E21" s="359"/>
      <c r="F21" s="359"/>
      <c r="G21" s="359"/>
      <c r="H21" s="360"/>
      <c r="I21" s="356"/>
      <c r="J21" s="356"/>
      <c r="K21" s="357"/>
      <c r="L21" s="361"/>
      <c r="M21" s="362"/>
      <c r="N21" s="362"/>
      <c r="O21" s="363"/>
      <c r="P21" s="332"/>
    </row>
    <row r="22" spans="1:16" ht="15.75" thickBot="1" x14ac:dyDescent="0.3">
      <c r="A22" s="364"/>
      <c r="B22" s="365"/>
      <c r="C22" s="365"/>
      <c r="D22" s="365"/>
      <c r="E22" s="365"/>
      <c r="F22" s="365"/>
      <c r="G22" s="365"/>
      <c r="H22" s="365"/>
      <c r="I22" s="365"/>
      <c r="J22" s="366" t="s">
        <v>13</v>
      </c>
      <c r="K22" s="366"/>
      <c r="L22" s="361">
        <f>L12+L16+L20</f>
        <v>268.85000000000002</v>
      </c>
      <c r="M22" s="367"/>
      <c r="N22" s="368" t="s">
        <v>14</v>
      </c>
      <c r="O22" s="361">
        <f>O12+O16+O20</f>
        <v>0</v>
      </c>
      <c r="P22" s="332" t="str">
        <f>IF(O22&gt;L22,"prekročená cena","nižšia ako stanovená")</f>
        <v>nižšia ako stanovená</v>
      </c>
    </row>
    <row r="23" spans="1:16" ht="15.75" thickBot="1" x14ac:dyDescent="0.3">
      <c r="A23" s="369" t="s">
        <v>15</v>
      </c>
      <c r="B23" s="370"/>
      <c r="C23" s="370"/>
      <c r="D23" s="370"/>
      <c r="E23" s="370"/>
      <c r="F23" s="370"/>
      <c r="G23" s="370"/>
      <c r="H23" s="370"/>
      <c r="I23" s="370"/>
      <c r="J23" s="370"/>
      <c r="K23" s="370"/>
      <c r="L23" s="370"/>
      <c r="M23" s="370"/>
      <c r="N23" s="371"/>
      <c r="O23" s="361">
        <f>O22*0.2</f>
        <v>0</v>
      </c>
    </row>
    <row r="24" spans="1:16" ht="15.75" thickBot="1" x14ac:dyDescent="0.3">
      <c r="A24" s="369" t="s">
        <v>16</v>
      </c>
      <c r="B24" s="370"/>
      <c r="C24" s="370"/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371"/>
      <c r="O24" s="361">
        <f>O22+O23</f>
        <v>0</v>
      </c>
    </row>
    <row r="25" spans="1:16" x14ac:dyDescent="0.25">
      <c r="A25" s="372" t="s">
        <v>17</v>
      </c>
      <c r="B25" s="372"/>
      <c r="C25" s="372"/>
      <c r="D25" s="373"/>
      <c r="E25" s="373"/>
      <c r="F25" s="373"/>
      <c r="G25" s="373"/>
      <c r="H25" s="373"/>
      <c r="I25" s="373"/>
      <c r="J25" s="373"/>
      <c r="K25" s="373"/>
      <c r="L25" s="373"/>
      <c r="M25" s="373"/>
      <c r="N25" s="373"/>
      <c r="O25" s="373"/>
    </row>
    <row r="26" spans="1:16" x14ac:dyDescent="0.25">
      <c r="A26" s="374" t="s">
        <v>65</v>
      </c>
      <c r="B26" s="374"/>
      <c r="C26" s="374"/>
      <c r="D26" s="374"/>
      <c r="E26" s="374"/>
      <c r="F26" s="374"/>
      <c r="G26" s="374"/>
      <c r="H26" s="374"/>
      <c r="I26" s="374"/>
      <c r="J26" s="374"/>
      <c r="K26" s="374"/>
      <c r="L26" s="374"/>
      <c r="M26" s="374"/>
      <c r="N26" s="374"/>
      <c r="O26" s="374"/>
    </row>
    <row r="27" spans="1:16" ht="25.5" customHeight="1" x14ac:dyDescent="0.25">
      <c r="A27" s="375" t="s">
        <v>57</v>
      </c>
      <c r="B27" s="375"/>
      <c r="C27" s="375"/>
      <c r="D27" s="375"/>
      <c r="E27" s="375"/>
      <c r="F27" s="375"/>
      <c r="G27" s="376" t="s">
        <v>55</v>
      </c>
      <c r="H27" s="375"/>
      <c r="I27" s="375"/>
      <c r="J27" s="377"/>
      <c r="K27" s="377"/>
      <c r="L27" s="377"/>
      <c r="M27" s="377"/>
      <c r="N27" s="377"/>
      <c r="O27" s="377"/>
    </row>
    <row r="28" spans="1:16" ht="15" customHeight="1" x14ac:dyDescent="0.25">
      <c r="A28" s="378" t="s">
        <v>67</v>
      </c>
      <c r="B28" s="379"/>
      <c r="C28" s="379"/>
      <c r="D28" s="379"/>
      <c r="E28" s="380"/>
      <c r="F28" s="381" t="s">
        <v>56</v>
      </c>
      <c r="G28" s="382" t="s">
        <v>18</v>
      </c>
      <c r="H28" s="383">
        <f>'zákazka a cenová ponuka 1 '!H28:O28</f>
        <v>0</v>
      </c>
      <c r="I28" s="384"/>
      <c r="J28" s="384"/>
      <c r="K28" s="384"/>
      <c r="L28" s="384"/>
      <c r="M28" s="384"/>
      <c r="N28" s="384"/>
      <c r="O28" s="385"/>
    </row>
    <row r="29" spans="1:16" x14ac:dyDescent="0.25">
      <c r="A29" s="386"/>
      <c r="B29" s="387"/>
      <c r="C29" s="387"/>
      <c r="D29" s="387"/>
      <c r="E29" s="388"/>
      <c r="F29" s="381"/>
      <c r="G29" s="382" t="s">
        <v>19</v>
      </c>
      <c r="H29" s="383">
        <f>'zákazka a cenová ponuka 1 '!H29:O29</f>
        <v>0</v>
      </c>
      <c r="I29" s="384"/>
      <c r="J29" s="384"/>
      <c r="K29" s="384"/>
      <c r="L29" s="384"/>
      <c r="M29" s="384"/>
      <c r="N29" s="384"/>
      <c r="O29" s="385"/>
    </row>
    <row r="30" spans="1:16" ht="18" customHeight="1" x14ac:dyDescent="0.25">
      <c r="A30" s="386"/>
      <c r="B30" s="387"/>
      <c r="C30" s="387"/>
      <c r="D30" s="387"/>
      <c r="E30" s="388"/>
      <c r="F30" s="381"/>
      <c r="G30" s="382" t="s">
        <v>20</v>
      </c>
      <c r="H30" s="383">
        <f>'zákazka a cenová ponuka 1 '!H30:O30</f>
        <v>0</v>
      </c>
      <c r="I30" s="384"/>
      <c r="J30" s="384"/>
      <c r="K30" s="384"/>
      <c r="L30" s="384"/>
      <c r="M30" s="384"/>
      <c r="N30" s="384"/>
      <c r="O30" s="385"/>
    </row>
    <row r="31" spans="1:16" x14ac:dyDescent="0.25">
      <c r="A31" s="386"/>
      <c r="B31" s="387"/>
      <c r="C31" s="387"/>
      <c r="D31" s="387"/>
      <c r="E31" s="388"/>
      <c r="F31" s="381"/>
      <c r="G31" s="382" t="s">
        <v>21</v>
      </c>
      <c r="H31" s="383">
        <f>'zákazka a cenová ponuka 1 '!H31:O31</f>
        <v>0</v>
      </c>
      <c r="I31" s="384"/>
      <c r="J31" s="384"/>
      <c r="K31" s="384"/>
      <c r="L31" s="384"/>
      <c r="M31" s="384"/>
      <c r="N31" s="384"/>
      <c r="O31" s="385"/>
    </row>
    <row r="32" spans="1:16" x14ac:dyDescent="0.25">
      <c r="A32" s="386"/>
      <c r="B32" s="387"/>
      <c r="C32" s="387"/>
      <c r="D32" s="387"/>
      <c r="E32" s="388"/>
      <c r="F32" s="381"/>
      <c r="G32" s="382" t="s">
        <v>22</v>
      </c>
      <c r="H32" s="383">
        <f>'zákazka a cenová ponuka 1 '!H32:O32</f>
        <v>0</v>
      </c>
      <c r="I32" s="384"/>
      <c r="J32" s="384"/>
      <c r="K32" s="384"/>
      <c r="L32" s="384"/>
      <c r="M32" s="384"/>
      <c r="N32" s="384"/>
      <c r="O32" s="385"/>
    </row>
    <row r="33" spans="1:15" x14ac:dyDescent="0.25">
      <c r="A33" s="386"/>
      <c r="B33" s="387"/>
      <c r="C33" s="387"/>
      <c r="D33" s="387"/>
      <c r="E33" s="388"/>
      <c r="F33" s="296"/>
      <c r="G33" s="296"/>
      <c r="H33" s="296"/>
      <c r="I33" s="296"/>
      <c r="J33" s="296"/>
      <c r="K33" s="296"/>
      <c r="L33" s="296"/>
      <c r="M33" s="296"/>
      <c r="N33" s="296"/>
      <c r="O33" s="296"/>
    </row>
    <row r="34" spans="1:15" x14ac:dyDescent="0.25">
      <c r="A34" s="386"/>
      <c r="B34" s="387"/>
      <c r="C34" s="387"/>
      <c r="D34" s="387"/>
      <c r="E34" s="388"/>
      <c r="F34" s="296"/>
      <c r="G34" s="296"/>
      <c r="H34" s="296"/>
      <c r="I34" s="296"/>
      <c r="J34" s="296"/>
      <c r="K34" s="296"/>
      <c r="L34" s="296"/>
      <c r="M34" s="296"/>
      <c r="N34" s="296"/>
      <c r="O34" s="296"/>
    </row>
    <row r="35" spans="1:15" x14ac:dyDescent="0.25">
      <c r="A35" s="389"/>
      <c r="B35" s="390"/>
      <c r="C35" s="390"/>
      <c r="D35" s="390"/>
      <c r="E35" s="391"/>
      <c r="F35" s="377"/>
      <c r="G35" s="296"/>
      <c r="H35" s="296"/>
      <c r="I35" s="296"/>
      <c r="J35" s="296" t="s">
        <v>23</v>
      </c>
      <c r="K35" s="296"/>
      <c r="L35" s="392"/>
      <c r="M35" s="393"/>
      <c r="N35" s="394"/>
      <c r="O35" s="296"/>
    </row>
    <row r="36" spans="1:15" x14ac:dyDescent="0.25">
      <c r="A36" s="377"/>
      <c r="B36" s="377"/>
      <c r="C36" s="377"/>
      <c r="D36" s="377"/>
      <c r="E36" s="377"/>
      <c r="F36" s="377"/>
      <c r="G36" s="296"/>
      <c r="H36" s="296"/>
      <c r="I36" s="296"/>
      <c r="J36" s="296"/>
      <c r="K36" s="296"/>
      <c r="L36" s="296"/>
      <c r="M36" s="296"/>
      <c r="N36" s="296"/>
      <c r="O36" s="296"/>
    </row>
    <row r="37" spans="1:15" x14ac:dyDescent="0.25">
      <c r="A37" s="297"/>
      <c r="B37" s="297"/>
      <c r="C37" s="297"/>
      <c r="D37" s="297"/>
      <c r="E37" s="297"/>
      <c r="F37" s="297"/>
      <c r="G37" s="296"/>
      <c r="H37" s="296"/>
      <c r="I37" s="296"/>
      <c r="J37" s="296"/>
      <c r="K37" s="296"/>
      <c r="L37" s="296"/>
      <c r="M37" s="296"/>
      <c r="N37" s="296"/>
      <c r="O37" s="296"/>
    </row>
  </sheetData>
  <sheetProtection algorithmName="SHA-512" hashValue="0YwFHbyH/uEs7C45M6KbZpx5H20Tvlrj1ah/WTGjn2ZNtuqHajjDBAcy8AtvEWOORH2HOqw2CnUb1zd9sjKL0A==" saltValue="T1wOQj9usMzud/YS6x5xWw==" spinCount="100000" sheet="1" objects="1" scenarios="1"/>
  <mergeCells count="44">
    <mergeCell ref="A28:E35"/>
    <mergeCell ref="F28:F32"/>
    <mergeCell ref="H29:O29"/>
    <mergeCell ref="H30:O30"/>
    <mergeCell ref="H31:O31"/>
    <mergeCell ref="H32:O32"/>
    <mergeCell ref="L35:N35"/>
    <mergeCell ref="H28:O28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1:L1"/>
    <mergeCell ref="C3:K3"/>
    <mergeCell ref="B4:F4"/>
    <mergeCell ref="B5:F5"/>
    <mergeCell ref="A6:B6"/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N10" sqref="N10:N11"/>
    </sheetView>
  </sheetViews>
  <sheetFormatPr defaultRowHeight="15" x14ac:dyDescent="0.25"/>
  <cols>
    <col min="1" max="1" width="13.7109375" style="56" customWidth="1"/>
    <col min="2" max="2" width="12" style="56" customWidth="1"/>
    <col min="3" max="3" width="14.85546875" style="56" customWidth="1"/>
    <col min="4" max="4" width="14.5703125" style="56" customWidth="1"/>
    <col min="5" max="6" width="9.140625" style="56"/>
    <col min="7" max="7" width="11.85546875" style="56" customWidth="1"/>
    <col min="8" max="10" width="9.140625" style="56"/>
    <col min="11" max="11" width="11.42578125" style="56" customWidth="1"/>
    <col min="12" max="12" width="16.140625" style="56" customWidth="1"/>
    <col min="13" max="13" width="6.140625" style="56" customWidth="1"/>
    <col min="14" max="14" width="13.85546875" style="56" customWidth="1"/>
    <col min="15" max="15" width="15.85546875" style="56" customWidth="1"/>
    <col min="16" max="16" width="14.5703125" style="56" customWidth="1"/>
    <col min="17" max="17" width="9.42578125" style="56" bestFit="1" customWidth="1"/>
    <col min="18" max="16384" width="9.140625" style="56"/>
  </cols>
  <sheetData>
    <row r="1" spans="1:16" ht="18" x14ac:dyDescent="0.25">
      <c r="A1" s="150" t="s">
        <v>64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4" t="s">
        <v>69</v>
      </c>
      <c r="O1" s="13"/>
    </row>
    <row r="2" spans="1:16" ht="11.25" customHeight="1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4" t="s">
        <v>70</v>
      </c>
      <c r="O2" s="13"/>
    </row>
    <row r="3" spans="1:16" ht="18" x14ac:dyDescent="0.25">
      <c r="A3" s="15" t="s">
        <v>0</v>
      </c>
      <c r="B3" s="110"/>
      <c r="C3" s="213" t="str">
        <f>'zákazka a cenová ponuka 1 '!C3:K3</f>
        <v xml:space="preserve">Lesnícke služby v ťažbovom procese na OZ Vranov n/T,  LS01 VC03   </v>
      </c>
      <c r="D3" s="214"/>
      <c r="E3" s="214"/>
      <c r="F3" s="214"/>
      <c r="G3" s="214"/>
      <c r="H3" s="214"/>
      <c r="I3" s="214"/>
      <c r="J3" s="214"/>
      <c r="K3" s="214"/>
      <c r="L3" s="110"/>
      <c r="N3" s="12"/>
      <c r="O3" s="13"/>
    </row>
    <row r="4" spans="1:16" x14ac:dyDescent="0.25">
      <c r="A4" s="18" t="s">
        <v>1</v>
      </c>
      <c r="B4" s="215" t="str">
        <f>'zákazka a cenová ponuka 1 '!B4:F4</f>
        <v>Lesy SR š.p. OZ Vranov n/T</v>
      </c>
      <c r="C4" s="215"/>
      <c r="D4" s="215"/>
      <c r="E4" s="215"/>
      <c r="F4" s="215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111"/>
      <c r="B5" s="167"/>
      <c r="C5" s="167"/>
      <c r="D5" s="167"/>
      <c r="E5" s="167"/>
      <c r="F5" s="167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225" t="s">
        <v>66</v>
      </c>
      <c r="B6" s="226"/>
      <c r="C6" s="57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6" t="s">
        <v>72</v>
      </c>
      <c r="B7" s="171" t="s">
        <v>2</v>
      </c>
      <c r="C7" s="173" t="s">
        <v>53</v>
      </c>
      <c r="D7" s="174"/>
      <c r="E7" s="181" t="s">
        <v>3</v>
      </c>
      <c r="F7" s="182"/>
      <c r="G7" s="183"/>
      <c r="H7" s="154" t="s">
        <v>4</v>
      </c>
      <c r="I7" s="157" t="s">
        <v>5</v>
      </c>
      <c r="J7" s="159" t="s">
        <v>6</v>
      </c>
      <c r="K7" s="162" t="s">
        <v>7</v>
      </c>
      <c r="L7" s="157" t="s">
        <v>54</v>
      </c>
      <c r="M7" s="157" t="s">
        <v>60</v>
      </c>
      <c r="N7" s="175" t="s">
        <v>58</v>
      </c>
      <c r="O7" s="177" t="s">
        <v>59</v>
      </c>
    </row>
    <row r="8" spans="1:16" ht="21.75" customHeight="1" x14ac:dyDescent="0.25">
      <c r="A8" s="157" t="str">
        <f>'zákazka a cenová ponuka 1 '!A8:A9</f>
        <v xml:space="preserve"> 01 / 03 / 03</v>
      </c>
      <c r="B8" s="172"/>
      <c r="C8" s="179" t="s">
        <v>68</v>
      </c>
      <c r="D8" s="180"/>
      <c r="E8" s="179" t="s">
        <v>9</v>
      </c>
      <c r="F8" s="158" t="s">
        <v>10</v>
      </c>
      <c r="G8" s="157" t="s">
        <v>11</v>
      </c>
      <c r="H8" s="155"/>
      <c r="I8" s="158"/>
      <c r="J8" s="160"/>
      <c r="K8" s="163"/>
      <c r="L8" s="158"/>
      <c r="M8" s="158"/>
      <c r="N8" s="176"/>
      <c r="O8" s="178"/>
    </row>
    <row r="9" spans="1:16" ht="50.25" customHeight="1" thickBot="1" x14ac:dyDescent="0.3">
      <c r="A9" s="168"/>
      <c r="B9" s="172"/>
      <c r="C9" s="179"/>
      <c r="D9" s="180"/>
      <c r="E9" s="179"/>
      <c r="F9" s="158"/>
      <c r="G9" s="158"/>
      <c r="H9" s="156"/>
      <c r="I9" s="158"/>
      <c r="J9" s="161"/>
      <c r="K9" s="163"/>
      <c r="L9" s="168"/>
      <c r="M9" s="168"/>
      <c r="N9" s="176"/>
      <c r="O9" s="178"/>
    </row>
    <row r="10" spans="1:16" x14ac:dyDescent="0.25">
      <c r="A10" s="20"/>
      <c r="B10" s="112" t="s">
        <v>108</v>
      </c>
      <c r="C10" s="242" t="s">
        <v>74</v>
      </c>
      <c r="D10" s="243"/>
      <c r="E10" s="276">
        <v>0</v>
      </c>
      <c r="F10" s="249">
        <v>4.7300000000000004</v>
      </c>
      <c r="G10" s="250">
        <f>SUM(E10:F10)</f>
        <v>4.7300000000000004</v>
      </c>
      <c r="H10" s="244" t="s">
        <v>37</v>
      </c>
      <c r="I10" s="66">
        <v>35</v>
      </c>
      <c r="J10" s="66">
        <v>0.95</v>
      </c>
      <c r="K10" s="112">
        <v>600</v>
      </c>
      <c r="L10" s="68">
        <v>57.66</v>
      </c>
      <c r="M10" s="129" t="s">
        <v>61</v>
      </c>
      <c r="N10" s="272"/>
      <c r="O10" s="68">
        <f>SUM(N10*G10)</f>
        <v>0</v>
      </c>
      <c r="P10" s="58" t="str">
        <f>IF( O10=0," ", IF(100-((L10/O10)*100)&gt;20,"viac ako 20%",0))</f>
        <v xml:space="preserve"> </v>
      </c>
    </row>
    <row r="11" spans="1:16" x14ac:dyDescent="0.25">
      <c r="A11" s="21"/>
      <c r="B11" s="117" t="s">
        <v>108</v>
      </c>
      <c r="C11" s="245" t="s">
        <v>75</v>
      </c>
      <c r="D11" s="246"/>
      <c r="E11" s="278">
        <v>0</v>
      </c>
      <c r="F11" s="252">
        <v>0</v>
      </c>
      <c r="G11" s="253">
        <f t="shared" ref="G11" si="0">SUM(E11:F11)</f>
        <v>0</v>
      </c>
      <c r="H11" s="121" t="s">
        <v>37</v>
      </c>
      <c r="I11" s="22">
        <v>35</v>
      </c>
      <c r="J11" s="22">
        <v>0.95</v>
      </c>
      <c r="K11" s="133">
        <v>600</v>
      </c>
      <c r="L11" s="72">
        <v>0</v>
      </c>
      <c r="M11" s="70" t="s">
        <v>61</v>
      </c>
      <c r="N11" s="273"/>
      <c r="O11" s="72">
        <f>SUM(N11*G11)</f>
        <v>0</v>
      </c>
      <c r="P11" s="58" t="str">
        <f t="shared" ref="P11" si="1">IF( O11=0," ", IF(100-((L11/O11)*100)&gt;20,"viac ako 20%",0))</f>
        <v xml:space="preserve"> </v>
      </c>
    </row>
    <row r="12" spans="1:16" x14ac:dyDescent="0.25">
      <c r="A12" s="24"/>
      <c r="B12" s="116" t="s">
        <v>73</v>
      </c>
      <c r="C12" s="148"/>
      <c r="D12" s="149"/>
      <c r="E12" s="271">
        <f>SUM(E10:E11)</f>
        <v>0</v>
      </c>
      <c r="F12" s="255">
        <f t="shared" ref="F12:G12" si="2">SUM(F10:F11)</f>
        <v>4.7300000000000004</v>
      </c>
      <c r="G12" s="256">
        <f t="shared" si="2"/>
        <v>4.7300000000000004</v>
      </c>
      <c r="H12" s="114"/>
      <c r="I12" s="25"/>
      <c r="J12" s="25"/>
      <c r="K12" s="113"/>
      <c r="L12" s="72">
        <f>SUM(L10:L11)</f>
        <v>57.66</v>
      </c>
      <c r="M12" s="70" t="s">
        <v>61</v>
      </c>
      <c r="N12" s="73"/>
      <c r="O12" s="74">
        <f>SUM(O10:O11)</f>
        <v>0</v>
      </c>
      <c r="P12" s="58" t="str">
        <f>IF( O12=0," ", IF(100-((L12/O12)*100)&gt;20,"viac ako 20%",0))</f>
        <v xml:space="preserve"> </v>
      </c>
    </row>
    <row r="13" spans="1:16" x14ac:dyDescent="0.25">
      <c r="A13" s="24"/>
      <c r="B13" s="117"/>
      <c r="C13" s="131"/>
      <c r="D13" s="132"/>
      <c r="E13" s="278"/>
      <c r="F13" s="252"/>
      <c r="G13" s="253"/>
      <c r="H13" s="121"/>
      <c r="I13" s="22"/>
      <c r="J13" s="22"/>
      <c r="K13" s="133"/>
      <c r="L13" s="72"/>
      <c r="M13" s="75"/>
      <c r="N13" s="76"/>
      <c r="O13" s="72"/>
      <c r="P13" s="58"/>
    </row>
    <row r="14" spans="1:16" x14ac:dyDescent="0.25">
      <c r="A14" s="24"/>
      <c r="B14" s="113" t="s">
        <v>109</v>
      </c>
      <c r="C14" s="148" t="s">
        <v>74</v>
      </c>
      <c r="D14" s="153"/>
      <c r="E14" s="281">
        <v>8.8699999999999992</v>
      </c>
      <c r="F14" s="258">
        <v>18.59</v>
      </c>
      <c r="G14" s="259">
        <f>SUM(E14:F14)</f>
        <v>27.46</v>
      </c>
      <c r="H14" s="247" t="s">
        <v>37</v>
      </c>
      <c r="I14" s="25">
        <v>30</v>
      </c>
      <c r="J14" s="25">
        <v>1.83</v>
      </c>
      <c r="K14" s="113">
        <v>500</v>
      </c>
      <c r="L14" s="74">
        <v>281.92</v>
      </c>
      <c r="M14" s="135" t="s">
        <v>61</v>
      </c>
      <c r="N14" s="274"/>
      <c r="O14" s="74">
        <f>SUM(N14*G14)</f>
        <v>0</v>
      </c>
      <c r="P14" s="58"/>
    </row>
    <row r="15" spans="1:16" x14ac:dyDescent="0.25">
      <c r="A15" s="24"/>
      <c r="B15" s="117" t="s">
        <v>109</v>
      </c>
      <c r="C15" s="245" t="s">
        <v>75</v>
      </c>
      <c r="D15" s="246"/>
      <c r="E15" s="278">
        <v>0</v>
      </c>
      <c r="F15" s="252">
        <v>0</v>
      </c>
      <c r="G15" s="253">
        <f t="shared" ref="G15" si="3">SUM(E15:F15)</f>
        <v>0</v>
      </c>
      <c r="H15" s="247" t="s">
        <v>37</v>
      </c>
      <c r="I15" s="22">
        <v>30</v>
      </c>
      <c r="J15" s="22">
        <v>1.83</v>
      </c>
      <c r="K15" s="133">
        <v>500</v>
      </c>
      <c r="L15" s="72">
        <v>0</v>
      </c>
      <c r="M15" s="70" t="s">
        <v>61</v>
      </c>
      <c r="N15" s="273"/>
      <c r="O15" s="72">
        <f>SUM(N15*G15)</f>
        <v>0</v>
      </c>
      <c r="P15" s="58"/>
    </row>
    <row r="16" spans="1:16" x14ac:dyDescent="0.25">
      <c r="A16" s="24"/>
      <c r="B16" s="116" t="s">
        <v>73</v>
      </c>
      <c r="C16" s="148"/>
      <c r="D16" s="149"/>
      <c r="E16" s="271">
        <f>SUM(E14:E15)</f>
        <v>8.8699999999999992</v>
      </c>
      <c r="F16" s="255">
        <f t="shared" ref="F16:G16" si="4">SUM(F14:F15)</f>
        <v>18.59</v>
      </c>
      <c r="G16" s="256">
        <f t="shared" si="4"/>
        <v>27.46</v>
      </c>
      <c r="H16" s="114"/>
      <c r="I16" s="25"/>
      <c r="J16" s="25"/>
      <c r="K16" s="113"/>
      <c r="L16" s="72">
        <f>SUM(L14:L15)</f>
        <v>281.92</v>
      </c>
      <c r="M16" s="70" t="s">
        <v>61</v>
      </c>
      <c r="N16" s="73"/>
      <c r="O16" s="74">
        <f>SUM(O14:O15)</f>
        <v>0</v>
      </c>
      <c r="P16" s="58"/>
    </row>
    <row r="17" spans="1:16" x14ac:dyDescent="0.25">
      <c r="A17" s="21"/>
      <c r="B17" s="117"/>
      <c r="C17" s="148"/>
      <c r="D17" s="153"/>
      <c r="E17" s="278"/>
      <c r="F17" s="252"/>
      <c r="G17" s="253"/>
      <c r="H17" s="121"/>
      <c r="I17" s="22"/>
      <c r="J17" s="22"/>
      <c r="K17" s="133"/>
      <c r="L17" s="72"/>
      <c r="M17" s="75"/>
      <c r="N17" s="76"/>
      <c r="O17" s="72"/>
      <c r="P17" s="58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117"/>
      <c r="C18" s="148"/>
      <c r="D18" s="153"/>
      <c r="E18" s="281">
        <v>0</v>
      </c>
      <c r="F18" s="258">
        <v>0</v>
      </c>
      <c r="G18" s="259">
        <f>SUM(E18:F18)</f>
        <v>0</v>
      </c>
      <c r="H18" s="121"/>
      <c r="I18" s="22"/>
      <c r="J18" s="22"/>
      <c r="K18" s="133"/>
      <c r="L18" s="72">
        <v>0</v>
      </c>
      <c r="M18" s="75" t="s">
        <v>61</v>
      </c>
      <c r="N18" s="273"/>
      <c r="O18" s="72">
        <f>SUM(N18*G18)</f>
        <v>0</v>
      </c>
      <c r="P18" s="58"/>
    </row>
    <row r="19" spans="1:16" x14ac:dyDescent="0.25">
      <c r="A19" s="21"/>
      <c r="B19" s="117"/>
      <c r="C19" s="245"/>
      <c r="D19" s="246"/>
      <c r="E19" s="278">
        <v>0</v>
      </c>
      <c r="F19" s="252">
        <v>0</v>
      </c>
      <c r="G19" s="253">
        <f t="shared" ref="G19" si="6">SUM(E19:F19)</f>
        <v>0</v>
      </c>
      <c r="H19" s="121"/>
      <c r="I19" s="22"/>
      <c r="J19" s="22"/>
      <c r="K19" s="133"/>
      <c r="L19" s="72">
        <v>0</v>
      </c>
      <c r="M19" s="75" t="s">
        <v>61</v>
      </c>
      <c r="N19" s="273"/>
      <c r="O19" s="72">
        <f t="shared" ref="O19" si="7">SUM(N19*G19)</f>
        <v>0</v>
      </c>
      <c r="P19" s="58" t="str">
        <f t="shared" si="5"/>
        <v xml:space="preserve"> </v>
      </c>
    </row>
    <row r="20" spans="1:16" ht="15.75" thickBot="1" x14ac:dyDescent="0.3">
      <c r="A20" s="27"/>
      <c r="B20" s="118" t="s">
        <v>73</v>
      </c>
      <c r="C20" s="206"/>
      <c r="D20" s="207"/>
      <c r="E20" s="283">
        <f>SUM(E18:E19)</f>
        <v>0</v>
      </c>
      <c r="F20" s="261">
        <f t="shared" ref="F20:G20" si="8">SUM(F18:F19)</f>
        <v>0</v>
      </c>
      <c r="G20" s="262">
        <f t="shared" si="8"/>
        <v>0</v>
      </c>
      <c r="H20" s="123"/>
      <c r="I20" s="28"/>
      <c r="J20" s="28"/>
      <c r="K20" s="136"/>
      <c r="L20" s="79">
        <f>SUM(L18:L19)</f>
        <v>0</v>
      </c>
      <c r="M20" s="80"/>
      <c r="N20" s="81"/>
      <c r="O20" s="79">
        <f>SUM(O18:O19)</f>
        <v>0</v>
      </c>
      <c r="P20" s="58" t="str">
        <f t="shared" si="5"/>
        <v xml:space="preserve"> </v>
      </c>
    </row>
    <row r="21" spans="1:16" ht="15.75" thickBot="1" x14ac:dyDescent="0.3">
      <c r="A21" s="29"/>
      <c r="B21" s="30"/>
      <c r="C21" s="31"/>
      <c r="D21" s="32"/>
      <c r="E21" s="33"/>
      <c r="F21" s="33"/>
      <c r="G21" s="33"/>
      <c r="H21" s="34"/>
      <c r="I21" s="30"/>
      <c r="J21" s="30"/>
      <c r="K21" s="31"/>
      <c r="L21" s="35"/>
      <c r="M21" s="36"/>
      <c r="N21" s="36"/>
      <c r="O21" s="39"/>
      <c r="P21" s="58"/>
    </row>
    <row r="22" spans="1:16" ht="15.75" thickBot="1" x14ac:dyDescent="0.3">
      <c r="A22" s="47"/>
      <c r="B22" s="37"/>
      <c r="C22" s="37"/>
      <c r="D22" s="37"/>
      <c r="E22" s="37"/>
      <c r="F22" s="37"/>
      <c r="G22" s="37"/>
      <c r="H22" s="37"/>
      <c r="I22" s="37"/>
      <c r="J22" s="201" t="s">
        <v>13</v>
      </c>
      <c r="K22" s="201"/>
      <c r="L22" s="35">
        <f>L12+L16+L20</f>
        <v>339.58000000000004</v>
      </c>
      <c r="M22" s="38"/>
      <c r="N22" s="40" t="s">
        <v>14</v>
      </c>
      <c r="O22" s="35">
        <f>O12+O16+O20</f>
        <v>0</v>
      </c>
      <c r="P22" s="58" t="str">
        <f>IF(O22&gt;L22,"prekročená cena","nižšia ako stanovená")</f>
        <v>nižšia ako stanovená</v>
      </c>
    </row>
    <row r="23" spans="1:16" ht="15.75" thickBot="1" x14ac:dyDescent="0.3">
      <c r="A23" s="202" t="s">
        <v>15</v>
      </c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4"/>
      <c r="O23" s="35">
        <f>O22*0.2</f>
        <v>0</v>
      </c>
    </row>
    <row r="24" spans="1:16" ht="15.75" thickBot="1" x14ac:dyDescent="0.3">
      <c r="A24" s="202" t="s">
        <v>16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4"/>
      <c r="O24" s="35">
        <f>O22+O23</f>
        <v>0</v>
      </c>
    </row>
    <row r="25" spans="1:16" x14ac:dyDescent="0.25">
      <c r="A25" s="190" t="s">
        <v>17</v>
      </c>
      <c r="B25" s="190"/>
      <c r="C25" s="190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</row>
    <row r="26" spans="1:16" x14ac:dyDescent="0.25">
      <c r="A26" s="205" t="s">
        <v>65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</row>
    <row r="27" spans="1:16" ht="25.5" customHeight="1" x14ac:dyDescent="0.25">
      <c r="A27" s="108" t="s">
        <v>57</v>
      </c>
      <c r="B27" s="108"/>
      <c r="C27" s="108"/>
      <c r="D27" s="108"/>
      <c r="E27" s="108"/>
      <c r="F27" s="108"/>
      <c r="G27" s="109" t="s">
        <v>55</v>
      </c>
      <c r="H27" s="108"/>
      <c r="I27" s="108"/>
      <c r="J27" s="42"/>
      <c r="K27" s="42"/>
      <c r="L27" s="42"/>
      <c r="M27" s="42"/>
      <c r="N27" s="42"/>
      <c r="O27" s="42"/>
    </row>
    <row r="28" spans="1:16" ht="15" customHeight="1" x14ac:dyDescent="0.25">
      <c r="A28" s="227" t="s">
        <v>67</v>
      </c>
      <c r="B28" s="228"/>
      <c r="C28" s="228"/>
      <c r="D28" s="228"/>
      <c r="E28" s="229"/>
      <c r="F28" s="191" t="s">
        <v>56</v>
      </c>
      <c r="G28" s="43" t="s">
        <v>18</v>
      </c>
      <c r="H28" s="210">
        <f>'zákazka a cenová ponuka 1 '!H28:O28</f>
        <v>0</v>
      </c>
      <c r="I28" s="211"/>
      <c r="J28" s="211"/>
      <c r="K28" s="211"/>
      <c r="L28" s="211"/>
      <c r="M28" s="211"/>
      <c r="N28" s="211"/>
      <c r="O28" s="212"/>
    </row>
    <row r="29" spans="1:16" x14ac:dyDescent="0.25">
      <c r="A29" s="230"/>
      <c r="B29" s="231"/>
      <c r="C29" s="231"/>
      <c r="D29" s="231"/>
      <c r="E29" s="232"/>
      <c r="F29" s="191"/>
      <c r="G29" s="43" t="s">
        <v>19</v>
      </c>
      <c r="H29" s="210">
        <f>'zákazka a cenová ponuka 1 '!H29:O29</f>
        <v>0</v>
      </c>
      <c r="I29" s="211"/>
      <c r="J29" s="211"/>
      <c r="K29" s="211"/>
      <c r="L29" s="211"/>
      <c r="M29" s="211"/>
      <c r="N29" s="211"/>
      <c r="O29" s="212"/>
    </row>
    <row r="30" spans="1:16" ht="18" customHeight="1" x14ac:dyDescent="0.25">
      <c r="A30" s="230"/>
      <c r="B30" s="231"/>
      <c r="C30" s="231"/>
      <c r="D30" s="231"/>
      <c r="E30" s="232"/>
      <c r="F30" s="191"/>
      <c r="G30" s="43" t="s">
        <v>20</v>
      </c>
      <c r="H30" s="210">
        <f>'zákazka a cenová ponuka 1 '!H30:O30</f>
        <v>0</v>
      </c>
      <c r="I30" s="211"/>
      <c r="J30" s="211"/>
      <c r="K30" s="211"/>
      <c r="L30" s="211"/>
      <c r="M30" s="211"/>
      <c r="N30" s="211"/>
      <c r="O30" s="212"/>
    </row>
    <row r="31" spans="1:16" x14ac:dyDescent="0.25">
      <c r="A31" s="230"/>
      <c r="B31" s="231"/>
      <c r="C31" s="231"/>
      <c r="D31" s="231"/>
      <c r="E31" s="232"/>
      <c r="F31" s="191"/>
      <c r="G31" s="43" t="s">
        <v>21</v>
      </c>
      <c r="H31" s="210">
        <f>'zákazka a cenová ponuka 1 '!H31:O31</f>
        <v>0</v>
      </c>
      <c r="I31" s="211"/>
      <c r="J31" s="211"/>
      <c r="K31" s="211"/>
      <c r="L31" s="211"/>
      <c r="M31" s="211"/>
      <c r="N31" s="211"/>
      <c r="O31" s="212"/>
    </row>
    <row r="32" spans="1:16" x14ac:dyDescent="0.25">
      <c r="A32" s="230"/>
      <c r="B32" s="231"/>
      <c r="C32" s="231"/>
      <c r="D32" s="231"/>
      <c r="E32" s="232"/>
      <c r="F32" s="191"/>
      <c r="G32" s="43" t="s">
        <v>22</v>
      </c>
      <c r="H32" s="210">
        <f>'zákazka a cenová ponuka 1 '!H32:O32</f>
        <v>0</v>
      </c>
      <c r="I32" s="211"/>
      <c r="J32" s="211"/>
      <c r="K32" s="211"/>
      <c r="L32" s="211"/>
      <c r="M32" s="211"/>
      <c r="N32" s="211"/>
      <c r="O32" s="212"/>
    </row>
    <row r="33" spans="1:15" x14ac:dyDescent="0.25">
      <c r="A33" s="230"/>
      <c r="B33" s="231"/>
      <c r="C33" s="231"/>
      <c r="D33" s="231"/>
      <c r="E33" s="232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230"/>
      <c r="B34" s="231"/>
      <c r="C34" s="231"/>
      <c r="D34" s="231"/>
      <c r="E34" s="232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233"/>
      <c r="B35" s="234"/>
      <c r="C35" s="234"/>
      <c r="D35" s="234"/>
      <c r="E35" s="235"/>
      <c r="F35" s="42"/>
      <c r="G35" s="16"/>
      <c r="H35" s="16"/>
      <c r="I35" s="16"/>
      <c r="J35" s="16" t="s">
        <v>23</v>
      </c>
      <c r="K35" s="16"/>
      <c r="L35" s="187"/>
      <c r="M35" s="188"/>
      <c r="N35" s="189"/>
      <c r="O35" s="16"/>
    </row>
    <row r="36" spans="1:15" x14ac:dyDescent="0.25">
      <c r="A36" s="42"/>
      <c r="B36" s="42"/>
      <c r="C36" s="42"/>
      <c r="D36" s="42"/>
      <c r="E36" s="42"/>
      <c r="F36" s="42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QmZi5OafYt5viROn89ehMPdLBl2vOT8kTAauyg/jB3VEfeUk5nTXrXHENPtz9rBGgY1Vlg6P9nEat5UX0ueZ8g==" saltValue="fyc5ZL/OST+u9vTHyyjITw==" spinCount="100000" sheet="1" objects="1" scenarios="1"/>
  <mergeCells count="44">
    <mergeCell ref="A28:E35"/>
    <mergeCell ref="F28:F32"/>
    <mergeCell ref="H29:O29"/>
    <mergeCell ref="H30:O30"/>
    <mergeCell ref="H31:O31"/>
    <mergeCell ref="H32:O32"/>
    <mergeCell ref="L35:N35"/>
    <mergeCell ref="H28:O28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1:L1"/>
    <mergeCell ref="C3:K3"/>
    <mergeCell ref="B4:F4"/>
    <mergeCell ref="B5:F5"/>
    <mergeCell ref="A6:B6"/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opLeftCell="A4" zoomScaleNormal="100" zoomScaleSheetLayoutView="100" workbookViewId="0">
      <selection activeCell="N11" sqref="N10:N11"/>
    </sheetView>
  </sheetViews>
  <sheetFormatPr defaultRowHeight="15" x14ac:dyDescent="0.25"/>
  <cols>
    <col min="1" max="1" width="13.7109375" style="56" customWidth="1"/>
    <col min="2" max="2" width="12" style="56" customWidth="1"/>
    <col min="3" max="3" width="14.85546875" style="56" customWidth="1"/>
    <col min="4" max="4" width="14.5703125" style="56" customWidth="1"/>
    <col min="5" max="6" width="9.140625" style="56"/>
    <col min="7" max="7" width="11.85546875" style="56" customWidth="1"/>
    <col min="8" max="10" width="9.140625" style="56"/>
    <col min="11" max="11" width="11.42578125" style="56" customWidth="1"/>
    <col min="12" max="12" width="16.140625" style="56" customWidth="1"/>
    <col min="13" max="13" width="6.140625" style="56" customWidth="1"/>
    <col min="14" max="14" width="13.85546875" style="56" customWidth="1"/>
    <col min="15" max="15" width="15.85546875" style="56" customWidth="1"/>
    <col min="16" max="16" width="14.5703125" style="56" customWidth="1"/>
    <col min="17" max="17" width="9.42578125" style="56" bestFit="1" customWidth="1"/>
    <col min="18" max="16384" width="9.140625" style="56"/>
  </cols>
  <sheetData>
    <row r="1" spans="1:16" ht="18" x14ac:dyDescent="0.25">
      <c r="A1" s="150" t="s">
        <v>64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4" t="s">
        <v>69</v>
      </c>
      <c r="O1" s="13"/>
    </row>
    <row r="2" spans="1:16" ht="11.25" customHeight="1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4" t="s">
        <v>70</v>
      </c>
      <c r="O2" s="13"/>
    </row>
    <row r="3" spans="1:16" ht="18" x14ac:dyDescent="0.25">
      <c r="A3" s="15" t="s">
        <v>0</v>
      </c>
      <c r="B3" s="110"/>
      <c r="C3" s="213" t="str">
        <f>'zákazka a cenová ponuka 1 '!C3:K3</f>
        <v xml:space="preserve">Lesnícke služby v ťažbovom procese na OZ Vranov n/T,  LS01 VC03   </v>
      </c>
      <c r="D3" s="214"/>
      <c r="E3" s="214"/>
      <c r="F3" s="214"/>
      <c r="G3" s="214"/>
      <c r="H3" s="214"/>
      <c r="I3" s="214"/>
      <c r="J3" s="214"/>
      <c r="K3" s="214"/>
      <c r="L3" s="110"/>
      <c r="N3" s="12"/>
      <c r="O3" s="13"/>
    </row>
    <row r="4" spans="1:16" x14ac:dyDescent="0.25">
      <c r="A4" s="18" t="s">
        <v>1</v>
      </c>
      <c r="B4" s="215" t="str">
        <f>'zákazka a cenová ponuka 1 '!B4:F4</f>
        <v>Lesy SR š.p. OZ Vranov n/T</v>
      </c>
      <c r="C4" s="215"/>
      <c r="D4" s="215"/>
      <c r="E4" s="215"/>
      <c r="F4" s="215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111"/>
      <c r="B5" s="167"/>
      <c r="C5" s="167"/>
      <c r="D5" s="167"/>
      <c r="E5" s="167"/>
      <c r="F5" s="167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225" t="s">
        <v>66</v>
      </c>
      <c r="B6" s="226"/>
      <c r="C6" s="57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6" t="s">
        <v>72</v>
      </c>
      <c r="B7" s="171" t="s">
        <v>2</v>
      </c>
      <c r="C7" s="173" t="s">
        <v>53</v>
      </c>
      <c r="D7" s="174"/>
      <c r="E7" s="181" t="s">
        <v>3</v>
      </c>
      <c r="F7" s="182"/>
      <c r="G7" s="183"/>
      <c r="H7" s="154" t="s">
        <v>4</v>
      </c>
      <c r="I7" s="157" t="s">
        <v>5</v>
      </c>
      <c r="J7" s="159" t="s">
        <v>6</v>
      </c>
      <c r="K7" s="162" t="s">
        <v>7</v>
      </c>
      <c r="L7" s="157" t="s">
        <v>54</v>
      </c>
      <c r="M7" s="157" t="s">
        <v>60</v>
      </c>
      <c r="N7" s="175" t="s">
        <v>58</v>
      </c>
      <c r="O7" s="177" t="s">
        <v>59</v>
      </c>
    </row>
    <row r="8" spans="1:16" ht="21.75" customHeight="1" x14ac:dyDescent="0.25">
      <c r="A8" s="157" t="str">
        <f>'zákazka a cenová ponuka 1 '!A8:A9</f>
        <v xml:space="preserve"> 01 / 03 / 03</v>
      </c>
      <c r="B8" s="172"/>
      <c r="C8" s="179" t="s">
        <v>68</v>
      </c>
      <c r="D8" s="180"/>
      <c r="E8" s="179" t="s">
        <v>9</v>
      </c>
      <c r="F8" s="158" t="s">
        <v>10</v>
      </c>
      <c r="G8" s="157" t="s">
        <v>11</v>
      </c>
      <c r="H8" s="155"/>
      <c r="I8" s="158"/>
      <c r="J8" s="160"/>
      <c r="K8" s="163"/>
      <c r="L8" s="158"/>
      <c r="M8" s="158"/>
      <c r="N8" s="176"/>
      <c r="O8" s="178"/>
    </row>
    <row r="9" spans="1:16" ht="50.25" customHeight="1" thickBot="1" x14ac:dyDescent="0.3">
      <c r="A9" s="168"/>
      <c r="B9" s="172"/>
      <c r="C9" s="179"/>
      <c r="D9" s="180"/>
      <c r="E9" s="179"/>
      <c r="F9" s="158"/>
      <c r="G9" s="158"/>
      <c r="H9" s="156"/>
      <c r="I9" s="158"/>
      <c r="J9" s="161"/>
      <c r="K9" s="163"/>
      <c r="L9" s="168"/>
      <c r="M9" s="168"/>
      <c r="N9" s="176"/>
      <c r="O9" s="178"/>
    </row>
    <row r="10" spans="1:16" x14ac:dyDescent="0.25">
      <c r="A10" s="20"/>
      <c r="B10" s="112" t="s">
        <v>110</v>
      </c>
      <c r="C10" s="242" t="s">
        <v>74</v>
      </c>
      <c r="D10" s="243"/>
      <c r="E10" s="276">
        <v>0</v>
      </c>
      <c r="F10" s="249">
        <v>21.63</v>
      </c>
      <c r="G10" s="250">
        <f>SUM(E10:F10)</f>
        <v>21.63</v>
      </c>
      <c r="H10" s="244" t="s">
        <v>37</v>
      </c>
      <c r="I10" s="66">
        <v>15</v>
      </c>
      <c r="J10" s="66">
        <v>1.17</v>
      </c>
      <c r="K10" s="112">
        <v>900</v>
      </c>
      <c r="L10" s="68">
        <v>259.77999999999997</v>
      </c>
      <c r="M10" s="129" t="s">
        <v>61</v>
      </c>
      <c r="N10" s="272"/>
      <c r="O10" s="68">
        <f>SUM(N10*G10)</f>
        <v>0</v>
      </c>
      <c r="P10" s="58" t="str">
        <f>IF( O10=0," ", IF(100-((L10/O10)*100)&gt;20,"viac ako 20%",0))</f>
        <v xml:space="preserve"> </v>
      </c>
    </row>
    <row r="11" spans="1:16" x14ac:dyDescent="0.25">
      <c r="A11" s="21"/>
      <c r="B11" s="117" t="s">
        <v>110</v>
      </c>
      <c r="C11" s="245" t="s">
        <v>75</v>
      </c>
      <c r="D11" s="246"/>
      <c r="E11" s="278">
        <v>0</v>
      </c>
      <c r="F11" s="252">
        <v>21.63</v>
      </c>
      <c r="G11" s="253">
        <f t="shared" ref="G11" si="0">SUM(E11:F11)</f>
        <v>21.63</v>
      </c>
      <c r="H11" s="247" t="s">
        <v>37</v>
      </c>
      <c r="I11" s="22">
        <v>15</v>
      </c>
      <c r="J11" s="22">
        <v>1.17</v>
      </c>
      <c r="K11" s="133">
        <v>900</v>
      </c>
      <c r="L11" s="72">
        <v>302.17</v>
      </c>
      <c r="M11" s="70" t="s">
        <v>61</v>
      </c>
      <c r="N11" s="273"/>
      <c r="O11" s="72">
        <f>SUM(N11*G11)</f>
        <v>0</v>
      </c>
      <c r="P11" s="58" t="str">
        <f t="shared" ref="P11" si="1">IF( O11=0," ", IF(100-((L11/O11)*100)&gt;20,"viac ako 20%",0))</f>
        <v xml:space="preserve"> </v>
      </c>
    </row>
    <row r="12" spans="1:16" x14ac:dyDescent="0.25">
      <c r="A12" s="24"/>
      <c r="B12" s="116" t="s">
        <v>73</v>
      </c>
      <c r="C12" s="148"/>
      <c r="D12" s="149"/>
      <c r="E12" s="271">
        <f>SUM(E10:E11)</f>
        <v>0</v>
      </c>
      <c r="F12" s="255">
        <f t="shared" ref="F12:G12" si="2">SUM(F10:F11)</f>
        <v>43.26</v>
      </c>
      <c r="G12" s="256">
        <f t="shared" si="2"/>
        <v>43.26</v>
      </c>
      <c r="H12" s="114"/>
      <c r="I12" s="25"/>
      <c r="J12" s="25"/>
      <c r="K12" s="113"/>
      <c r="L12" s="72">
        <f>SUM(L10:L11)</f>
        <v>561.95000000000005</v>
      </c>
      <c r="M12" s="70" t="s">
        <v>61</v>
      </c>
      <c r="N12" s="73"/>
      <c r="O12" s="74">
        <f>SUM(O10:O11)</f>
        <v>0</v>
      </c>
      <c r="P12" s="58" t="str">
        <f>IF( O12=0," ", IF(100-((L12/O12)*100)&gt;20,"viac ako 20%",0))</f>
        <v xml:space="preserve"> </v>
      </c>
    </row>
    <row r="13" spans="1:16" x14ac:dyDescent="0.25">
      <c r="A13" s="24"/>
      <c r="B13" s="117"/>
      <c r="C13" s="131"/>
      <c r="D13" s="132"/>
      <c r="E13" s="278"/>
      <c r="F13" s="252"/>
      <c r="G13" s="253"/>
      <c r="H13" s="121"/>
      <c r="I13" s="22"/>
      <c r="J13" s="22"/>
      <c r="K13" s="133"/>
      <c r="L13" s="72"/>
      <c r="M13" s="75"/>
      <c r="N13" s="76"/>
      <c r="O13" s="72"/>
      <c r="P13" s="58"/>
    </row>
    <row r="14" spans="1:16" x14ac:dyDescent="0.25">
      <c r="A14" s="24"/>
      <c r="B14" s="113" t="s">
        <v>111</v>
      </c>
      <c r="C14" s="148" t="s">
        <v>74</v>
      </c>
      <c r="D14" s="153"/>
      <c r="E14" s="281">
        <v>0</v>
      </c>
      <c r="F14" s="258">
        <v>23.06</v>
      </c>
      <c r="G14" s="259">
        <f>SUM(E14:F14)</f>
        <v>23.06</v>
      </c>
      <c r="H14" s="247" t="s">
        <v>37</v>
      </c>
      <c r="I14" s="25">
        <v>20</v>
      </c>
      <c r="J14" s="25">
        <v>1.65</v>
      </c>
      <c r="K14" s="113">
        <v>1000</v>
      </c>
      <c r="L14" s="74">
        <v>245.38</v>
      </c>
      <c r="M14" s="135" t="s">
        <v>61</v>
      </c>
      <c r="N14" s="274"/>
      <c r="O14" s="74">
        <f>SUM(N14*G14)</f>
        <v>0</v>
      </c>
      <c r="P14" s="58"/>
    </row>
    <row r="15" spans="1:16" x14ac:dyDescent="0.25">
      <c r="A15" s="24"/>
      <c r="B15" s="113" t="s">
        <v>111</v>
      </c>
      <c r="C15" s="245" t="s">
        <v>75</v>
      </c>
      <c r="D15" s="246"/>
      <c r="E15" s="278">
        <v>0</v>
      </c>
      <c r="F15" s="252">
        <v>0</v>
      </c>
      <c r="G15" s="253">
        <f t="shared" ref="G15" si="3">SUM(E15:F15)</f>
        <v>0</v>
      </c>
      <c r="H15" s="247" t="s">
        <v>37</v>
      </c>
      <c r="I15" s="22">
        <v>20</v>
      </c>
      <c r="J15" s="22">
        <v>1.65</v>
      </c>
      <c r="K15" s="133">
        <v>1000</v>
      </c>
      <c r="L15" s="72"/>
      <c r="M15" s="70" t="s">
        <v>61</v>
      </c>
      <c r="N15" s="273"/>
      <c r="O15" s="72">
        <f>SUM(N15*G15)</f>
        <v>0</v>
      </c>
      <c r="P15" s="58"/>
    </row>
    <row r="16" spans="1:16" x14ac:dyDescent="0.25">
      <c r="A16" s="24"/>
      <c r="B16" s="116" t="s">
        <v>73</v>
      </c>
      <c r="C16" s="148"/>
      <c r="D16" s="149"/>
      <c r="E16" s="271">
        <f>SUM(E14:E15)</f>
        <v>0</v>
      </c>
      <c r="F16" s="255">
        <f t="shared" ref="F16:G16" si="4">SUM(F14:F15)</f>
        <v>23.06</v>
      </c>
      <c r="G16" s="256">
        <f t="shared" si="4"/>
        <v>23.06</v>
      </c>
      <c r="H16" s="114"/>
      <c r="I16" s="25"/>
      <c r="J16" s="25"/>
      <c r="K16" s="113"/>
      <c r="L16" s="72">
        <f>SUM(L14:L15)</f>
        <v>245.38</v>
      </c>
      <c r="M16" s="70" t="s">
        <v>61</v>
      </c>
      <c r="N16" s="73"/>
      <c r="O16" s="74">
        <f>SUM(O14:O15)</f>
        <v>0</v>
      </c>
      <c r="P16" s="58"/>
    </row>
    <row r="17" spans="1:16" x14ac:dyDescent="0.25">
      <c r="A17" s="21"/>
      <c r="B17" s="117"/>
      <c r="C17" s="148"/>
      <c r="D17" s="153"/>
      <c r="E17" s="278"/>
      <c r="F17" s="252"/>
      <c r="G17" s="253"/>
      <c r="H17" s="121"/>
      <c r="I17" s="22"/>
      <c r="J17" s="22"/>
      <c r="K17" s="133"/>
      <c r="L17" s="72"/>
      <c r="M17" s="75"/>
      <c r="N17" s="76"/>
      <c r="O17" s="72"/>
      <c r="P17" s="58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117"/>
      <c r="C18" s="148"/>
      <c r="D18" s="153"/>
      <c r="E18" s="281"/>
      <c r="F18" s="258"/>
      <c r="G18" s="259">
        <f>SUM(E18:F18)</f>
        <v>0</v>
      </c>
      <c r="H18" s="121"/>
      <c r="I18" s="22"/>
      <c r="J18" s="22"/>
      <c r="K18" s="133"/>
      <c r="L18" s="72">
        <v>0</v>
      </c>
      <c r="M18" s="75" t="s">
        <v>61</v>
      </c>
      <c r="N18" s="273"/>
      <c r="O18" s="72">
        <f>SUM(N18*G18)</f>
        <v>0</v>
      </c>
      <c r="P18" s="58"/>
    </row>
    <row r="19" spans="1:16" x14ac:dyDescent="0.25">
      <c r="A19" s="21"/>
      <c r="B19" s="117"/>
      <c r="C19" s="245"/>
      <c r="D19" s="246"/>
      <c r="E19" s="278"/>
      <c r="F19" s="252"/>
      <c r="G19" s="253">
        <f t="shared" ref="G19" si="6">SUM(E19:F19)</f>
        <v>0</v>
      </c>
      <c r="H19" s="121"/>
      <c r="I19" s="22"/>
      <c r="J19" s="22"/>
      <c r="K19" s="133"/>
      <c r="L19" s="72"/>
      <c r="M19" s="75" t="s">
        <v>61</v>
      </c>
      <c r="N19" s="273"/>
      <c r="O19" s="72">
        <f t="shared" ref="O19" si="7">SUM(N19*G19)</f>
        <v>0</v>
      </c>
      <c r="P19" s="58" t="str">
        <f t="shared" si="5"/>
        <v xml:space="preserve"> </v>
      </c>
    </row>
    <row r="20" spans="1:16" ht="15.75" thickBot="1" x14ac:dyDescent="0.3">
      <c r="A20" s="27"/>
      <c r="B20" s="118" t="s">
        <v>73</v>
      </c>
      <c r="C20" s="206"/>
      <c r="D20" s="207"/>
      <c r="E20" s="283">
        <f>SUM(E18:E19)</f>
        <v>0</v>
      </c>
      <c r="F20" s="261">
        <f t="shared" ref="F20:G20" si="8">SUM(F18:F19)</f>
        <v>0</v>
      </c>
      <c r="G20" s="262">
        <f t="shared" si="8"/>
        <v>0</v>
      </c>
      <c r="H20" s="123"/>
      <c r="I20" s="28"/>
      <c r="J20" s="28"/>
      <c r="K20" s="136"/>
      <c r="L20" s="79">
        <f>SUM(L18:L19)</f>
        <v>0</v>
      </c>
      <c r="M20" s="80"/>
      <c r="N20" s="81"/>
      <c r="O20" s="79">
        <f>SUM(O18:O19)</f>
        <v>0</v>
      </c>
      <c r="P20" s="58" t="str">
        <f t="shared" si="5"/>
        <v xml:space="preserve"> </v>
      </c>
    </row>
    <row r="21" spans="1:16" ht="15.75" thickBot="1" x14ac:dyDescent="0.3">
      <c r="A21" s="29"/>
      <c r="B21" s="30"/>
      <c r="C21" s="31"/>
      <c r="D21" s="32"/>
      <c r="E21" s="33"/>
      <c r="F21" s="33"/>
      <c r="G21" s="33"/>
      <c r="H21" s="34"/>
      <c r="I21" s="30"/>
      <c r="J21" s="30"/>
      <c r="K21" s="31"/>
      <c r="L21" s="35"/>
      <c r="M21" s="36"/>
      <c r="N21" s="36"/>
      <c r="O21" s="39"/>
      <c r="P21" s="58"/>
    </row>
    <row r="22" spans="1:16" ht="15.75" thickBot="1" x14ac:dyDescent="0.3">
      <c r="A22" s="47"/>
      <c r="B22" s="37"/>
      <c r="C22" s="37"/>
      <c r="D22" s="37"/>
      <c r="E22" s="37"/>
      <c r="F22" s="37"/>
      <c r="G22" s="37"/>
      <c r="H22" s="37"/>
      <c r="I22" s="37"/>
      <c r="J22" s="201" t="s">
        <v>13</v>
      </c>
      <c r="K22" s="201"/>
      <c r="L22" s="35">
        <f>L12+L16+L20</f>
        <v>807.33</v>
      </c>
      <c r="M22" s="38"/>
      <c r="N22" s="40" t="s">
        <v>14</v>
      </c>
      <c r="O22" s="35">
        <f>O12+O16+O20</f>
        <v>0</v>
      </c>
      <c r="P22" s="58" t="str">
        <f>IF(O22&gt;L22,"prekročená cena","nižšia ako stanovená")</f>
        <v>nižšia ako stanovená</v>
      </c>
    </row>
    <row r="23" spans="1:16" ht="15.75" thickBot="1" x14ac:dyDescent="0.3">
      <c r="A23" s="202" t="s">
        <v>15</v>
      </c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4"/>
      <c r="O23" s="35">
        <f>O22*0.2</f>
        <v>0</v>
      </c>
    </row>
    <row r="24" spans="1:16" ht="15.75" thickBot="1" x14ac:dyDescent="0.3">
      <c r="A24" s="202" t="s">
        <v>16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4"/>
      <c r="O24" s="35">
        <f>O22+O23</f>
        <v>0</v>
      </c>
    </row>
    <row r="25" spans="1:16" x14ac:dyDescent="0.25">
      <c r="A25" s="190" t="s">
        <v>17</v>
      </c>
      <c r="B25" s="190"/>
      <c r="C25" s="190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</row>
    <row r="26" spans="1:16" x14ac:dyDescent="0.25">
      <c r="A26" s="205" t="s">
        <v>65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</row>
    <row r="27" spans="1:16" ht="25.5" customHeight="1" x14ac:dyDescent="0.25">
      <c r="A27" s="108" t="s">
        <v>57</v>
      </c>
      <c r="B27" s="108"/>
      <c r="C27" s="108"/>
      <c r="D27" s="108"/>
      <c r="E27" s="108"/>
      <c r="F27" s="108"/>
      <c r="G27" s="109" t="s">
        <v>55</v>
      </c>
      <c r="H27" s="108"/>
      <c r="I27" s="108"/>
      <c r="J27" s="42"/>
      <c r="K27" s="42"/>
      <c r="L27" s="42"/>
      <c r="M27" s="42"/>
      <c r="N27" s="42"/>
      <c r="O27" s="42"/>
    </row>
    <row r="28" spans="1:16" ht="15" customHeight="1" x14ac:dyDescent="0.25">
      <c r="A28" s="227" t="s">
        <v>67</v>
      </c>
      <c r="B28" s="228"/>
      <c r="C28" s="228"/>
      <c r="D28" s="228"/>
      <c r="E28" s="229"/>
      <c r="F28" s="191" t="s">
        <v>56</v>
      </c>
      <c r="G28" s="43" t="s">
        <v>18</v>
      </c>
      <c r="H28" s="210">
        <f>'zákazka a cenová ponuka 1 '!H28:O28</f>
        <v>0</v>
      </c>
      <c r="I28" s="211"/>
      <c r="J28" s="211"/>
      <c r="K28" s="211"/>
      <c r="L28" s="211"/>
      <c r="M28" s="211"/>
      <c r="N28" s="211"/>
      <c r="O28" s="212"/>
    </row>
    <row r="29" spans="1:16" x14ac:dyDescent="0.25">
      <c r="A29" s="230"/>
      <c r="B29" s="231"/>
      <c r="C29" s="231"/>
      <c r="D29" s="231"/>
      <c r="E29" s="232"/>
      <c r="F29" s="191"/>
      <c r="G29" s="43" t="s">
        <v>19</v>
      </c>
      <c r="H29" s="210">
        <f>'zákazka a cenová ponuka 1 '!H29:O29</f>
        <v>0</v>
      </c>
      <c r="I29" s="211"/>
      <c r="J29" s="211"/>
      <c r="K29" s="211"/>
      <c r="L29" s="211"/>
      <c r="M29" s="211"/>
      <c r="N29" s="211"/>
      <c r="O29" s="212"/>
    </row>
    <row r="30" spans="1:16" ht="18" customHeight="1" x14ac:dyDescent="0.25">
      <c r="A30" s="230"/>
      <c r="B30" s="231"/>
      <c r="C30" s="231"/>
      <c r="D30" s="231"/>
      <c r="E30" s="232"/>
      <c r="F30" s="191"/>
      <c r="G30" s="43" t="s">
        <v>20</v>
      </c>
      <c r="H30" s="210">
        <f>'zákazka a cenová ponuka 1 '!H30:O30</f>
        <v>0</v>
      </c>
      <c r="I30" s="211"/>
      <c r="J30" s="211"/>
      <c r="K30" s="211"/>
      <c r="L30" s="211"/>
      <c r="M30" s="211"/>
      <c r="N30" s="211"/>
      <c r="O30" s="212"/>
    </row>
    <row r="31" spans="1:16" x14ac:dyDescent="0.25">
      <c r="A31" s="230"/>
      <c r="B31" s="231"/>
      <c r="C31" s="231"/>
      <c r="D31" s="231"/>
      <c r="E31" s="232"/>
      <c r="F31" s="191"/>
      <c r="G31" s="43" t="s">
        <v>21</v>
      </c>
      <c r="H31" s="210">
        <f>'zákazka a cenová ponuka 1 '!H31:O31</f>
        <v>0</v>
      </c>
      <c r="I31" s="211"/>
      <c r="J31" s="211"/>
      <c r="K31" s="211"/>
      <c r="L31" s="211"/>
      <c r="M31" s="211"/>
      <c r="N31" s="211"/>
      <c r="O31" s="212"/>
    </row>
    <row r="32" spans="1:16" x14ac:dyDescent="0.25">
      <c r="A32" s="230"/>
      <c r="B32" s="231"/>
      <c r="C32" s="231"/>
      <c r="D32" s="231"/>
      <c r="E32" s="232"/>
      <c r="F32" s="191"/>
      <c r="G32" s="43" t="s">
        <v>22</v>
      </c>
      <c r="H32" s="210">
        <f>'zákazka a cenová ponuka 1 '!H32:O32</f>
        <v>0</v>
      </c>
      <c r="I32" s="211"/>
      <c r="J32" s="211"/>
      <c r="K32" s="211"/>
      <c r="L32" s="211"/>
      <c r="M32" s="211"/>
      <c r="N32" s="211"/>
      <c r="O32" s="212"/>
    </row>
    <row r="33" spans="1:15" x14ac:dyDescent="0.25">
      <c r="A33" s="230"/>
      <c r="B33" s="231"/>
      <c r="C33" s="231"/>
      <c r="D33" s="231"/>
      <c r="E33" s="232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230"/>
      <c r="B34" s="231"/>
      <c r="C34" s="231"/>
      <c r="D34" s="231"/>
      <c r="E34" s="232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233"/>
      <c r="B35" s="234"/>
      <c r="C35" s="234"/>
      <c r="D35" s="234"/>
      <c r="E35" s="235"/>
      <c r="F35" s="42"/>
      <c r="G35" s="16"/>
      <c r="H35" s="16"/>
      <c r="I35" s="16"/>
      <c r="J35" s="16" t="s">
        <v>23</v>
      </c>
      <c r="K35" s="16"/>
      <c r="L35" s="187"/>
      <c r="M35" s="188"/>
      <c r="N35" s="189"/>
      <c r="O35" s="16"/>
    </row>
    <row r="36" spans="1:15" x14ac:dyDescent="0.25">
      <c r="A36" s="42"/>
      <c r="B36" s="42"/>
      <c r="C36" s="42"/>
      <c r="D36" s="42"/>
      <c r="E36" s="42"/>
      <c r="F36" s="42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MD1N19eHdfZCheiNBV6UOkpiJlewrcsfLKn/1FSm8axAdbNixncBp1fh3Nmja46HnIhSeB/7kiO6UZ8T0q4GIg==" saltValue="Ky51MoDIrDXYYh4/MtVRFA==" spinCount="100000" sheet="1" objects="1" scenarios="1"/>
  <mergeCells count="44">
    <mergeCell ref="A28:E35"/>
    <mergeCell ref="F28:F32"/>
    <mergeCell ref="H29:O29"/>
    <mergeCell ref="H30:O30"/>
    <mergeCell ref="H31:O31"/>
    <mergeCell ref="H32:O32"/>
    <mergeCell ref="L35:N35"/>
    <mergeCell ref="H28:O28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1:L1"/>
    <mergeCell ref="C3:K3"/>
    <mergeCell ref="B4:F4"/>
    <mergeCell ref="B5:F5"/>
    <mergeCell ref="A6:B6"/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9</vt:i4>
      </vt:variant>
    </vt:vector>
  </HeadingPairs>
  <TitlesOfParts>
    <vt:vector size="20" baseType="lpstr">
      <vt:lpstr>zákazka a cenová ponuka 1 </vt:lpstr>
      <vt:lpstr>zákazka a cenová ponuka 2</vt:lpstr>
      <vt:lpstr>zákazka a cenová ponuka 3</vt:lpstr>
      <vt:lpstr>zákazka a cenová ponuka 4</vt:lpstr>
      <vt:lpstr>zákazka a cenová ponuka 5</vt:lpstr>
      <vt:lpstr>zákazka a cenová ponuka 6</vt:lpstr>
      <vt:lpstr>zákazka a cenová ponuka 7</vt:lpstr>
      <vt:lpstr>zákazka a cenová ponuka 8</vt:lpstr>
      <vt:lpstr>zákazka a cenová ponuka 9</vt:lpstr>
      <vt:lpstr>Sumár</vt:lpstr>
      <vt:lpstr>Vysvetlívky</vt:lpstr>
      <vt:lpstr>'zákazka a cenová ponuka 1 '!Oblasť_tlače</vt:lpstr>
      <vt:lpstr>'zákazka a cenová ponuka 2'!Oblasť_tlače</vt:lpstr>
      <vt:lpstr>'zákazka a cenová ponuka 3'!Oblasť_tlače</vt:lpstr>
      <vt:lpstr>'zákazka a cenová ponuka 4'!Oblasť_tlače</vt:lpstr>
      <vt:lpstr>'zákazka a cenová ponuka 5'!Oblasť_tlače</vt:lpstr>
      <vt:lpstr>'zákazka a cenová ponuka 6'!Oblasť_tlače</vt:lpstr>
      <vt:lpstr>'zákazka a cenová ponuka 7'!Oblasť_tlače</vt:lpstr>
      <vt:lpstr>'zákazka a cenová ponuka 8'!Oblasť_tlače</vt:lpstr>
      <vt:lpstr>'zákazka a cenová ponuka 9'!Oblasť_tlače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miroslav.baca</cp:lastModifiedBy>
  <cp:lastPrinted>2021-09-08T05:13:43Z</cp:lastPrinted>
  <dcterms:created xsi:type="dcterms:W3CDTF">2012-08-13T12:29:09Z</dcterms:created>
  <dcterms:modified xsi:type="dcterms:W3CDTF">2021-09-17T10:28:01Z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