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9\2019_3081_SL_TH_DPMB_Bojlerovny\"/>
    </mc:Choice>
  </mc:AlternateContent>
  <xr:revisionPtr revIDLastSave="0" documentId="13_ncr:1_{C1B1B3CA-B88E-44B8-A62B-F4C7DD817133}" xr6:coauthVersionLast="43" xr6:coauthVersionMax="43" xr10:uidLastSave="{00000000-0000-0000-0000-000000000000}"/>
  <bookViews>
    <workbookView xWindow="28680" yWindow="-120" windowWidth="29040" windowHeight="164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02VRN PS02.10 Naklady" sheetId="12" r:id="rId4"/>
    <sheet name="PS02 PS02.01 Pol" sheetId="13" r:id="rId5"/>
    <sheet name="PS02 PS02.02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'PS02 PS02.01 Pol'!$1:$7</definedName>
    <definedName name="_xlnm.Print_Titles" localSheetId="5">'PS02 PS02.02 Pol'!$1:$7</definedName>
    <definedName name="_xlnm.Print_Titles" localSheetId="3">'PS02VRN PS02.10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'PS02 PS02.01 Pol'!$A$1:$W$23</definedName>
    <definedName name="_xlnm.Print_Area" localSheetId="5">'PS02 PS02.02 Pol'!$A$1:$W$32</definedName>
    <definedName name="_xlnm.Print_Area" localSheetId="3">'PS02VRN PS02.10 Naklady'!$A$1:$W$19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G44" i="1"/>
  <c r="F44" i="1"/>
  <c r="G43" i="1"/>
  <c r="I43" i="1" s="1"/>
  <c r="F43" i="1"/>
  <c r="G42" i="1"/>
  <c r="F42" i="1"/>
  <c r="G41" i="1"/>
  <c r="F41" i="1"/>
  <c r="G40" i="1"/>
  <c r="F40" i="1"/>
  <c r="I40" i="1" s="1"/>
  <c r="G39" i="1"/>
  <c r="F39" i="1"/>
  <c r="G31" i="14"/>
  <c r="G9" i="14"/>
  <c r="G8" i="14" s="1"/>
  <c r="I9" i="14"/>
  <c r="I8" i="14" s="1"/>
  <c r="K9" i="14"/>
  <c r="O9" i="14"/>
  <c r="O8" i="14" s="1"/>
  <c r="Q9" i="14"/>
  <c r="Q8" i="14" s="1"/>
  <c r="V9" i="14"/>
  <c r="G10" i="14"/>
  <c r="M10" i="14" s="1"/>
  <c r="I10" i="14"/>
  <c r="K10" i="14"/>
  <c r="K8" i="14" s="1"/>
  <c r="O10" i="14"/>
  <c r="Q10" i="14"/>
  <c r="V10" i="14"/>
  <c r="V8" i="14" s="1"/>
  <c r="G12" i="14"/>
  <c r="I12" i="14"/>
  <c r="K12" i="14"/>
  <c r="M12" i="14"/>
  <c r="O12" i="14"/>
  <c r="Q12" i="14"/>
  <c r="V12" i="14"/>
  <c r="G15" i="14"/>
  <c r="I15" i="14"/>
  <c r="K15" i="14"/>
  <c r="M15" i="14"/>
  <c r="O15" i="14"/>
  <c r="Q15" i="14"/>
  <c r="V15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2" i="14"/>
  <c r="M22" i="14" s="1"/>
  <c r="I22" i="14"/>
  <c r="K22" i="14"/>
  <c r="O22" i="14"/>
  <c r="Q22" i="14"/>
  <c r="V22" i="14"/>
  <c r="G24" i="14"/>
  <c r="M24" i="14" s="1"/>
  <c r="I24" i="14"/>
  <c r="K24" i="14"/>
  <c r="O24" i="14"/>
  <c r="Q24" i="14"/>
  <c r="V24" i="14"/>
  <c r="G26" i="14"/>
  <c r="I26" i="14"/>
  <c r="K26" i="14"/>
  <c r="M26" i="14"/>
  <c r="O26" i="14"/>
  <c r="Q26" i="14"/>
  <c r="V26" i="14"/>
  <c r="G28" i="14"/>
  <c r="K28" i="14"/>
  <c r="O28" i="14"/>
  <c r="V28" i="14"/>
  <c r="G29" i="14"/>
  <c r="M29" i="14" s="1"/>
  <c r="M28" i="14" s="1"/>
  <c r="I29" i="14"/>
  <c r="I28" i="14" s="1"/>
  <c r="K29" i="14"/>
  <c r="O29" i="14"/>
  <c r="Q29" i="14"/>
  <c r="Q28" i="14" s="1"/>
  <c r="V29" i="14"/>
  <c r="AE31" i="14"/>
  <c r="AF31" i="14"/>
  <c r="G22" i="13"/>
  <c r="G9" i="13"/>
  <c r="I9" i="13"/>
  <c r="I8" i="13" s="1"/>
  <c r="K9" i="13"/>
  <c r="M9" i="13"/>
  <c r="O9" i="13"/>
  <c r="Q9" i="13"/>
  <c r="Q8" i="13" s="1"/>
  <c r="V9" i="13"/>
  <c r="G10" i="13"/>
  <c r="G8" i="13" s="1"/>
  <c r="I10" i="13"/>
  <c r="K10" i="13"/>
  <c r="O10" i="13"/>
  <c r="O8" i="13" s="1"/>
  <c r="Q10" i="13"/>
  <c r="V10" i="13"/>
  <c r="G12" i="13"/>
  <c r="I12" i="13"/>
  <c r="K12" i="13"/>
  <c r="M12" i="13"/>
  <c r="O12" i="13"/>
  <c r="Q12" i="13"/>
  <c r="V12" i="13"/>
  <c r="G13" i="13"/>
  <c r="M13" i="13" s="1"/>
  <c r="I13" i="13"/>
  <c r="K13" i="13"/>
  <c r="K8" i="13" s="1"/>
  <c r="O13" i="13"/>
  <c r="Q13" i="13"/>
  <c r="V13" i="13"/>
  <c r="V8" i="13" s="1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I18" i="13"/>
  <c r="Q18" i="13"/>
  <c r="G19" i="13"/>
  <c r="G18" i="13" s="1"/>
  <c r="I19" i="13"/>
  <c r="K19" i="13"/>
  <c r="K18" i="13" s="1"/>
  <c r="O19" i="13"/>
  <c r="O18" i="13" s="1"/>
  <c r="Q19" i="13"/>
  <c r="V19" i="13"/>
  <c r="V18" i="13" s="1"/>
  <c r="G20" i="13"/>
  <c r="I20" i="13"/>
  <c r="K20" i="13"/>
  <c r="M20" i="13"/>
  <c r="O20" i="13"/>
  <c r="Q20" i="13"/>
  <c r="V20" i="13"/>
  <c r="AE22" i="13"/>
  <c r="G18" i="12"/>
  <c r="K8" i="12"/>
  <c r="V8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O10" i="12"/>
  <c r="O8" i="12" s="1"/>
  <c r="Q10" i="12"/>
  <c r="V10" i="12"/>
  <c r="G12" i="12"/>
  <c r="G11" i="12" s="1"/>
  <c r="I12" i="12"/>
  <c r="K12" i="12"/>
  <c r="K11" i="12" s="1"/>
  <c r="O12" i="12"/>
  <c r="O11" i="12" s="1"/>
  <c r="Q12" i="12"/>
  <c r="V12" i="12"/>
  <c r="V11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I11" i="12" s="1"/>
  <c r="K15" i="12"/>
  <c r="O15" i="12"/>
  <c r="Q15" i="12"/>
  <c r="Q11" i="12" s="1"/>
  <c r="V15" i="12"/>
  <c r="G16" i="12"/>
  <c r="M16" i="12" s="1"/>
  <c r="I16" i="12"/>
  <c r="K16" i="12"/>
  <c r="O16" i="12"/>
  <c r="Q16" i="12"/>
  <c r="V16" i="12"/>
  <c r="AE18" i="12"/>
  <c r="I20" i="1"/>
  <c r="I19" i="1"/>
  <c r="I18" i="1"/>
  <c r="I17" i="1"/>
  <c r="I16" i="1"/>
  <c r="I57" i="1"/>
  <c r="J56" i="1" s="1"/>
  <c r="F45" i="1"/>
  <c r="G23" i="1" s="1"/>
  <c r="G45" i="1"/>
  <c r="G25" i="1" s="1"/>
  <c r="H45" i="1"/>
  <c r="I42" i="1"/>
  <c r="I39" i="1"/>
  <c r="I45" i="1" s="1"/>
  <c r="J52" i="1" l="1"/>
  <c r="J54" i="1"/>
  <c r="J55" i="1"/>
  <c r="J53" i="1"/>
  <c r="J57" i="1" s="1"/>
  <c r="I44" i="1"/>
  <c r="I41" i="1"/>
  <c r="A27" i="1"/>
  <c r="M9" i="14"/>
  <c r="M8" i="14" s="1"/>
  <c r="AF22" i="13"/>
  <c r="M19" i="13"/>
  <c r="M18" i="13" s="1"/>
  <c r="M10" i="13"/>
  <c r="M8" i="13" s="1"/>
  <c r="AF18" i="12"/>
  <c r="M12" i="12"/>
  <c r="M11" i="12" s="1"/>
  <c r="M10" i="12"/>
  <c r="M8" i="12" s="1"/>
  <c r="J44" i="1"/>
  <c r="J39" i="1"/>
  <c r="J45" i="1" s="1"/>
  <c r="J43" i="1"/>
  <c r="J42" i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Jarmil</author>
  </authors>
  <commentList>
    <comment ref="S6" authorId="0" shapeId="0" xr:uid="{4BDFEA81-7711-4564-8DCD-0CC9D2DED7D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DF44719-BF05-4370-AA0D-996F5CFE56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Jarmil</author>
  </authors>
  <commentList>
    <comment ref="S6" authorId="0" shapeId="0" xr:uid="{B2B0443D-D494-4D51-A323-41F4F9DCA0B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05BABAA-BBF5-408B-B4A8-B7573C7A1A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Jarmil</author>
  </authors>
  <commentList>
    <comment ref="S6" authorId="0" shapeId="0" xr:uid="{5664B531-164F-4096-A9FE-40816446C5F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68D8BE-F757-4EA3-8E7D-1DA787B90F7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<sst xmlns="http://schemas.openxmlformats.org/spreadsheetml/2006/main" count="434" uniqueCount="188">
  <si>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</si>
  <si>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</si>
  <si>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</si>
  <si>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</si>
  <si>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</si>
  <si>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</si>
  <si>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</si>
  <si>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</si>
  <si>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</si>
  <si>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</si>
  <si>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</si>
  <si>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</si>
  <si>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</si>
  <si>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</si>
  <si>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</si>
  <si>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</si>
  <si>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</si>
  <si>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</si>
  <si>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</si>
  <si>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</si>
  <si>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</si>
  <si>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</si>
  <si>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</si>
  <si>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</si>
  <si>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</si>
  <si>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</si>
  <si>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</si>
  <si>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</si>
  <si>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</si>
  <si>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</si>
  <si>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</si>
  <si>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</si>
  <si>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</si>
  <si>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</si>
  <si>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</si>
  <si>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</si>
  <si>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</si>
  <si>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</si>
  <si>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</si>
  <si>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</si>
  <si>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</si>
  <si>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</si>
  <si>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</si>
  <si>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BMS Servis s.r.o.</t>
  </si>
  <si>
    <t>2019-3081</t>
  </si>
  <si>
    <t>Optimalizace zásobníku TV ve výmeníkové stanici v areálu Medlánky DPMB, a.s.</t>
  </si>
  <si>
    <t>BMS SERVIS, s.r.o.</t>
  </si>
  <si>
    <t>Vídeňská 186/118</t>
  </si>
  <si>
    <t xml:space="preserve">Brno-Přízřenice </t>
  </si>
  <si>
    <t>61900</t>
  </si>
  <si>
    <t>27723364</t>
  </si>
  <si>
    <t>CZ27723364</t>
  </si>
  <si>
    <t>Stavba</t>
  </si>
  <si>
    <t>PS02</t>
  </si>
  <si>
    <t>MaR a SILNOPROUD</t>
  </si>
  <si>
    <t>PS02.01</t>
  </si>
  <si>
    <t>Montážní a instalační materiál</t>
  </si>
  <si>
    <t>PS02.02</t>
  </si>
  <si>
    <t>Měření a regulace základní sestava</t>
  </si>
  <si>
    <t>PS02VRN</t>
  </si>
  <si>
    <t>Vedlejší a ostatní náklady</t>
  </si>
  <si>
    <t>PS02.10</t>
  </si>
  <si>
    <t>VRN</t>
  </si>
  <si>
    <t>Celkem za stavbu</t>
  </si>
  <si>
    <t>CZK</t>
  </si>
  <si>
    <t>Rekapitulace dílů</t>
  </si>
  <si>
    <t>Typ dílu</t>
  </si>
  <si>
    <t>M21</t>
  </si>
  <si>
    <t>Elektromontáže</t>
  </si>
  <si>
    <t>M36</t>
  </si>
  <si>
    <t>Montáže měřících a regulačních zařízení</t>
  </si>
  <si>
    <t>M36_01</t>
  </si>
  <si>
    <t>ELEKTROMONTÁŽE - HLAVNÍ POSPOJOVÁNÍ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</si>
  <si>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</si>
  <si>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</si>
  <si>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</si>
  <si>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</si>
  <si>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</si>
  <si>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</si>
  <si>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</si>
  <si>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</si>
  <si>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</si>
  <si>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</si>
  <si>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</si>
  <si>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</si>
  <si>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</si>
  <si>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</si>
  <si>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</si>
  <si>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</si>
  <si>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</si>
  <si>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</si>
  <si>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</si>
  <si>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</si>
  <si>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</si>
  <si>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</si>
  <si>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</si>
  <si>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</si>
  <si>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</si>
  <si>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</si>
  <si>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</si>
  <si>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</si>
  <si>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</si>
  <si>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</si>
  <si>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005211010R</t>
  </si>
  <si>
    <t>Předání a převzetí staveniště</t>
  </si>
  <si>
    <t>Soubor</t>
  </si>
  <si>
    <t>RTS 18/II</t>
  </si>
  <si>
    <t>POL99_8</t>
  </si>
  <si>
    <t>005124010R</t>
  </si>
  <si>
    <t>Koordinační činnost</t>
  </si>
  <si>
    <t>Indiv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</si>
  <si>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</si>
  <si>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</si>
  <si>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</si>
  <si>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</si>
  <si>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00523  R</t>
  </si>
  <si>
    <t>Zkoušky a revize</t>
  </si>
  <si>
    <t>005231020R</t>
  </si>
  <si>
    <t>Individuální a komplexní vyzkoušení</t>
  </si>
  <si>
    <t>005231030R</t>
  </si>
  <si>
    <t xml:space="preserve">Zkušební provoz </t>
  </si>
  <si>
    <t>SUM</t>
  </si>
  <si>
    <t>END</t>
  </si>
  <si>
    <t>Položkový soupis prací a dodávek</t>
  </si>
  <si>
    <t>PRO</t>
  </si>
  <si>
    <t>34121554R</t>
  </si>
  <si>
    <t>kabel JYTY; sdělovací; pevné uložení vnitřní; Cu jádra holá; počet žil 4; jmen.prům.jádra 1,00 mm; teplota použití do 70 °C</t>
  </si>
  <si>
    <t>m</t>
  </si>
  <si>
    <t>SPCM</t>
  </si>
  <si>
    <t>RTS 18/ II</t>
  </si>
  <si>
    <t>POL3_</t>
  </si>
  <si>
    <t>210860202R00</t>
  </si>
  <si>
    <t>Kabel speciální JYTY s Al 4 x 1 mm volně uložený</t>
  </si>
  <si>
    <t>POL1_</t>
  </si>
  <si>
    <t>Položka pořadí 1 : 40,00000</t>
  </si>
  <si>
    <t>VV</t>
  </si>
  <si>
    <t>345710961R</t>
  </si>
  <si>
    <t>trubka elektroinstalační tuhá hrdlová; znač.dle EN; mat. PVC samozhášivé; mech.odolnost střední; mezní hodnota zatížení 750 N/5 cm; teplot.rozsah -25 až 60 °C; stupeň hořlavosti A-3C; barva tmavě šedá RAL 7012; vnější pr.= 16,0 mm; vnitřní pr.= 13,0 mm; délka l = 3 m</t>
  </si>
  <si>
    <t>210010021RT1</t>
  </si>
  <si>
    <t>Trubka tuhá z PVC uložená pevně, 16 mm</t>
  </si>
  <si>
    <t>Dle půdorysu typické DPS</t>
  </si>
  <si>
    <t>POP</t>
  </si>
  <si>
    <t>Položka pořadí 3 : 20,00000</t>
  </si>
  <si>
    <t>210100001R00</t>
  </si>
  <si>
    <t>Ukončení vodičů v rozvaděči + zapojení do 2,5 mm2</t>
  </si>
  <si>
    <t>kus</t>
  </si>
  <si>
    <t>210100301R00</t>
  </si>
  <si>
    <t>Příplatek za ukončení stínění kabelů+zapojení</t>
  </si>
  <si>
    <t>210800606RT1</t>
  </si>
  <si>
    <t>Vodič nn a vn CYA 6 mm2 uložený v trubkách, včetně dodávky vodiče CYA 6</t>
  </si>
  <si>
    <t>POL1_9</t>
  </si>
  <si>
    <t>210220321RT1</t>
  </si>
  <si>
    <t>Svorka na potrubí Bernard, včetně Cu pásku, včetně dodávky svorky + Cu pásku</t>
  </si>
  <si>
    <t>900      RT9</t>
  </si>
  <si>
    <t>HZS, programátor</t>
  </si>
  <si>
    <t>h</t>
  </si>
  <si>
    <t>Prav.M</t>
  </si>
  <si>
    <t>POL10_</t>
  </si>
  <si>
    <t>VF101B65NWT</t>
  </si>
  <si>
    <t>Snímače teploty</t>
  </si>
  <si>
    <t>ks</t>
  </si>
  <si>
    <t>Vlastní</t>
  </si>
  <si>
    <t>Jímkový snímač teploty bez jímky, ponor 150mm, NTC10k,  -40..150°C, IP65</t>
  </si>
  <si>
    <t>WS150T</t>
  </si>
  <si>
    <t>Nerezová jímka ponor 150 mm, R 1/2", PN25</t>
  </si>
  <si>
    <t>Položka pořadí 2 : 2,00000</t>
  </si>
  <si>
    <t>219010002T03</t>
  </si>
  <si>
    <t>Montáž , jímky do L 300mmm</t>
  </si>
  <si>
    <t xml:space="preserve">ks    </t>
  </si>
  <si>
    <t>Položka pořadí 3 : 2,00000</t>
  </si>
  <si>
    <t>40561212R</t>
  </si>
  <si>
    <t>regulátor teploty stonkový rozsah regulace 30 až 90 °C; mikrospínač typ A (jednoobvodový); nestabilita +-1,5 °C; max. přetížení 100 °C; teplota prostředí -40 až 60 °C; délka 355 mm</t>
  </si>
  <si>
    <t>219010002T05</t>
  </si>
  <si>
    <t>Montáž , termostat /prostorový,jímkový/</t>
  </si>
  <si>
    <t>219010002T01</t>
  </si>
  <si>
    <t>Montáž snímače, pasivního</t>
  </si>
  <si>
    <t>VG82D1S1NT</t>
  </si>
  <si>
    <t>Ventily - 2-cestné, příruba</t>
  </si>
  <si>
    <t>Regulační ventil, příruba, dvoucestný, PDTC, PN 16, DN 32, kv 16</t>
  </si>
  <si>
    <t>VA7820GGA11T</t>
  </si>
  <si>
    <t>Pohony - lineární, 1000N, VP, 0..10V</t>
  </si>
  <si>
    <t>Elektrické lineární pohony s vratnou pružinou, ovládání 2/3-bodové nebo 0..10V, 24 VAC</t>
  </si>
  <si>
    <t>360400104R00</t>
  </si>
  <si>
    <t>Justovani ved.1 mer.misto</t>
  </si>
  <si>
    <t>RTS 13/ I</t>
  </si>
  <si>
    <t>360430026R00</t>
  </si>
  <si>
    <t>Montáž elektr. servopohonu Modact typ 522 22</t>
  </si>
  <si>
    <t>Kalkul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</si>
</sst>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W5" sqref="W5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CrbXGTr+ezD5odWIDbkabzGokBeccznqu5jgV0qF/o/WOC2G3iB/6iZxHQWa0e4FzO6kwoOd0DEE3Jz8iIFJwQ==" saltValue="p4GBmdEfyIZSl7RQBlLEA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204" t="s">
        <v>41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3"/>
      <c r="B2" s="75" t="s">
        <v>22</v>
      </c>
      <c r="C2" s="76"/>
      <c r="D2" s="77" t="s">
        <v>44</v>
      </c>
      <c r="E2" s="213" t="s">
        <v>45</v>
      </c>
      <c r="F2" s="214"/>
      <c r="G2" s="214"/>
      <c r="H2" s="214"/>
      <c r="I2" s="214"/>
      <c r="J2" s="215"/>
      <c r="O2" s="2"/>
    </row>
    <row r="3" spans="1:15" ht="27" hidden="1" customHeight="1" x14ac:dyDescent="0.2">
      <c r="A3" s="3"/>
      <c r="B3" s="78"/>
      <c r="C3" s="76"/>
      <c r="D3" s="79"/>
      <c r="E3" s="216"/>
      <c r="F3" s="217"/>
      <c r="G3" s="217"/>
      <c r="H3" s="217"/>
      <c r="I3" s="217"/>
      <c r="J3" s="218"/>
    </row>
    <row r="4" spans="1:15" ht="23.25" customHeight="1" x14ac:dyDescent="0.2">
      <c r="A4" s="3"/>
      <c r="B4" s="80"/>
      <c r="C4" s="81"/>
      <c r="D4" s="82"/>
      <c r="E4" s="226"/>
      <c r="F4" s="226"/>
      <c r="G4" s="226"/>
      <c r="H4" s="226"/>
      <c r="I4" s="226"/>
      <c r="J4" s="227"/>
    </row>
    <row r="5" spans="1:15" ht="24" customHeight="1" x14ac:dyDescent="0.2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83" t="s">
        <v>46</v>
      </c>
      <c r="E8" s="4"/>
      <c r="F8" s="4"/>
      <c r="G8" s="42"/>
      <c r="H8" s="26" t="s">
        <v>40</v>
      </c>
      <c r="I8" s="86" t="s">
        <v>50</v>
      </c>
      <c r="J8" s="10"/>
    </row>
    <row r="9" spans="1:15" ht="15.75" hidden="1" customHeight="1" x14ac:dyDescent="0.2">
      <c r="A9" s="3"/>
      <c r="B9" s="3"/>
      <c r="C9" s="4"/>
      <c r="D9" s="83" t="s">
        <v>47</v>
      </c>
      <c r="E9" s="4"/>
      <c r="F9" s="4"/>
      <c r="G9" s="42"/>
      <c r="H9" s="26" t="s">
        <v>34</v>
      </c>
      <c r="I9" s="86" t="s">
        <v>51</v>
      </c>
      <c r="J9" s="10"/>
    </row>
    <row r="10" spans="1:15" ht="15.75" hidden="1" customHeight="1" x14ac:dyDescent="0.2">
      <c r="A10" s="3"/>
      <c r="B10" s="48"/>
      <c r="C10" s="25"/>
      <c r="D10" s="85" t="s">
        <v>49</v>
      </c>
      <c r="E10" s="84" t="s">
        <v>48</v>
      </c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220"/>
      <c r="E11" s="220"/>
      <c r="F11" s="220"/>
      <c r="G11" s="220"/>
      <c r="H11" s="26" t="s">
        <v>40</v>
      </c>
      <c r="I11" s="88"/>
      <c r="J11" s="10"/>
    </row>
    <row r="12" spans="1:15" ht="15.75" customHeight="1" x14ac:dyDescent="0.2">
      <c r="A12" s="3"/>
      <c r="B12" s="38"/>
      <c r="C12" s="24"/>
      <c r="D12" s="225"/>
      <c r="E12" s="225"/>
      <c r="F12" s="225"/>
      <c r="G12" s="225"/>
      <c r="H12" s="26" t="s">
        <v>34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28"/>
      <c r="F13" s="229"/>
      <c r="G13" s="229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 t="s">
        <v>43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219"/>
      <c r="F15" s="219"/>
      <c r="G15" s="221"/>
      <c r="H15" s="221"/>
      <c r="I15" s="221" t="s">
        <v>29</v>
      </c>
      <c r="J15" s="222"/>
    </row>
    <row r="16" spans="1:15" ht="23.25" customHeight="1" x14ac:dyDescent="0.2">
      <c r="A16" s="144" t="s">
        <v>24</v>
      </c>
      <c r="B16" s="53" t="s">
        <v>24</v>
      </c>
      <c r="C16" s="54"/>
      <c r="D16" s="55"/>
      <c r="E16" s="210"/>
      <c r="F16" s="211"/>
      <c r="G16" s="210"/>
      <c r="H16" s="211"/>
      <c r="I16" s="210">
        <f>SUMIF(F52:F56,A16,I52:I56)+SUMIF(F52:F56,"PSU",I52:I56)</f>
        <v>0</v>
      </c>
      <c r="J16" s="212"/>
    </row>
    <row r="17" spans="1:10" ht="23.25" customHeight="1" x14ac:dyDescent="0.2">
      <c r="A17" s="144" t="s">
        <v>25</v>
      </c>
      <c r="B17" s="53" t="s">
        <v>25</v>
      </c>
      <c r="C17" s="54"/>
      <c r="D17" s="55"/>
      <c r="E17" s="210"/>
      <c r="F17" s="211"/>
      <c r="G17" s="210"/>
      <c r="H17" s="211"/>
      <c r="I17" s="210">
        <f>SUMIF(F52:F56,A17,I52:I56)</f>
        <v>0</v>
      </c>
      <c r="J17" s="212"/>
    </row>
    <row r="18" spans="1:10" ht="23.25" customHeight="1" x14ac:dyDescent="0.2">
      <c r="A18" s="144" t="s">
        <v>26</v>
      </c>
      <c r="B18" s="53" t="s">
        <v>26</v>
      </c>
      <c r="C18" s="54"/>
      <c r="D18" s="55"/>
      <c r="E18" s="210"/>
      <c r="F18" s="211"/>
      <c r="G18" s="210"/>
      <c r="H18" s="211"/>
      <c r="I18" s="210">
        <f>SUMIF(F52:F56,A18,I52:I56)</f>
        <v>0</v>
      </c>
      <c r="J18" s="212"/>
    </row>
    <row r="19" spans="1:10" ht="23.25" customHeight="1" x14ac:dyDescent="0.2">
      <c r="A19" s="144" t="s">
        <v>73</v>
      </c>
      <c r="B19" s="53" t="s">
        <v>27</v>
      </c>
      <c r="C19" s="54"/>
      <c r="D19" s="55"/>
      <c r="E19" s="210"/>
      <c r="F19" s="211"/>
      <c r="G19" s="210"/>
      <c r="H19" s="211"/>
      <c r="I19" s="210">
        <f>SUMIF(F52:F56,A19,I52:I56)</f>
        <v>0</v>
      </c>
      <c r="J19" s="212"/>
    </row>
    <row r="20" spans="1:10" ht="23.25" customHeight="1" x14ac:dyDescent="0.2">
      <c r="A20" s="144" t="s">
        <v>74</v>
      </c>
      <c r="B20" s="53" t="s">
        <v>28</v>
      </c>
      <c r="C20" s="54"/>
      <c r="D20" s="55"/>
      <c r="E20" s="210"/>
      <c r="F20" s="211"/>
      <c r="G20" s="210"/>
      <c r="H20" s="211"/>
      <c r="I20" s="210">
        <f>SUMIF(F52:F56,A20,I52:I56)</f>
        <v>0</v>
      </c>
      <c r="J20" s="212"/>
    </row>
    <row r="21" spans="1:10" ht="23.25" customHeight="1" x14ac:dyDescent="0.2">
      <c r="A21" s="3"/>
      <c r="B21" s="70" t="s">
        <v>29</v>
      </c>
      <c r="C21" s="71"/>
      <c r="D21" s="72"/>
      <c r="E21" s="223"/>
      <c r="F21" s="224"/>
      <c r="G21" s="223"/>
      <c r="H21" s="224"/>
      <c r="I21" s="223">
        <f>SUM(I16:J20)</f>
        <v>0</v>
      </c>
      <c r="J21" s="235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/>
      <c r="B23" s="53" t="s">
        <v>12</v>
      </c>
      <c r="C23" s="54"/>
      <c r="D23" s="55"/>
      <c r="E23" s="56">
        <v>15</v>
      </c>
      <c r="F23" s="57" t="s">
        <v>0</v>
      </c>
      <c r="G23" s="233">
        <f>ZakladDPHSniVypocet</f>
        <v>0</v>
      </c>
      <c r="H23" s="234"/>
      <c r="I23" s="234"/>
      <c r="J23" s="58" t="str">
        <f t="shared" ref="J23:J28" si="0">Mena</f>
        <v>CZK</v>
      </c>
    </row>
    <row r="24" spans="1:10" ht="23.25" hidden="1" customHeight="1" x14ac:dyDescent="0.2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31">
        <f>I23*E23/100</f>
        <v>0</v>
      </c>
      <c r="H24" s="232"/>
      <c r="I24" s="232"/>
      <c r="J24" s="58" t="str">
        <f t="shared" si="0"/>
        <v>CZK</v>
      </c>
    </row>
    <row r="25" spans="1:10" ht="23.25" customHeight="1" x14ac:dyDescent="0.2">
      <c r="A25" s="3"/>
      <c r="B25" s="53" t="s">
        <v>14</v>
      </c>
      <c r="C25" s="54"/>
      <c r="D25" s="55"/>
      <c r="E25" s="56">
        <v>21</v>
      </c>
      <c r="F25" s="57" t="s">
        <v>0</v>
      </c>
      <c r="G25" s="233">
        <f>ZakladDPHZaklVypocet</f>
        <v>0</v>
      </c>
      <c r="H25" s="234"/>
      <c r="I25" s="234"/>
      <c r="J25" s="58" t="str">
        <f t="shared" si="0"/>
        <v>CZK</v>
      </c>
    </row>
    <row r="26" spans="1:10" ht="23.25" hidden="1" customHeight="1" x14ac:dyDescent="0.2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07">
        <f>I25*E25/100</f>
        <v>0</v>
      </c>
      <c r="H26" s="208"/>
      <c r="I26" s="208"/>
      <c r="J26" s="52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09">
        <f>CenaCelkemBezDPH-(ZakladDPHSni+ZakladDPHZakl)</f>
        <v>0</v>
      </c>
      <c r="H27" s="209"/>
      <c r="I27" s="209"/>
      <c r="J27" s="59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1" t="s">
        <v>23</v>
      </c>
      <c r="C28" s="122"/>
      <c r="D28" s="122"/>
      <c r="E28" s="123"/>
      <c r="F28" s="124"/>
      <c r="G28" s="237">
        <f>ROUNDUP(A27, 0)</f>
        <v>0</v>
      </c>
      <c r="H28" s="237"/>
      <c r="I28" s="237"/>
      <c r="J28" s="125" t="str">
        <f t="shared" si="0"/>
        <v>CZK</v>
      </c>
    </row>
    <row r="29" spans="1:10" ht="27.75" hidden="1" customHeight="1" thickBot="1" x14ac:dyDescent="0.25">
      <c r="A29" s="3"/>
      <c r="B29" s="121" t="s">
        <v>35</v>
      </c>
      <c r="C29" s="126"/>
      <c r="D29" s="126"/>
      <c r="E29" s="126"/>
      <c r="F29" s="126"/>
      <c r="G29" s="236">
        <f>ZakladDPHSni+DPHSni+ZakladDPHZakl+DPHZakl+Zaokrouhleni</f>
        <v>0</v>
      </c>
      <c r="H29" s="236"/>
      <c r="I29" s="236"/>
      <c r="J29" s="127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43658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38"/>
      <c r="E34" s="239"/>
      <c r="F34" s="29"/>
      <c r="G34" s="238"/>
      <c r="H34" s="239"/>
      <c r="I34" s="239"/>
      <c r="J34" s="35"/>
    </row>
    <row r="35" spans="1:10" ht="12.75" customHeight="1" x14ac:dyDescent="0.2">
      <c r="A35" s="3"/>
      <c r="B35" s="3"/>
      <c r="C35" s="4"/>
      <c r="D35" s="230" t="s">
        <v>2</v>
      </c>
      <c r="E35" s="23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3">
        <v>1</v>
      </c>
      <c r="B39" s="104" t="s">
        <v>52</v>
      </c>
      <c r="C39" s="198"/>
      <c r="D39" s="199"/>
      <c r="E39" s="199"/>
      <c r="F39" s="105">
        <f>'PS02 PS02.01 Pol'!AE22+'PS02 PS02.02 Pol'!AE31+'PS02VRN PS02.10 Naklady'!AE18</f>
        <v>0</v>
      </c>
      <c r="G39" s="106">
        <f>'PS02 PS02.01 Pol'!AF22+'PS02 PS02.02 Pol'!AF31+'PS02VRN PS02.10 Naklady'!AF18</f>
        <v>0</v>
      </c>
      <c r="H39" s="107"/>
      <c r="I39" s="108">
        <f t="shared" ref="I39:I44" si="1">F39+G39+H39</f>
        <v>0</v>
      </c>
      <c r="J39" s="109" t="str">
        <f t="shared" ref="J39:J44" si="2">IF(CenaCelkemVypocet=0,"",I39/CenaCelkemVypocet*100)</f>
        <v/>
      </c>
    </row>
    <row r="40" spans="1:10" ht="25.5" customHeight="1" x14ac:dyDescent="0.2">
      <c r="A40" s="93">
        <v>2</v>
      </c>
      <c r="B40" s="110" t="s">
        <v>53</v>
      </c>
      <c r="C40" s="202" t="s">
        <v>54</v>
      </c>
      <c r="D40" s="203"/>
      <c r="E40" s="203"/>
      <c r="F40" s="111">
        <f>'PS02 PS02.01 Pol'!AE22+'PS02 PS02.02 Pol'!AE31</f>
        <v>0</v>
      </c>
      <c r="G40" s="112">
        <f>'PS02 PS02.01 Pol'!AF22+'PS02 PS02.02 Pol'!AF31</f>
        <v>0</v>
      </c>
      <c r="H40" s="112"/>
      <c r="I40" s="113">
        <f t="shared" si="1"/>
        <v>0</v>
      </c>
      <c r="J40" s="114" t="str">
        <f t="shared" si="2"/>
        <v/>
      </c>
    </row>
    <row r="41" spans="1:10" ht="25.5" customHeight="1" x14ac:dyDescent="0.2">
      <c r="A41" s="93">
        <v>3</v>
      </c>
      <c r="B41" s="115" t="s">
        <v>55</v>
      </c>
      <c r="C41" s="198" t="s">
        <v>56</v>
      </c>
      <c r="D41" s="199"/>
      <c r="E41" s="199"/>
      <c r="F41" s="116">
        <f>'PS02 PS02.01 Pol'!AE22</f>
        <v>0</v>
      </c>
      <c r="G41" s="107">
        <f>'PS02 PS02.01 Pol'!AF22</f>
        <v>0</v>
      </c>
      <c r="H41" s="107"/>
      <c r="I41" s="108">
        <f t="shared" si="1"/>
        <v>0</v>
      </c>
      <c r="J41" s="109" t="str">
        <f t="shared" si="2"/>
        <v/>
      </c>
    </row>
    <row r="42" spans="1:10" ht="25.5" customHeight="1" x14ac:dyDescent="0.2">
      <c r="A42" s="93">
        <v>3</v>
      </c>
      <c r="B42" s="115" t="s">
        <v>57</v>
      </c>
      <c r="C42" s="198" t="s">
        <v>58</v>
      </c>
      <c r="D42" s="199"/>
      <c r="E42" s="199"/>
      <c r="F42" s="116">
        <f>'PS02 PS02.02 Pol'!AE31</f>
        <v>0</v>
      </c>
      <c r="G42" s="107">
        <f>'PS02 PS02.02 Pol'!AF31</f>
        <v>0</v>
      </c>
      <c r="H42" s="107"/>
      <c r="I42" s="108">
        <f t="shared" si="1"/>
        <v>0</v>
      </c>
      <c r="J42" s="109" t="str">
        <f t="shared" si="2"/>
        <v/>
      </c>
    </row>
    <row r="43" spans="1:10" ht="25.5" customHeight="1" x14ac:dyDescent="0.2">
      <c r="A43" s="93">
        <v>2</v>
      </c>
      <c r="B43" s="110" t="s">
        <v>59</v>
      </c>
      <c r="C43" s="202" t="s">
        <v>60</v>
      </c>
      <c r="D43" s="203"/>
      <c r="E43" s="203"/>
      <c r="F43" s="111">
        <f>'PS02VRN PS02.10 Naklady'!AE18</f>
        <v>0</v>
      </c>
      <c r="G43" s="112">
        <f>'PS02VRN PS02.10 Naklady'!AF18</f>
        <v>0</v>
      </c>
      <c r="H43" s="112"/>
      <c r="I43" s="113">
        <f t="shared" si="1"/>
        <v>0</v>
      </c>
      <c r="J43" s="114" t="str">
        <f t="shared" si="2"/>
        <v/>
      </c>
    </row>
    <row r="44" spans="1:10" ht="25.5" customHeight="1" x14ac:dyDescent="0.2">
      <c r="A44" s="93">
        <v>3</v>
      </c>
      <c r="B44" s="115" t="s">
        <v>61</v>
      </c>
      <c r="C44" s="198" t="s">
        <v>62</v>
      </c>
      <c r="D44" s="199"/>
      <c r="E44" s="199"/>
      <c r="F44" s="116">
        <f>'PS02VRN PS02.10 Naklady'!AE18</f>
        <v>0</v>
      </c>
      <c r="G44" s="107">
        <f>'PS02VRN PS02.10 Naklady'!AF18</f>
        <v>0</v>
      </c>
      <c r="H44" s="107"/>
      <c r="I44" s="108">
        <f t="shared" si="1"/>
        <v>0</v>
      </c>
      <c r="J44" s="109" t="str">
        <f t="shared" si="2"/>
        <v/>
      </c>
    </row>
    <row r="45" spans="1:10" ht="25.5" customHeight="1" x14ac:dyDescent="0.2">
      <c r="A45" s="93"/>
      <c r="B45" s="200" t="s">
        <v>63</v>
      </c>
      <c r="C45" s="201"/>
      <c r="D45" s="201"/>
      <c r="E45" s="201"/>
      <c r="F45" s="117">
        <f>SUMIF(A39:A44,"=1",F39:F44)</f>
        <v>0</v>
      </c>
      <c r="G45" s="118">
        <f>SUMIF(A39:A44,"=1",G39:G44)</f>
        <v>0</v>
      </c>
      <c r="H45" s="118">
        <f>SUMIF(A39:A44,"=1",H39:H44)</f>
        <v>0</v>
      </c>
      <c r="I45" s="119">
        <f>SUMIF(A39:A44,"=1",I39:I44)</f>
        <v>0</v>
      </c>
      <c r="J45" s="120">
        <f>SUMIF(A39:A44,"=1",J39:J44)</f>
        <v>0</v>
      </c>
    </row>
    <row r="49" spans="1:10" ht="15.75" x14ac:dyDescent="0.25">
      <c r="B49" s="128" t="s">
        <v>65</v>
      </c>
    </row>
    <row r="51" spans="1:10" ht="25.5" customHeight="1" x14ac:dyDescent="0.2">
      <c r="A51" s="129"/>
      <c r="B51" s="132" t="s">
        <v>17</v>
      </c>
      <c r="C51" s="132" t="s">
        <v>5</v>
      </c>
      <c r="D51" s="133"/>
      <c r="E51" s="133"/>
      <c r="F51" s="134" t="s">
        <v>66</v>
      </c>
      <c r="G51" s="134"/>
      <c r="H51" s="134"/>
      <c r="I51" s="134" t="s">
        <v>29</v>
      </c>
      <c r="J51" s="134" t="s">
        <v>0</v>
      </c>
    </row>
    <row r="52" spans="1:10" ht="25.5" customHeight="1" x14ac:dyDescent="0.2">
      <c r="A52" s="130"/>
      <c r="B52" s="135" t="s">
        <v>67</v>
      </c>
      <c r="C52" s="196" t="s">
        <v>68</v>
      </c>
      <c r="D52" s="197"/>
      <c r="E52" s="197"/>
      <c r="F52" s="140" t="s">
        <v>26</v>
      </c>
      <c r="G52" s="141"/>
      <c r="H52" s="141"/>
      <c r="I52" s="141">
        <f>'PS02 PS02.01 Pol'!G8+'PS02 PS02.02 Pol'!G8</f>
        <v>0</v>
      </c>
      <c r="J52" s="138" t="str">
        <f>IF(I57=0,"",I52/I57*100)</f>
        <v/>
      </c>
    </row>
    <row r="53" spans="1:10" ht="25.5" customHeight="1" x14ac:dyDescent="0.2">
      <c r="A53" s="130"/>
      <c r="B53" s="135" t="s">
        <v>69</v>
      </c>
      <c r="C53" s="196" t="s">
        <v>70</v>
      </c>
      <c r="D53" s="197"/>
      <c r="E53" s="197"/>
      <c r="F53" s="140" t="s">
        <v>26</v>
      </c>
      <c r="G53" s="141"/>
      <c r="H53" s="141"/>
      <c r="I53" s="141">
        <f>'PS02 PS02.02 Pol'!G28</f>
        <v>0</v>
      </c>
      <c r="J53" s="138" t="str">
        <f>IF(I57=0,"",I53/I57*100)</f>
        <v/>
      </c>
    </row>
    <row r="54" spans="1:10" ht="25.5" customHeight="1" x14ac:dyDescent="0.2">
      <c r="A54" s="130"/>
      <c r="B54" s="135" t="s">
        <v>71</v>
      </c>
      <c r="C54" s="196" t="s">
        <v>72</v>
      </c>
      <c r="D54" s="197"/>
      <c r="E54" s="197"/>
      <c r="F54" s="140" t="s">
        <v>26</v>
      </c>
      <c r="G54" s="141"/>
      <c r="H54" s="141"/>
      <c r="I54" s="141">
        <f>'PS02 PS02.01 Pol'!G18</f>
        <v>0</v>
      </c>
      <c r="J54" s="138" t="str">
        <f>IF(I57=0,"",I54/I57*100)</f>
        <v/>
      </c>
    </row>
    <row r="55" spans="1:10" ht="25.5" customHeight="1" x14ac:dyDescent="0.2">
      <c r="A55" s="130"/>
      <c r="B55" s="135" t="s">
        <v>73</v>
      </c>
      <c r="C55" s="196" t="s">
        <v>27</v>
      </c>
      <c r="D55" s="197"/>
      <c r="E55" s="197"/>
      <c r="F55" s="140" t="s">
        <v>73</v>
      </c>
      <c r="G55" s="141"/>
      <c r="H55" s="141"/>
      <c r="I55" s="141">
        <f>'PS02VRN PS02.10 Naklady'!G8</f>
        <v>0</v>
      </c>
      <c r="J55" s="138" t="str">
        <f>IF(I57=0,"",I55/I57*100)</f>
        <v/>
      </c>
    </row>
    <row r="56" spans="1:10" ht="25.5" customHeight="1" x14ac:dyDescent="0.2">
      <c r="A56" s="130"/>
      <c r="B56" s="135" t="s">
        <v>74</v>
      </c>
      <c r="C56" s="196" t="s">
        <v>28</v>
      </c>
      <c r="D56" s="197"/>
      <c r="E56" s="197"/>
      <c r="F56" s="140" t="s">
        <v>74</v>
      </c>
      <c r="G56" s="141"/>
      <c r="H56" s="141"/>
      <c r="I56" s="141">
        <f>'PS02VRN PS02.10 Naklady'!G11</f>
        <v>0</v>
      </c>
      <c r="J56" s="138" t="str">
        <f>IF(I57=0,"",I56/I57*100)</f>
        <v/>
      </c>
    </row>
    <row r="57" spans="1:10" ht="25.5" customHeight="1" x14ac:dyDescent="0.2">
      <c r="A57" s="131"/>
      <c r="B57" s="136" t="s">
        <v>1</v>
      </c>
      <c r="C57" s="136"/>
      <c r="D57" s="137"/>
      <c r="E57" s="137"/>
      <c r="F57" s="142"/>
      <c r="G57" s="143"/>
      <c r="H57" s="143"/>
      <c r="I57" s="143">
        <f>SUM(I52:I56)</f>
        <v>0</v>
      </c>
      <c r="J57" s="139">
        <f>SUM(J52:J56)</f>
        <v>0</v>
      </c>
    </row>
    <row r="58" spans="1:10" x14ac:dyDescent="0.2">
      <c r="F58" s="91"/>
      <c r="G58" s="90"/>
      <c r="H58" s="91"/>
      <c r="I58" s="90"/>
      <c r="J58" s="92"/>
    </row>
    <row r="59" spans="1:10" x14ac:dyDescent="0.2">
      <c r="F59" s="91"/>
      <c r="G59" s="90"/>
      <c r="H59" s="91"/>
      <c r="I59" s="90"/>
      <c r="J59" s="92"/>
    </row>
    <row r="60" spans="1:10" x14ac:dyDescent="0.2">
      <c r="F60" s="91"/>
      <c r="G60" s="90"/>
      <c r="H60" s="91"/>
      <c r="I60" s="90"/>
      <c r="J60" s="92"/>
    </row>
  </sheetData>
  <sheetProtection algorithmName="SHA-512" hashValue="SEIPWejyDs0sLmb+o4CeB0kx1pT6ex+meiWjkPw8cz67pBXX/0It6MDaN4Zhp6rS/qX4IhCEg5VxJFRfFqd7SA==" saltValue="Hamo2OD4UiQNZW6/8S5hn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55:E55"/>
    <mergeCell ref="C56:E56"/>
    <mergeCell ref="C44:E44"/>
    <mergeCell ref="B45:E45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4" t="s">
        <v>7</v>
      </c>
      <c r="B2" s="73"/>
      <c r="C2" s="242"/>
      <c r="D2" s="242"/>
      <c r="E2" s="242"/>
      <c r="F2" s="242"/>
      <c r="G2" s="243"/>
    </row>
    <row r="3" spans="1:7" ht="24.95" customHeight="1" x14ac:dyDescent="0.2">
      <c r="A3" s="74" t="s">
        <v>8</v>
      </c>
      <c r="B3" s="73"/>
      <c r="C3" s="242"/>
      <c r="D3" s="242"/>
      <c r="E3" s="242"/>
      <c r="F3" s="242"/>
      <c r="G3" s="243"/>
    </row>
    <row r="4" spans="1:7" ht="24.95" customHeight="1" x14ac:dyDescent="0.2">
      <c r="A4" s="74" t="s">
        <v>9</v>
      </c>
      <c r="B4" s="73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sheetProtection algorithmName="SHA-512" hashValue="UL6YMqD+H7bvZhUhkZ1mtouEiqCBv+ZB30oc5amDolLElH1FpenQaOr6FZDAIKy53feJQR7Eitst/y/o7z7X2w==" saltValue="8+rrm1kC9ZpPOhzAitVUz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8AAE4-9419-4E10-B5EE-AC936B2C13CA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75</v>
      </c>
      <c r="B1" s="244"/>
      <c r="C1" s="244"/>
      <c r="D1" s="244"/>
      <c r="E1" s="244"/>
      <c r="F1" s="244"/>
      <c r="G1" s="244"/>
      <c r="AG1" t="s">
        <v>76</v>
      </c>
    </row>
    <row r="2" spans="1:60" ht="24.95" customHeight="1" x14ac:dyDescent="0.2">
      <c r="A2" s="146" t="s">
        <v>7</v>
      </c>
      <c r="B2" s="73" t="s">
        <v>44</v>
      </c>
      <c r="C2" s="245" t="s">
        <v>45</v>
      </c>
      <c r="D2" s="246"/>
      <c r="E2" s="246"/>
      <c r="F2" s="246"/>
      <c r="G2" s="247"/>
      <c r="AG2" t="s">
        <v>77</v>
      </c>
    </row>
    <row r="3" spans="1:60" ht="24.95" customHeight="1" x14ac:dyDescent="0.2">
      <c r="A3" s="146" t="s">
        <v>8</v>
      </c>
      <c r="B3" s="73" t="s">
        <v>59</v>
      </c>
      <c r="C3" s="245" t="s">
        <v>60</v>
      </c>
      <c r="D3" s="246"/>
      <c r="E3" s="246"/>
      <c r="F3" s="246"/>
      <c r="G3" s="247"/>
      <c r="AC3" s="89" t="s">
        <v>78</v>
      </c>
      <c r="AG3" t="s">
        <v>79</v>
      </c>
    </row>
    <row r="4" spans="1:60" ht="24.95" customHeight="1" x14ac:dyDescent="0.2">
      <c r="A4" s="147" t="s">
        <v>9</v>
      </c>
      <c r="B4" s="148" t="s">
        <v>61</v>
      </c>
      <c r="C4" s="248" t="s">
        <v>62</v>
      </c>
      <c r="D4" s="249"/>
      <c r="E4" s="249"/>
      <c r="F4" s="249"/>
      <c r="G4" s="250"/>
      <c r="AG4" t="s">
        <v>80</v>
      </c>
    </row>
    <row r="5" spans="1:60" x14ac:dyDescent="0.2">
      <c r="D5" s="145"/>
    </row>
    <row r="6" spans="1:60" ht="38.25" x14ac:dyDescent="0.2">
      <c r="A6" s="150" t="s">
        <v>81</v>
      </c>
      <c r="B6" s="152" t="s">
        <v>82</v>
      </c>
      <c r="C6" s="152" t="s">
        <v>83</v>
      </c>
      <c r="D6" s="151" t="s">
        <v>84</v>
      </c>
      <c r="E6" s="150" t="s">
        <v>85</v>
      </c>
      <c r="F6" s="149" t="s">
        <v>86</v>
      </c>
      <c r="G6" s="150" t="s">
        <v>29</v>
      </c>
      <c r="H6" s="153" t="s">
        <v>30</v>
      </c>
      <c r="I6" s="153" t="s">
        <v>87</v>
      </c>
      <c r="J6" s="153" t="s">
        <v>31</v>
      </c>
      <c r="K6" s="153" t="s">
        <v>88</v>
      </c>
      <c r="L6" s="153" t="s">
        <v>89</v>
      </c>
      <c r="M6" s="153" t="s">
        <v>90</v>
      </c>
      <c r="N6" s="153" t="s">
        <v>91</v>
      </c>
      <c r="O6" s="153" t="s">
        <v>92</v>
      </c>
      <c r="P6" s="153" t="s">
        <v>93</v>
      </c>
      <c r="Q6" s="153" t="s">
        <v>94</v>
      </c>
      <c r="R6" s="153" t="s">
        <v>95</v>
      </c>
      <c r="S6" s="153" t="s">
        <v>96</v>
      </c>
      <c r="T6" s="153" t="s">
        <v>97</v>
      </c>
      <c r="U6" s="153" t="s">
        <v>98</v>
      </c>
      <c r="V6" s="153" t="s">
        <v>99</v>
      </c>
      <c r="W6" s="153" t="s">
        <v>100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101</v>
      </c>
      <c r="B8" s="166" t="s">
        <v>73</v>
      </c>
      <c r="C8" s="186" t="s">
        <v>27</v>
      </c>
      <c r="D8" s="167"/>
      <c r="E8" s="168"/>
      <c r="F8" s="169"/>
      <c r="G8" s="169">
        <f>SUMIF(AG9:AG10,"&lt;&gt;NOR",G9:G10)</f>
        <v>0</v>
      </c>
      <c r="H8" s="169"/>
      <c r="I8" s="169">
        <f>SUM(I9:I10)</f>
        <v>0</v>
      </c>
      <c r="J8" s="169"/>
      <c r="K8" s="169">
        <f>SUM(K9:K10)</f>
        <v>0</v>
      </c>
      <c r="L8" s="169"/>
      <c r="M8" s="169">
        <f>SUM(M9:M10)</f>
        <v>0</v>
      </c>
      <c r="N8" s="169"/>
      <c r="O8" s="169">
        <f>SUM(O9:O10)</f>
        <v>0</v>
      </c>
      <c r="P8" s="169"/>
      <c r="Q8" s="169">
        <f>SUM(Q9:Q10)</f>
        <v>0</v>
      </c>
      <c r="R8" s="169"/>
      <c r="S8" s="169"/>
      <c r="T8" s="170"/>
      <c r="U8" s="164"/>
      <c r="V8" s="164">
        <f>SUM(V9:V10)</f>
        <v>0</v>
      </c>
      <c r="W8" s="164"/>
      <c r="AG8" t="s">
        <v>102</v>
      </c>
    </row>
    <row r="9" spans="1:60" outlineLevel="1" x14ac:dyDescent="0.2">
      <c r="A9" s="178">
        <v>1</v>
      </c>
      <c r="B9" s="179" t="s">
        <v>103</v>
      </c>
      <c r="C9" s="187" t="s">
        <v>104</v>
      </c>
      <c r="D9" s="180" t="s">
        <v>105</v>
      </c>
      <c r="E9" s="181">
        <v>1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/>
      <c r="S9" s="183" t="s">
        <v>106</v>
      </c>
      <c r="T9" s="184" t="s">
        <v>106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107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78">
        <v>2</v>
      </c>
      <c r="B10" s="179" t="s">
        <v>108</v>
      </c>
      <c r="C10" s="187" t="s">
        <v>109</v>
      </c>
      <c r="D10" s="180" t="s">
        <v>105</v>
      </c>
      <c r="E10" s="181">
        <v>1</v>
      </c>
      <c r="F10" s="182"/>
      <c r="G10" s="183">
        <f>ROUND(E10*F10,2)</f>
        <v>0</v>
      </c>
      <c r="H10" s="182"/>
      <c r="I10" s="183">
        <f>ROUND(E10*H10,2)</f>
        <v>0</v>
      </c>
      <c r="J10" s="182"/>
      <c r="K10" s="183">
        <f>ROUND(E10*J10,2)</f>
        <v>0</v>
      </c>
      <c r="L10" s="183">
        <v>21</v>
      </c>
      <c r="M10" s="183">
        <f>G10*(1+L10/100)</f>
        <v>0</v>
      </c>
      <c r="N10" s="183">
        <v>0</v>
      </c>
      <c r="O10" s="183">
        <f>ROUND(E10*N10,2)</f>
        <v>0</v>
      </c>
      <c r="P10" s="183">
        <v>0</v>
      </c>
      <c r="Q10" s="183">
        <f>ROUND(E10*P10,2)</f>
        <v>0</v>
      </c>
      <c r="R10" s="183"/>
      <c r="S10" s="183" t="s">
        <v>106</v>
      </c>
      <c r="T10" s="184" t="s">
        <v>110</v>
      </c>
      <c r="U10" s="163">
        <v>0</v>
      </c>
      <c r="V10" s="163">
        <f>ROUND(E10*U10,2)</f>
        <v>0</v>
      </c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107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x14ac:dyDescent="0.2">
      <c r="A11" s="165" t="s">
        <v>101</v>
      </c>
      <c r="B11" s="166" t="s">
        <v>74</v>
      </c>
      <c r="C11" s="186" t="s">
        <v>28</v>
      </c>
      <c r="D11" s="167"/>
      <c r="E11" s="168"/>
      <c r="F11" s="169"/>
      <c r="G11" s="169">
        <f>SUMIF(AG12:AG16,"&lt;&gt;NOR",G12:G16)</f>
        <v>0</v>
      </c>
      <c r="H11" s="169"/>
      <c r="I11" s="169">
        <f>SUM(I12:I16)</f>
        <v>0</v>
      </c>
      <c r="J11" s="169"/>
      <c r="K11" s="169">
        <f>SUM(K12:K16)</f>
        <v>0</v>
      </c>
      <c r="L11" s="169"/>
      <c r="M11" s="169">
        <f>SUM(M12:M16)</f>
        <v>0</v>
      </c>
      <c r="N11" s="169"/>
      <c r="O11" s="169">
        <f>SUM(O12:O16)</f>
        <v>0</v>
      </c>
      <c r="P11" s="169"/>
      <c r="Q11" s="169">
        <f>SUM(Q12:Q16)</f>
        <v>0</v>
      </c>
      <c r="R11" s="169"/>
      <c r="S11" s="169"/>
      <c r="T11" s="170"/>
      <c r="U11" s="164"/>
      <c r="V11" s="164">
        <f>SUM(V12:V16)</f>
        <v>0</v>
      </c>
      <c r="W11" s="164"/>
      <c r="AG11" t="s">
        <v>102</v>
      </c>
    </row>
    <row r="12" spans="1:60" outlineLevel="1" x14ac:dyDescent="0.2">
      <c r="A12" s="178">
        <v>3</v>
      </c>
      <c r="B12" s="179" t="s">
        <v>111</v>
      </c>
      <c r="C12" s="187" t="s">
        <v>112</v>
      </c>
      <c r="D12" s="180" t="s">
        <v>105</v>
      </c>
      <c r="E12" s="181">
        <v>1</v>
      </c>
      <c r="F12" s="182"/>
      <c r="G12" s="183">
        <f>ROUND(E12*F12,2)</f>
        <v>0</v>
      </c>
      <c r="H12" s="182"/>
      <c r="I12" s="183">
        <f>ROUND(E12*H12,2)</f>
        <v>0</v>
      </c>
      <c r="J12" s="182"/>
      <c r="K12" s="183">
        <f>ROUND(E12*J12,2)</f>
        <v>0</v>
      </c>
      <c r="L12" s="183">
        <v>21</v>
      </c>
      <c r="M12" s="183">
        <f>G12*(1+L12/100)</f>
        <v>0</v>
      </c>
      <c r="N12" s="183">
        <v>0</v>
      </c>
      <c r="O12" s="183">
        <f>ROUND(E12*N12,2)</f>
        <v>0</v>
      </c>
      <c r="P12" s="183">
        <v>0</v>
      </c>
      <c r="Q12" s="183">
        <f>ROUND(E12*P12,2)</f>
        <v>0</v>
      </c>
      <c r="R12" s="183"/>
      <c r="S12" s="183" t="s">
        <v>106</v>
      </c>
      <c r="T12" s="184" t="s">
        <v>110</v>
      </c>
      <c r="U12" s="163">
        <v>0</v>
      </c>
      <c r="V12" s="163">
        <f>ROUND(E12*U12,2)</f>
        <v>0</v>
      </c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107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8">
        <v>4</v>
      </c>
      <c r="B13" s="179" t="s">
        <v>113</v>
      </c>
      <c r="C13" s="187" t="s">
        <v>114</v>
      </c>
      <c r="D13" s="180" t="s">
        <v>105</v>
      </c>
      <c r="E13" s="181">
        <v>1</v>
      </c>
      <c r="F13" s="182"/>
      <c r="G13" s="183">
        <f>ROUND(E13*F13,2)</f>
        <v>0</v>
      </c>
      <c r="H13" s="182"/>
      <c r="I13" s="183">
        <f>ROUND(E13*H13,2)</f>
        <v>0</v>
      </c>
      <c r="J13" s="182"/>
      <c r="K13" s="183">
        <f>ROUND(E13*J13,2)</f>
        <v>0</v>
      </c>
      <c r="L13" s="183">
        <v>21</v>
      </c>
      <c r="M13" s="183">
        <f>G13*(1+L13/100)</f>
        <v>0</v>
      </c>
      <c r="N13" s="183">
        <v>0</v>
      </c>
      <c r="O13" s="183">
        <f>ROUND(E13*N13,2)</f>
        <v>0</v>
      </c>
      <c r="P13" s="183">
        <v>0</v>
      </c>
      <c r="Q13" s="183">
        <f>ROUND(E13*P13,2)</f>
        <v>0</v>
      </c>
      <c r="R13" s="183"/>
      <c r="S13" s="183" t="s">
        <v>106</v>
      </c>
      <c r="T13" s="184" t="s">
        <v>110</v>
      </c>
      <c r="U13" s="163">
        <v>0</v>
      </c>
      <c r="V13" s="163">
        <f>ROUND(E13*U13,2)</f>
        <v>0</v>
      </c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107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78">
        <v>5</v>
      </c>
      <c r="B14" s="179" t="s">
        <v>115</v>
      </c>
      <c r="C14" s="187" t="s">
        <v>116</v>
      </c>
      <c r="D14" s="180" t="s">
        <v>105</v>
      </c>
      <c r="E14" s="181">
        <v>1</v>
      </c>
      <c r="F14" s="182"/>
      <c r="G14" s="183">
        <f>ROUND(E14*F14,2)</f>
        <v>0</v>
      </c>
      <c r="H14" s="182"/>
      <c r="I14" s="183">
        <f>ROUND(E14*H14,2)</f>
        <v>0</v>
      </c>
      <c r="J14" s="182"/>
      <c r="K14" s="183">
        <f>ROUND(E14*J14,2)</f>
        <v>0</v>
      </c>
      <c r="L14" s="183">
        <v>21</v>
      </c>
      <c r="M14" s="183">
        <f>G14*(1+L14/100)</f>
        <v>0</v>
      </c>
      <c r="N14" s="183">
        <v>0</v>
      </c>
      <c r="O14" s="183">
        <f>ROUND(E14*N14,2)</f>
        <v>0</v>
      </c>
      <c r="P14" s="183">
        <v>0</v>
      </c>
      <c r="Q14" s="183">
        <f>ROUND(E14*P14,2)</f>
        <v>0</v>
      </c>
      <c r="R14" s="183"/>
      <c r="S14" s="183" t="s">
        <v>106</v>
      </c>
      <c r="T14" s="184" t="s">
        <v>110</v>
      </c>
      <c r="U14" s="163">
        <v>0</v>
      </c>
      <c r="V14" s="163">
        <f>ROUND(E14*U14,2)</f>
        <v>0</v>
      </c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107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78">
        <v>6</v>
      </c>
      <c r="B15" s="179" t="s">
        <v>117</v>
      </c>
      <c r="C15" s="187" t="s">
        <v>118</v>
      </c>
      <c r="D15" s="180" t="s">
        <v>105</v>
      </c>
      <c r="E15" s="181">
        <v>1</v>
      </c>
      <c r="F15" s="182"/>
      <c r="G15" s="183">
        <f>ROUND(E15*F15,2)</f>
        <v>0</v>
      </c>
      <c r="H15" s="182"/>
      <c r="I15" s="183">
        <f>ROUND(E15*H15,2)</f>
        <v>0</v>
      </c>
      <c r="J15" s="182"/>
      <c r="K15" s="183">
        <f>ROUND(E15*J15,2)</f>
        <v>0</v>
      </c>
      <c r="L15" s="183">
        <v>21</v>
      </c>
      <c r="M15" s="183">
        <f>G15*(1+L15/100)</f>
        <v>0</v>
      </c>
      <c r="N15" s="183">
        <v>0</v>
      </c>
      <c r="O15" s="183">
        <f>ROUND(E15*N15,2)</f>
        <v>0</v>
      </c>
      <c r="P15" s="183">
        <v>0</v>
      </c>
      <c r="Q15" s="183">
        <f>ROUND(E15*P15,2)</f>
        <v>0</v>
      </c>
      <c r="R15" s="183"/>
      <c r="S15" s="183" t="s">
        <v>106</v>
      </c>
      <c r="T15" s="184" t="s">
        <v>110</v>
      </c>
      <c r="U15" s="163">
        <v>0</v>
      </c>
      <c r="V15" s="163">
        <f>ROUND(E15*U15,2)</f>
        <v>0</v>
      </c>
      <c r="W15" s="163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107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71">
        <v>7</v>
      </c>
      <c r="B16" s="172" t="s">
        <v>119</v>
      </c>
      <c r="C16" s="188" t="s">
        <v>120</v>
      </c>
      <c r="D16" s="173" t="s">
        <v>105</v>
      </c>
      <c r="E16" s="174">
        <v>1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/>
      <c r="S16" s="176" t="s">
        <v>106</v>
      </c>
      <c r="T16" s="177" t="s">
        <v>110</v>
      </c>
      <c r="U16" s="163">
        <v>0</v>
      </c>
      <c r="V16" s="163">
        <f>ROUND(E16*U16,2)</f>
        <v>0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107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33" x14ac:dyDescent="0.2">
      <c r="A17" s="5"/>
      <c r="B17" s="6"/>
      <c r="C17" s="189"/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AE17">
        <v>15</v>
      </c>
      <c r="AF17">
        <v>21</v>
      </c>
    </row>
    <row r="18" spans="1:33" x14ac:dyDescent="0.2">
      <c r="A18" s="157"/>
      <c r="B18" s="158" t="s">
        <v>29</v>
      </c>
      <c r="C18" s="190"/>
      <c r="D18" s="159"/>
      <c r="E18" s="160"/>
      <c r="F18" s="160"/>
      <c r="G18" s="185">
        <f>G8+G11</f>
        <v>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AE18">
        <f>SUMIF(L7:L16,AE17,G7:G16)</f>
        <v>0</v>
      </c>
      <c r="AF18">
        <f>SUMIF(L7:L16,AF17,G7:G16)</f>
        <v>0</v>
      </c>
      <c r="AG18" t="s">
        <v>121</v>
      </c>
    </row>
    <row r="19" spans="1:33" x14ac:dyDescent="0.2">
      <c r="C19" s="191"/>
      <c r="D19" s="145"/>
      <c r="AG19" t="s">
        <v>122</v>
      </c>
    </row>
    <row r="20" spans="1:33" x14ac:dyDescent="0.2">
      <c r="D20" s="145"/>
    </row>
    <row r="21" spans="1:33" x14ac:dyDescent="0.2">
      <c r="D21" s="145"/>
    </row>
    <row r="22" spans="1:33" x14ac:dyDescent="0.2">
      <c r="D22" s="145"/>
    </row>
    <row r="23" spans="1:33" x14ac:dyDescent="0.2">
      <c r="D23" s="145"/>
    </row>
    <row r="24" spans="1:33" x14ac:dyDescent="0.2">
      <c r="D24" s="145"/>
    </row>
    <row r="25" spans="1:33" x14ac:dyDescent="0.2">
      <c r="D25" s="145"/>
    </row>
    <row r="26" spans="1:33" x14ac:dyDescent="0.2">
      <c r="D26" s="145"/>
    </row>
    <row r="27" spans="1:33" x14ac:dyDescent="0.2">
      <c r="D27" s="145"/>
    </row>
    <row r="28" spans="1:33" x14ac:dyDescent="0.2">
      <c r="D28" s="145"/>
    </row>
    <row r="29" spans="1:33" x14ac:dyDescent="0.2">
      <c r="D29" s="145"/>
    </row>
    <row r="30" spans="1:33" x14ac:dyDescent="0.2">
      <c r="D30" s="145"/>
    </row>
    <row r="31" spans="1:33" x14ac:dyDescent="0.2">
      <c r="D31" s="145"/>
    </row>
    <row r="32" spans="1:33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sj1PSMcdiN5tyO0ePTA3imLpShO2lAtXqs2lNf70w6PnTPOBxtET+LAT0XGdOT2LvqsCLhZGmNvuruUSAbtIbw==" saltValue="rkQ0rYVhL+2G8uaFz22bJ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17362-7748-453A-9232-049932FADD16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sqref="A1:G1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123</v>
      </c>
      <c r="B1" s="244"/>
      <c r="C1" s="244"/>
      <c r="D1" s="244"/>
      <c r="E1" s="244"/>
      <c r="F1" s="244"/>
      <c r="G1" s="244"/>
      <c r="AG1" t="s">
        <v>76</v>
      </c>
    </row>
    <row r="2" spans="1:60" ht="24.95" customHeight="1" x14ac:dyDescent="0.2">
      <c r="A2" s="146" t="s">
        <v>7</v>
      </c>
      <c r="B2" s="73" t="s">
        <v>44</v>
      </c>
      <c r="C2" s="245" t="s">
        <v>45</v>
      </c>
      <c r="D2" s="246"/>
      <c r="E2" s="246"/>
      <c r="F2" s="246"/>
      <c r="G2" s="247"/>
      <c r="AG2" t="s">
        <v>77</v>
      </c>
    </row>
    <row r="3" spans="1:60" ht="24.95" customHeight="1" x14ac:dyDescent="0.2">
      <c r="A3" s="146" t="s">
        <v>8</v>
      </c>
      <c r="B3" s="73" t="s">
        <v>53</v>
      </c>
      <c r="C3" s="245" t="s">
        <v>54</v>
      </c>
      <c r="D3" s="246"/>
      <c r="E3" s="246"/>
      <c r="F3" s="246"/>
      <c r="G3" s="247"/>
      <c r="AC3" s="89" t="s">
        <v>124</v>
      </c>
      <c r="AG3" t="s">
        <v>79</v>
      </c>
    </row>
    <row r="4" spans="1:60" ht="24.95" customHeight="1" x14ac:dyDescent="0.2">
      <c r="A4" s="147" t="s">
        <v>9</v>
      </c>
      <c r="B4" s="148" t="s">
        <v>55</v>
      </c>
      <c r="C4" s="248" t="s">
        <v>56</v>
      </c>
      <c r="D4" s="249"/>
      <c r="E4" s="249"/>
      <c r="F4" s="249"/>
      <c r="G4" s="250"/>
      <c r="AG4" t="s">
        <v>80</v>
      </c>
    </row>
    <row r="5" spans="1:60" x14ac:dyDescent="0.2">
      <c r="D5" s="145"/>
    </row>
    <row r="6" spans="1:60" ht="38.25" x14ac:dyDescent="0.2">
      <c r="A6" s="150" t="s">
        <v>81</v>
      </c>
      <c r="B6" s="152" t="s">
        <v>82</v>
      </c>
      <c r="C6" s="152" t="s">
        <v>83</v>
      </c>
      <c r="D6" s="151" t="s">
        <v>84</v>
      </c>
      <c r="E6" s="150" t="s">
        <v>85</v>
      </c>
      <c r="F6" s="149" t="s">
        <v>86</v>
      </c>
      <c r="G6" s="150" t="s">
        <v>29</v>
      </c>
      <c r="H6" s="153" t="s">
        <v>30</v>
      </c>
      <c r="I6" s="153" t="s">
        <v>87</v>
      </c>
      <c r="J6" s="153" t="s">
        <v>31</v>
      </c>
      <c r="K6" s="153" t="s">
        <v>88</v>
      </c>
      <c r="L6" s="153" t="s">
        <v>89</v>
      </c>
      <c r="M6" s="153" t="s">
        <v>90</v>
      </c>
      <c r="N6" s="153" t="s">
        <v>91</v>
      </c>
      <c r="O6" s="153" t="s">
        <v>92</v>
      </c>
      <c r="P6" s="153" t="s">
        <v>93</v>
      </c>
      <c r="Q6" s="153" t="s">
        <v>94</v>
      </c>
      <c r="R6" s="153" t="s">
        <v>95</v>
      </c>
      <c r="S6" s="153" t="s">
        <v>96</v>
      </c>
      <c r="T6" s="153" t="s">
        <v>97</v>
      </c>
      <c r="U6" s="153" t="s">
        <v>98</v>
      </c>
      <c r="V6" s="153" t="s">
        <v>99</v>
      </c>
      <c r="W6" s="153" t="s">
        <v>100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101</v>
      </c>
      <c r="B8" s="166" t="s">
        <v>67</v>
      </c>
      <c r="C8" s="186" t="s">
        <v>68</v>
      </c>
      <c r="D8" s="167"/>
      <c r="E8" s="168"/>
      <c r="F8" s="169"/>
      <c r="G8" s="169">
        <f>SUMIF(AG9:AG17,"&lt;&gt;NOR",G9:G17)</f>
        <v>0</v>
      </c>
      <c r="H8" s="169"/>
      <c r="I8" s="169">
        <f>SUM(I9:I17)</f>
        <v>0</v>
      </c>
      <c r="J8" s="169"/>
      <c r="K8" s="169">
        <f>SUM(K9:K17)</f>
        <v>0</v>
      </c>
      <c r="L8" s="169"/>
      <c r="M8" s="169">
        <f>SUM(M9:M17)</f>
        <v>0</v>
      </c>
      <c r="N8" s="169"/>
      <c r="O8" s="169">
        <f>SUM(O9:O17)</f>
        <v>0</v>
      </c>
      <c r="P8" s="169"/>
      <c r="Q8" s="169">
        <f>SUM(Q9:Q17)</f>
        <v>0</v>
      </c>
      <c r="R8" s="169"/>
      <c r="S8" s="169"/>
      <c r="T8" s="170"/>
      <c r="U8" s="164"/>
      <c r="V8" s="164">
        <f>SUM(V9:V17)</f>
        <v>4.25</v>
      </c>
      <c r="W8" s="164"/>
      <c r="AG8" t="s">
        <v>102</v>
      </c>
    </row>
    <row r="9" spans="1:60" ht="22.5" outlineLevel="1" x14ac:dyDescent="0.2">
      <c r="A9" s="178">
        <v>1</v>
      </c>
      <c r="B9" s="179" t="s">
        <v>125</v>
      </c>
      <c r="C9" s="187" t="s">
        <v>126</v>
      </c>
      <c r="D9" s="180" t="s">
        <v>127</v>
      </c>
      <c r="E9" s="181">
        <v>40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3">
        <v>7.0000000000000007E-5</v>
      </c>
      <c r="O9" s="183">
        <f>ROUND(E9*N9,2)</f>
        <v>0</v>
      </c>
      <c r="P9" s="183">
        <v>0</v>
      </c>
      <c r="Q9" s="183">
        <f>ROUND(E9*P9,2)</f>
        <v>0</v>
      </c>
      <c r="R9" s="183" t="s">
        <v>128</v>
      </c>
      <c r="S9" s="183" t="s">
        <v>106</v>
      </c>
      <c r="T9" s="184" t="s">
        <v>129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130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71">
        <v>2</v>
      </c>
      <c r="B10" s="172" t="s">
        <v>131</v>
      </c>
      <c r="C10" s="188" t="s">
        <v>132</v>
      </c>
      <c r="D10" s="173" t="s">
        <v>127</v>
      </c>
      <c r="E10" s="174">
        <v>40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76">
        <v>0</v>
      </c>
      <c r="O10" s="176">
        <f>ROUND(E10*N10,2)</f>
        <v>0</v>
      </c>
      <c r="P10" s="176">
        <v>0</v>
      </c>
      <c r="Q10" s="176">
        <f>ROUND(E10*P10,2)</f>
        <v>0</v>
      </c>
      <c r="R10" s="176"/>
      <c r="S10" s="176" t="s">
        <v>106</v>
      </c>
      <c r="T10" s="177" t="s">
        <v>129</v>
      </c>
      <c r="U10" s="163">
        <v>4.6330000000000003E-2</v>
      </c>
      <c r="V10" s="163">
        <f>ROUND(E10*U10,2)</f>
        <v>1.85</v>
      </c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133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194" t="s">
        <v>134</v>
      </c>
      <c r="D11" s="192"/>
      <c r="E11" s="193">
        <v>40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135</v>
      </c>
      <c r="AH11" s="154">
        <v>5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45" outlineLevel="1" x14ac:dyDescent="0.2">
      <c r="A12" s="178">
        <v>3</v>
      </c>
      <c r="B12" s="179" t="s">
        <v>136</v>
      </c>
      <c r="C12" s="187" t="s">
        <v>137</v>
      </c>
      <c r="D12" s="180" t="s">
        <v>127</v>
      </c>
      <c r="E12" s="181">
        <v>20</v>
      </c>
      <c r="F12" s="182"/>
      <c r="G12" s="183">
        <f>ROUND(E12*F12,2)</f>
        <v>0</v>
      </c>
      <c r="H12" s="182"/>
      <c r="I12" s="183">
        <f>ROUND(E12*H12,2)</f>
        <v>0</v>
      </c>
      <c r="J12" s="182"/>
      <c r="K12" s="183">
        <f>ROUND(E12*J12,2)</f>
        <v>0</v>
      </c>
      <c r="L12" s="183">
        <v>21</v>
      </c>
      <c r="M12" s="183">
        <f>G12*(1+L12/100)</f>
        <v>0</v>
      </c>
      <c r="N12" s="183">
        <v>1.1E-4</v>
      </c>
      <c r="O12" s="183">
        <f>ROUND(E12*N12,2)</f>
        <v>0</v>
      </c>
      <c r="P12" s="183">
        <v>0</v>
      </c>
      <c r="Q12" s="183">
        <f>ROUND(E12*P12,2)</f>
        <v>0</v>
      </c>
      <c r="R12" s="183" t="s">
        <v>128</v>
      </c>
      <c r="S12" s="183" t="s">
        <v>106</v>
      </c>
      <c r="T12" s="184" t="s">
        <v>129</v>
      </c>
      <c r="U12" s="163">
        <v>0</v>
      </c>
      <c r="V12" s="163">
        <f>ROUND(E12*U12,2)</f>
        <v>0</v>
      </c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130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1">
        <v>4</v>
      </c>
      <c r="B13" s="172" t="s">
        <v>138</v>
      </c>
      <c r="C13" s="188" t="s">
        <v>139</v>
      </c>
      <c r="D13" s="173" t="s">
        <v>127</v>
      </c>
      <c r="E13" s="174">
        <v>20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8.0000000000000007E-5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106</v>
      </c>
      <c r="T13" s="177" t="s">
        <v>129</v>
      </c>
      <c r="U13" s="163">
        <v>8.2830000000000001E-2</v>
      </c>
      <c r="V13" s="163">
        <f>ROUND(E13*U13,2)</f>
        <v>1.66</v>
      </c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133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251" t="s">
        <v>140</v>
      </c>
      <c r="D14" s="252"/>
      <c r="E14" s="252"/>
      <c r="F14" s="252"/>
      <c r="G14" s="252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141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194" t="s">
        <v>142</v>
      </c>
      <c r="D15" s="192"/>
      <c r="E15" s="193">
        <v>20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135</v>
      </c>
      <c r="AH15" s="154">
        <v>5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78">
        <v>5</v>
      </c>
      <c r="B16" s="179" t="s">
        <v>143</v>
      </c>
      <c r="C16" s="187" t="s">
        <v>144</v>
      </c>
      <c r="D16" s="180" t="s">
        <v>145</v>
      </c>
      <c r="E16" s="181">
        <v>8</v>
      </c>
      <c r="F16" s="182"/>
      <c r="G16" s="183">
        <f>ROUND(E16*F16,2)</f>
        <v>0</v>
      </c>
      <c r="H16" s="182"/>
      <c r="I16" s="183">
        <f>ROUND(E16*H16,2)</f>
        <v>0</v>
      </c>
      <c r="J16" s="182"/>
      <c r="K16" s="183">
        <f>ROUND(E16*J16,2)</f>
        <v>0</v>
      </c>
      <c r="L16" s="183">
        <v>21</v>
      </c>
      <c r="M16" s="183">
        <f>G16*(1+L16/100)</f>
        <v>0</v>
      </c>
      <c r="N16" s="183">
        <v>0</v>
      </c>
      <c r="O16" s="183">
        <f>ROUND(E16*N16,2)</f>
        <v>0</v>
      </c>
      <c r="P16" s="183">
        <v>0</v>
      </c>
      <c r="Q16" s="183">
        <f>ROUND(E16*P16,2)</f>
        <v>0</v>
      </c>
      <c r="R16" s="183"/>
      <c r="S16" s="183" t="s">
        <v>106</v>
      </c>
      <c r="T16" s="184" t="s">
        <v>129</v>
      </c>
      <c r="U16" s="163">
        <v>5.0500000000000003E-2</v>
      </c>
      <c r="V16" s="163">
        <f>ROUND(E16*U16,2)</f>
        <v>0.4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133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78">
        <v>6</v>
      </c>
      <c r="B17" s="179" t="s">
        <v>146</v>
      </c>
      <c r="C17" s="187" t="s">
        <v>147</v>
      </c>
      <c r="D17" s="180" t="s">
        <v>145</v>
      </c>
      <c r="E17" s="181">
        <v>2</v>
      </c>
      <c r="F17" s="182"/>
      <c r="G17" s="183">
        <f>ROUND(E17*F17,2)</f>
        <v>0</v>
      </c>
      <c r="H17" s="182"/>
      <c r="I17" s="183">
        <f>ROUND(E17*H17,2)</f>
        <v>0</v>
      </c>
      <c r="J17" s="182"/>
      <c r="K17" s="183">
        <f>ROUND(E17*J17,2)</f>
        <v>0</v>
      </c>
      <c r="L17" s="183">
        <v>21</v>
      </c>
      <c r="M17" s="183">
        <f>G17*(1+L17/100)</f>
        <v>0</v>
      </c>
      <c r="N17" s="183">
        <v>0</v>
      </c>
      <c r="O17" s="183">
        <f>ROUND(E17*N17,2)</f>
        <v>0</v>
      </c>
      <c r="P17" s="183">
        <v>0</v>
      </c>
      <c r="Q17" s="183">
        <f>ROUND(E17*P17,2)</f>
        <v>0</v>
      </c>
      <c r="R17" s="183"/>
      <c r="S17" s="183" t="s">
        <v>106</v>
      </c>
      <c r="T17" s="184" t="s">
        <v>129</v>
      </c>
      <c r="U17" s="163">
        <v>0.16867000000000001</v>
      </c>
      <c r="V17" s="163">
        <f>ROUND(E17*U17,2)</f>
        <v>0.34</v>
      </c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133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x14ac:dyDescent="0.2">
      <c r="A18" s="165" t="s">
        <v>101</v>
      </c>
      <c r="B18" s="166" t="s">
        <v>71</v>
      </c>
      <c r="C18" s="186" t="s">
        <v>72</v>
      </c>
      <c r="D18" s="167"/>
      <c r="E18" s="168"/>
      <c r="F18" s="169"/>
      <c r="G18" s="169">
        <f>SUMIF(AG19:AG20,"&lt;&gt;NOR",G19:G20)</f>
        <v>0</v>
      </c>
      <c r="H18" s="169"/>
      <c r="I18" s="169">
        <f>SUM(I19:I20)</f>
        <v>0</v>
      </c>
      <c r="J18" s="169"/>
      <c r="K18" s="169">
        <f>SUM(K19:K20)</f>
        <v>0</v>
      </c>
      <c r="L18" s="169"/>
      <c r="M18" s="169">
        <f>SUM(M19:M20)</f>
        <v>0</v>
      </c>
      <c r="N18" s="169"/>
      <c r="O18" s="169">
        <f>SUM(O19:O20)</f>
        <v>0</v>
      </c>
      <c r="P18" s="169"/>
      <c r="Q18" s="169">
        <f>SUM(Q19:Q20)</f>
        <v>0</v>
      </c>
      <c r="R18" s="169"/>
      <c r="S18" s="169"/>
      <c r="T18" s="170"/>
      <c r="U18" s="164"/>
      <c r="V18" s="164">
        <f>SUM(V19:V20)</f>
        <v>1.53</v>
      </c>
      <c r="W18" s="164"/>
      <c r="AG18" t="s">
        <v>102</v>
      </c>
    </row>
    <row r="19" spans="1:60" outlineLevel="1" x14ac:dyDescent="0.2">
      <c r="A19" s="178">
        <v>7</v>
      </c>
      <c r="B19" s="179" t="s">
        <v>148</v>
      </c>
      <c r="C19" s="187" t="s">
        <v>149</v>
      </c>
      <c r="D19" s="180" t="s">
        <v>127</v>
      </c>
      <c r="E19" s="181">
        <v>10</v>
      </c>
      <c r="F19" s="182"/>
      <c r="G19" s="183">
        <f>ROUND(E19*F19,2)</f>
        <v>0</v>
      </c>
      <c r="H19" s="182"/>
      <c r="I19" s="183">
        <f>ROUND(E19*H19,2)</f>
        <v>0</v>
      </c>
      <c r="J19" s="182"/>
      <c r="K19" s="183">
        <f>ROUND(E19*J19,2)</f>
        <v>0</v>
      </c>
      <c r="L19" s="183">
        <v>21</v>
      </c>
      <c r="M19" s="183">
        <f>G19*(1+L19/100)</f>
        <v>0</v>
      </c>
      <c r="N19" s="183">
        <v>7.0000000000000007E-5</v>
      </c>
      <c r="O19" s="183">
        <f>ROUND(E19*N19,2)</f>
        <v>0</v>
      </c>
      <c r="P19" s="183">
        <v>0</v>
      </c>
      <c r="Q19" s="183">
        <f>ROUND(E19*P19,2)</f>
        <v>0</v>
      </c>
      <c r="R19" s="183"/>
      <c r="S19" s="183" t="s">
        <v>106</v>
      </c>
      <c r="T19" s="184" t="s">
        <v>129</v>
      </c>
      <c r="U19" s="163">
        <v>4.6670000000000003E-2</v>
      </c>
      <c r="V19" s="163">
        <f>ROUND(E19*U19,2)</f>
        <v>0.47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150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71">
        <v>8</v>
      </c>
      <c r="B20" s="172" t="s">
        <v>151</v>
      </c>
      <c r="C20" s="188" t="s">
        <v>152</v>
      </c>
      <c r="D20" s="173" t="s">
        <v>145</v>
      </c>
      <c r="E20" s="174">
        <v>4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6">
        <v>2.5000000000000001E-4</v>
      </c>
      <c r="O20" s="176">
        <f>ROUND(E20*N20,2)</f>
        <v>0</v>
      </c>
      <c r="P20" s="176">
        <v>0</v>
      </c>
      <c r="Q20" s="176">
        <f>ROUND(E20*P20,2)</f>
        <v>0</v>
      </c>
      <c r="R20" s="176"/>
      <c r="S20" s="176" t="s">
        <v>106</v>
      </c>
      <c r="T20" s="177" t="s">
        <v>129</v>
      </c>
      <c r="U20" s="163">
        <v>0.26417000000000002</v>
      </c>
      <c r="V20" s="163">
        <f>ROUND(E20*U20,2)</f>
        <v>1.06</v>
      </c>
      <c r="W20" s="163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150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x14ac:dyDescent="0.2">
      <c r="A21" s="5"/>
      <c r="B21" s="6"/>
      <c r="C21" s="189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v>15</v>
      </c>
      <c r="AF21">
        <v>21</v>
      </c>
    </row>
    <row r="22" spans="1:60" x14ac:dyDescent="0.2">
      <c r="A22" s="157"/>
      <c r="B22" s="158" t="s">
        <v>29</v>
      </c>
      <c r="C22" s="190"/>
      <c r="D22" s="159"/>
      <c r="E22" s="160"/>
      <c r="F22" s="160"/>
      <c r="G22" s="185">
        <f>G8+G18</f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f>SUMIF(L7:L20,AE21,G7:G20)</f>
        <v>0</v>
      </c>
      <c r="AF22">
        <f>SUMIF(L7:L20,AF21,G7:G20)</f>
        <v>0</v>
      </c>
      <c r="AG22" t="s">
        <v>121</v>
      </c>
    </row>
    <row r="23" spans="1:60" x14ac:dyDescent="0.2">
      <c r="C23" s="191"/>
      <c r="D23" s="145"/>
      <c r="AG23" t="s">
        <v>122</v>
      </c>
    </row>
    <row r="24" spans="1:60" x14ac:dyDescent="0.2">
      <c r="D24" s="145"/>
    </row>
    <row r="25" spans="1:60" x14ac:dyDescent="0.2">
      <c r="D25" s="145"/>
    </row>
    <row r="26" spans="1:60" x14ac:dyDescent="0.2">
      <c r="D26" s="145"/>
    </row>
    <row r="27" spans="1:60" x14ac:dyDescent="0.2">
      <c r="D27" s="145"/>
    </row>
    <row r="28" spans="1:60" x14ac:dyDescent="0.2">
      <c r="D28" s="145"/>
    </row>
    <row r="29" spans="1:60" x14ac:dyDescent="0.2">
      <c r="D29" s="145"/>
    </row>
    <row r="30" spans="1:60" x14ac:dyDescent="0.2">
      <c r="D30" s="145"/>
    </row>
    <row r="31" spans="1:60" x14ac:dyDescent="0.2">
      <c r="D31" s="145"/>
    </row>
    <row r="32" spans="1:60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PctHHsgSz86voB16heQ4oDGlK7IflaHGXI4fLN4JFKan+IWiL0/w0LF8XuCjCfJ+4zPZC7DJlClMx5Xi26aaGw==" saltValue="qDCjarIy3Qud6/hQmwop1g==" spinCount="100000" sheet="1"/>
  <mergeCells count="5">
    <mergeCell ref="A1:G1"/>
    <mergeCell ref="C2:G2"/>
    <mergeCell ref="C3:G3"/>
    <mergeCell ref="C4:G4"/>
    <mergeCell ref="C14:G14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DE481-094F-4EB6-A9EA-96D4AF40DFA0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sqref="A1:G1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123</v>
      </c>
      <c r="B1" s="244"/>
      <c r="C1" s="244"/>
      <c r="D1" s="244"/>
      <c r="E1" s="244"/>
      <c r="F1" s="244"/>
      <c r="G1" s="244"/>
      <c r="AG1" t="s">
        <v>76</v>
      </c>
    </row>
    <row r="2" spans="1:60" ht="24.95" customHeight="1" x14ac:dyDescent="0.2">
      <c r="A2" s="146" t="s">
        <v>7</v>
      </c>
      <c r="B2" s="73" t="s">
        <v>44</v>
      </c>
      <c r="C2" s="245" t="s">
        <v>45</v>
      </c>
      <c r="D2" s="246"/>
      <c r="E2" s="246"/>
      <c r="F2" s="246"/>
      <c r="G2" s="247"/>
      <c r="AG2" t="s">
        <v>77</v>
      </c>
    </row>
    <row r="3" spans="1:60" ht="24.95" customHeight="1" x14ac:dyDescent="0.2">
      <c r="A3" s="146" t="s">
        <v>8</v>
      </c>
      <c r="B3" s="73" t="s">
        <v>53</v>
      </c>
      <c r="C3" s="245" t="s">
        <v>54</v>
      </c>
      <c r="D3" s="246"/>
      <c r="E3" s="246"/>
      <c r="F3" s="246"/>
      <c r="G3" s="247"/>
      <c r="AC3" s="89" t="s">
        <v>124</v>
      </c>
      <c r="AG3" t="s">
        <v>79</v>
      </c>
    </row>
    <row r="4" spans="1:60" ht="24.95" customHeight="1" x14ac:dyDescent="0.2">
      <c r="A4" s="147" t="s">
        <v>9</v>
      </c>
      <c r="B4" s="148" t="s">
        <v>57</v>
      </c>
      <c r="C4" s="248" t="s">
        <v>58</v>
      </c>
      <c r="D4" s="249"/>
      <c r="E4" s="249"/>
      <c r="F4" s="249"/>
      <c r="G4" s="250"/>
      <c r="AG4" t="s">
        <v>80</v>
      </c>
    </row>
    <row r="5" spans="1:60" x14ac:dyDescent="0.2">
      <c r="D5" s="145"/>
    </row>
    <row r="6" spans="1:60" ht="38.25" x14ac:dyDescent="0.2">
      <c r="A6" s="150" t="s">
        <v>81</v>
      </c>
      <c r="B6" s="152" t="s">
        <v>82</v>
      </c>
      <c r="C6" s="152" t="s">
        <v>83</v>
      </c>
      <c r="D6" s="151" t="s">
        <v>84</v>
      </c>
      <c r="E6" s="150" t="s">
        <v>85</v>
      </c>
      <c r="F6" s="149" t="s">
        <v>86</v>
      </c>
      <c r="G6" s="150" t="s">
        <v>29</v>
      </c>
      <c r="H6" s="153" t="s">
        <v>30</v>
      </c>
      <c r="I6" s="153" t="s">
        <v>87</v>
      </c>
      <c r="J6" s="153" t="s">
        <v>31</v>
      </c>
      <c r="K6" s="153" t="s">
        <v>88</v>
      </c>
      <c r="L6" s="153" t="s">
        <v>89</v>
      </c>
      <c r="M6" s="153" t="s">
        <v>90</v>
      </c>
      <c r="N6" s="153" t="s">
        <v>91</v>
      </c>
      <c r="O6" s="153" t="s">
        <v>92</v>
      </c>
      <c r="P6" s="153" t="s">
        <v>93</v>
      </c>
      <c r="Q6" s="153" t="s">
        <v>94</v>
      </c>
      <c r="R6" s="153" t="s">
        <v>95</v>
      </c>
      <c r="S6" s="153" t="s">
        <v>96</v>
      </c>
      <c r="T6" s="153" t="s">
        <v>97</v>
      </c>
      <c r="U6" s="153" t="s">
        <v>98</v>
      </c>
      <c r="V6" s="153" t="s">
        <v>99</v>
      </c>
      <c r="W6" s="153" t="s">
        <v>100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101</v>
      </c>
      <c r="B8" s="166" t="s">
        <v>67</v>
      </c>
      <c r="C8" s="186" t="s">
        <v>68</v>
      </c>
      <c r="D8" s="167"/>
      <c r="E8" s="168"/>
      <c r="F8" s="169"/>
      <c r="G8" s="169">
        <f>SUMIF(AG9:AG27,"&lt;&gt;NOR",G9:G27)</f>
        <v>0</v>
      </c>
      <c r="H8" s="169"/>
      <c r="I8" s="169">
        <f>SUM(I9:I27)</f>
        <v>0</v>
      </c>
      <c r="J8" s="169"/>
      <c r="K8" s="169">
        <f>SUM(K9:K27)</f>
        <v>0</v>
      </c>
      <c r="L8" s="169"/>
      <c r="M8" s="169">
        <f>SUM(M9:M27)</f>
        <v>0</v>
      </c>
      <c r="N8" s="169"/>
      <c r="O8" s="169">
        <f>SUM(O9:O27)</f>
        <v>0</v>
      </c>
      <c r="P8" s="169"/>
      <c r="Q8" s="169">
        <f>SUM(Q9:Q27)</f>
        <v>0</v>
      </c>
      <c r="R8" s="169"/>
      <c r="S8" s="169"/>
      <c r="T8" s="170"/>
      <c r="U8" s="164"/>
      <c r="V8" s="164">
        <f>SUM(V9:V27)</f>
        <v>10.7</v>
      </c>
      <c r="W8" s="164"/>
      <c r="AG8" t="s">
        <v>102</v>
      </c>
    </row>
    <row r="9" spans="1:60" outlineLevel="1" x14ac:dyDescent="0.2">
      <c r="A9" s="178">
        <v>1</v>
      </c>
      <c r="B9" s="179" t="s">
        <v>153</v>
      </c>
      <c r="C9" s="187" t="s">
        <v>154</v>
      </c>
      <c r="D9" s="180" t="s">
        <v>155</v>
      </c>
      <c r="E9" s="181">
        <v>8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 t="s">
        <v>156</v>
      </c>
      <c r="S9" s="183" t="s">
        <v>106</v>
      </c>
      <c r="T9" s="184" t="s">
        <v>129</v>
      </c>
      <c r="U9" s="163">
        <v>1</v>
      </c>
      <c r="V9" s="163">
        <f>ROUND(E9*U9,2)</f>
        <v>8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157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71">
        <v>2</v>
      </c>
      <c r="B10" s="172" t="s">
        <v>158</v>
      </c>
      <c r="C10" s="188" t="s">
        <v>159</v>
      </c>
      <c r="D10" s="173" t="s">
        <v>160</v>
      </c>
      <c r="E10" s="174">
        <v>2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76">
        <v>0</v>
      </c>
      <c r="O10" s="176">
        <f>ROUND(E10*N10,2)</f>
        <v>0</v>
      </c>
      <c r="P10" s="176">
        <v>0</v>
      </c>
      <c r="Q10" s="176">
        <f>ROUND(E10*P10,2)</f>
        <v>0</v>
      </c>
      <c r="R10" s="176"/>
      <c r="S10" s="176" t="s">
        <v>161</v>
      </c>
      <c r="T10" s="177" t="s">
        <v>106</v>
      </c>
      <c r="U10" s="163">
        <v>0</v>
      </c>
      <c r="V10" s="163">
        <f>ROUND(E10*U10,2)</f>
        <v>0</v>
      </c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130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251" t="s">
        <v>162</v>
      </c>
      <c r="D11" s="252"/>
      <c r="E11" s="252"/>
      <c r="F11" s="252"/>
      <c r="G11" s="252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141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71">
        <v>3</v>
      </c>
      <c r="B12" s="172" t="s">
        <v>163</v>
      </c>
      <c r="C12" s="188" t="s">
        <v>159</v>
      </c>
      <c r="D12" s="173" t="s">
        <v>160</v>
      </c>
      <c r="E12" s="174">
        <v>2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/>
      <c r="S12" s="176" t="s">
        <v>161</v>
      </c>
      <c r="T12" s="177" t="s">
        <v>106</v>
      </c>
      <c r="U12" s="163">
        <v>0</v>
      </c>
      <c r="V12" s="163">
        <f>ROUND(E12*U12,2)</f>
        <v>0</v>
      </c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130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61"/>
      <c r="B13" s="162"/>
      <c r="C13" s="251" t="s">
        <v>164</v>
      </c>
      <c r="D13" s="252"/>
      <c r="E13" s="252"/>
      <c r="F13" s="252"/>
      <c r="G13" s="252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141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194" t="s">
        <v>165</v>
      </c>
      <c r="D14" s="192"/>
      <c r="E14" s="193">
        <v>2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135</v>
      </c>
      <c r="AH14" s="154">
        <v>5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71">
        <v>4</v>
      </c>
      <c r="B15" s="172" t="s">
        <v>166</v>
      </c>
      <c r="C15" s="188" t="s">
        <v>167</v>
      </c>
      <c r="D15" s="173" t="s">
        <v>168</v>
      </c>
      <c r="E15" s="174">
        <v>2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6"/>
      <c r="S15" s="176" t="s">
        <v>161</v>
      </c>
      <c r="T15" s="177" t="s">
        <v>110</v>
      </c>
      <c r="U15" s="163">
        <v>0.2</v>
      </c>
      <c r="V15" s="163">
        <f>ROUND(E15*U15,2)</f>
        <v>0.4</v>
      </c>
      <c r="W15" s="163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133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61"/>
      <c r="B16" s="162"/>
      <c r="C16" s="194" t="s">
        <v>169</v>
      </c>
      <c r="D16" s="192"/>
      <c r="E16" s="193">
        <v>2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135</v>
      </c>
      <c r="AH16" s="154">
        <v>5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33.75" outlineLevel="1" x14ac:dyDescent="0.2">
      <c r="A17" s="178">
        <v>5</v>
      </c>
      <c r="B17" s="179" t="s">
        <v>170</v>
      </c>
      <c r="C17" s="187" t="s">
        <v>171</v>
      </c>
      <c r="D17" s="180" t="s">
        <v>145</v>
      </c>
      <c r="E17" s="181">
        <v>1</v>
      </c>
      <c r="F17" s="182"/>
      <c r="G17" s="183">
        <f>ROUND(E17*F17,2)</f>
        <v>0</v>
      </c>
      <c r="H17" s="182"/>
      <c r="I17" s="183">
        <f>ROUND(E17*H17,2)</f>
        <v>0</v>
      </c>
      <c r="J17" s="182"/>
      <c r="K17" s="183">
        <f>ROUND(E17*J17,2)</f>
        <v>0</v>
      </c>
      <c r="L17" s="183">
        <v>21</v>
      </c>
      <c r="M17" s="183">
        <f>G17*(1+L17/100)</f>
        <v>0</v>
      </c>
      <c r="N17" s="183">
        <v>7.5000000000000002E-4</v>
      </c>
      <c r="O17" s="183">
        <f>ROUND(E17*N17,2)</f>
        <v>0</v>
      </c>
      <c r="P17" s="183">
        <v>0</v>
      </c>
      <c r="Q17" s="183">
        <f>ROUND(E17*P17,2)</f>
        <v>0</v>
      </c>
      <c r="R17" s="183" t="s">
        <v>128</v>
      </c>
      <c r="S17" s="183" t="s">
        <v>106</v>
      </c>
      <c r="T17" s="184" t="s">
        <v>129</v>
      </c>
      <c r="U17" s="163">
        <v>0</v>
      </c>
      <c r="V17" s="163">
        <f>ROUND(E17*U17,2)</f>
        <v>0</v>
      </c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130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78">
        <v>6</v>
      </c>
      <c r="B18" s="179" t="s">
        <v>166</v>
      </c>
      <c r="C18" s="187" t="s">
        <v>167</v>
      </c>
      <c r="D18" s="180" t="s">
        <v>168</v>
      </c>
      <c r="E18" s="181">
        <v>1</v>
      </c>
      <c r="F18" s="182"/>
      <c r="G18" s="183">
        <f>ROUND(E18*F18,2)</f>
        <v>0</v>
      </c>
      <c r="H18" s="182"/>
      <c r="I18" s="183">
        <f>ROUND(E18*H18,2)</f>
        <v>0</v>
      </c>
      <c r="J18" s="182"/>
      <c r="K18" s="183">
        <f>ROUND(E18*J18,2)</f>
        <v>0</v>
      </c>
      <c r="L18" s="183">
        <v>21</v>
      </c>
      <c r="M18" s="183">
        <f>G18*(1+L18/100)</f>
        <v>0</v>
      </c>
      <c r="N18" s="183">
        <v>0</v>
      </c>
      <c r="O18" s="183">
        <f>ROUND(E18*N18,2)</f>
        <v>0</v>
      </c>
      <c r="P18" s="183">
        <v>0</v>
      </c>
      <c r="Q18" s="183">
        <f>ROUND(E18*P18,2)</f>
        <v>0</v>
      </c>
      <c r="R18" s="183"/>
      <c r="S18" s="183" t="s">
        <v>161</v>
      </c>
      <c r="T18" s="184" t="s">
        <v>110</v>
      </c>
      <c r="U18" s="163">
        <v>0.2</v>
      </c>
      <c r="V18" s="163">
        <f>ROUND(E18*U18,2)</f>
        <v>0.2</v>
      </c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133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78">
        <v>7</v>
      </c>
      <c r="B19" s="179" t="s">
        <v>172</v>
      </c>
      <c r="C19" s="187" t="s">
        <v>173</v>
      </c>
      <c r="D19" s="180" t="s">
        <v>168</v>
      </c>
      <c r="E19" s="181">
        <v>1</v>
      </c>
      <c r="F19" s="182"/>
      <c r="G19" s="183">
        <f>ROUND(E19*F19,2)</f>
        <v>0</v>
      </c>
      <c r="H19" s="182"/>
      <c r="I19" s="183">
        <f>ROUND(E19*H19,2)</f>
        <v>0</v>
      </c>
      <c r="J19" s="182"/>
      <c r="K19" s="183">
        <f>ROUND(E19*J19,2)</f>
        <v>0</v>
      </c>
      <c r="L19" s="183">
        <v>21</v>
      </c>
      <c r="M19" s="183">
        <f>G19*(1+L19/100)</f>
        <v>0</v>
      </c>
      <c r="N19" s="183">
        <v>0</v>
      </c>
      <c r="O19" s="183">
        <f>ROUND(E19*N19,2)</f>
        <v>0</v>
      </c>
      <c r="P19" s="183">
        <v>0</v>
      </c>
      <c r="Q19" s="183">
        <f>ROUND(E19*P19,2)</f>
        <v>0</v>
      </c>
      <c r="R19" s="183"/>
      <c r="S19" s="183" t="s">
        <v>161</v>
      </c>
      <c r="T19" s="184" t="s">
        <v>110</v>
      </c>
      <c r="U19" s="163">
        <v>0.70000000000000007</v>
      </c>
      <c r="V19" s="163">
        <f>ROUND(E19*U19,2)</f>
        <v>0.7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133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71">
        <v>8</v>
      </c>
      <c r="B20" s="172" t="s">
        <v>174</v>
      </c>
      <c r="C20" s="188" t="s">
        <v>175</v>
      </c>
      <c r="D20" s="173" t="s">
        <v>168</v>
      </c>
      <c r="E20" s="174">
        <v>2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6">
        <v>0</v>
      </c>
      <c r="O20" s="176">
        <f>ROUND(E20*N20,2)</f>
        <v>0</v>
      </c>
      <c r="P20" s="176">
        <v>0</v>
      </c>
      <c r="Q20" s="176">
        <f>ROUND(E20*P20,2)</f>
        <v>0</v>
      </c>
      <c r="R20" s="176"/>
      <c r="S20" s="176" t="s">
        <v>161</v>
      </c>
      <c r="T20" s="177" t="s">
        <v>110</v>
      </c>
      <c r="U20" s="163">
        <v>0.70000000000000007</v>
      </c>
      <c r="V20" s="163">
        <f>ROUND(E20*U20,2)</f>
        <v>1.4</v>
      </c>
      <c r="W20" s="163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133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61"/>
      <c r="B21" s="162"/>
      <c r="C21" s="194" t="s">
        <v>165</v>
      </c>
      <c r="D21" s="192"/>
      <c r="E21" s="193">
        <v>2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135</v>
      </c>
      <c r="AH21" s="154">
        <v>5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71">
        <v>9</v>
      </c>
      <c r="B22" s="172" t="s">
        <v>176</v>
      </c>
      <c r="C22" s="188" t="s">
        <v>177</v>
      </c>
      <c r="D22" s="173" t="s">
        <v>160</v>
      </c>
      <c r="E22" s="174">
        <v>2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6">
        <v>0</v>
      </c>
      <c r="O22" s="176">
        <f>ROUND(E22*N22,2)</f>
        <v>0</v>
      </c>
      <c r="P22" s="176">
        <v>0</v>
      </c>
      <c r="Q22" s="176">
        <f>ROUND(E22*P22,2)</f>
        <v>0</v>
      </c>
      <c r="R22" s="176"/>
      <c r="S22" s="176" t="s">
        <v>161</v>
      </c>
      <c r="T22" s="177" t="s">
        <v>129</v>
      </c>
      <c r="U22" s="163">
        <v>0</v>
      </c>
      <c r="V22" s="163">
        <f>ROUND(E22*U22,2)</f>
        <v>0</v>
      </c>
      <c r="W22" s="163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130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61"/>
      <c r="B23" s="162"/>
      <c r="C23" s="251" t="s">
        <v>178</v>
      </c>
      <c r="D23" s="252"/>
      <c r="E23" s="252"/>
      <c r="F23" s="252"/>
      <c r="G23" s="252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141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71">
        <v>10</v>
      </c>
      <c r="B24" s="172" t="s">
        <v>179</v>
      </c>
      <c r="C24" s="188" t="s">
        <v>180</v>
      </c>
      <c r="D24" s="173" t="s">
        <v>160</v>
      </c>
      <c r="E24" s="174">
        <v>2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0</v>
      </c>
      <c r="O24" s="176">
        <f>ROUND(E24*N24,2)</f>
        <v>0</v>
      </c>
      <c r="P24" s="176">
        <v>0</v>
      </c>
      <c r="Q24" s="176">
        <f>ROUND(E24*P24,2)</f>
        <v>0</v>
      </c>
      <c r="R24" s="176"/>
      <c r="S24" s="176" t="s">
        <v>161</v>
      </c>
      <c r="T24" s="177" t="s">
        <v>129</v>
      </c>
      <c r="U24" s="163">
        <v>0</v>
      </c>
      <c r="V24" s="163">
        <f>ROUND(E24*U24,2)</f>
        <v>0</v>
      </c>
      <c r="W24" s="163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130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61"/>
      <c r="B25" s="162"/>
      <c r="C25" s="251" t="s">
        <v>181</v>
      </c>
      <c r="D25" s="252"/>
      <c r="E25" s="252"/>
      <c r="F25" s="252"/>
      <c r="G25" s="252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141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71">
        <v>11</v>
      </c>
      <c r="B26" s="172" t="s">
        <v>182</v>
      </c>
      <c r="C26" s="188" t="s">
        <v>183</v>
      </c>
      <c r="D26" s="173" t="s">
        <v>145</v>
      </c>
      <c r="E26" s="174">
        <v>2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6">
        <v>0</v>
      </c>
      <c r="O26" s="176">
        <f>ROUND(E26*N26,2)</f>
        <v>0</v>
      </c>
      <c r="P26" s="176">
        <v>0</v>
      </c>
      <c r="Q26" s="176">
        <f>ROUND(E26*P26,2)</f>
        <v>0</v>
      </c>
      <c r="R26" s="176"/>
      <c r="S26" s="176" t="s">
        <v>106</v>
      </c>
      <c r="T26" s="177" t="s">
        <v>184</v>
      </c>
      <c r="U26" s="163">
        <v>0</v>
      </c>
      <c r="V26" s="163">
        <f>ROUND(E26*U26,2)</f>
        <v>0</v>
      </c>
      <c r="W26" s="163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133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61"/>
      <c r="B27" s="162"/>
      <c r="C27" s="194" t="s">
        <v>165</v>
      </c>
      <c r="D27" s="192"/>
      <c r="E27" s="193">
        <v>2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135</v>
      </c>
      <c r="AH27" s="154">
        <v>5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x14ac:dyDescent="0.2">
      <c r="A28" s="165" t="s">
        <v>101</v>
      </c>
      <c r="B28" s="166" t="s">
        <v>69</v>
      </c>
      <c r="C28" s="186" t="s">
        <v>70</v>
      </c>
      <c r="D28" s="167"/>
      <c r="E28" s="168"/>
      <c r="F28" s="169"/>
      <c r="G28" s="169">
        <f>SUMIF(AG29:AG29,"&lt;&gt;NOR",G29:G29)</f>
        <v>0</v>
      </c>
      <c r="H28" s="169"/>
      <c r="I28" s="169">
        <f>SUM(I29:I29)</f>
        <v>0</v>
      </c>
      <c r="J28" s="169"/>
      <c r="K28" s="169">
        <f>SUM(K29:K29)</f>
        <v>0</v>
      </c>
      <c r="L28" s="169"/>
      <c r="M28" s="169">
        <f>SUM(M29:M29)</f>
        <v>0</v>
      </c>
      <c r="N28" s="169"/>
      <c r="O28" s="169">
        <f>SUM(O29:O29)</f>
        <v>0</v>
      </c>
      <c r="P28" s="169"/>
      <c r="Q28" s="169">
        <f>SUM(Q29:Q29)</f>
        <v>0</v>
      </c>
      <c r="R28" s="169"/>
      <c r="S28" s="169"/>
      <c r="T28" s="170"/>
      <c r="U28" s="164"/>
      <c r="V28" s="164">
        <f>SUM(V29:V29)</f>
        <v>0</v>
      </c>
      <c r="W28" s="164"/>
      <c r="AG28" t="s">
        <v>102</v>
      </c>
    </row>
    <row r="29" spans="1:60" outlineLevel="1" x14ac:dyDescent="0.2">
      <c r="A29" s="171">
        <v>12</v>
      </c>
      <c r="B29" s="172" t="s">
        <v>185</v>
      </c>
      <c r="C29" s="188" t="s">
        <v>186</v>
      </c>
      <c r="D29" s="173" t="s">
        <v>145</v>
      </c>
      <c r="E29" s="174">
        <v>2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21</v>
      </c>
      <c r="M29" s="176">
        <f>G29*(1+L29/100)</f>
        <v>0</v>
      </c>
      <c r="N29" s="176">
        <v>0</v>
      </c>
      <c r="O29" s="176">
        <f>ROUND(E29*N29,2)</f>
        <v>0</v>
      </c>
      <c r="P29" s="176">
        <v>0</v>
      </c>
      <c r="Q29" s="176">
        <f>ROUND(E29*P29,2)</f>
        <v>0</v>
      </c>
      <c r="R29" s="176"/>
      <c r="S29" s="176" t="s">
        <v>106</v>
      </c>
      <c r="T29" s="177" t="s">
        <v>187</v>
      </c>
      <c r="U29" s="163">
        <v>0</v>
      </c>
      <c r="V29" s="163">
        <f>ROUND(E29*U29,2)</f>
        <v>0</v>
      </c>
      <c r="W29" s="163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133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5"/>
      <c r="B30" s="6"/>
      <c r="C30" s="189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AE30">
        <v>15</v>
      </c>
      <c r="AF30">
        <v>21</v>
      </c>
    </row>
    <row r="31" spans="1:60" x14ac:dyDescent="0.2">
      <c r="A31" s="157"/>
      <c r="B31" s="158" t="s">
        <v>29</v>
      </c>
      <c r="C31" s="190"/>
      <c r="D31" s="159"/>
      <c r="E31" s="160"/>
      <c r="F31" s="160"/>
      <c r="G31" s="185">
        <f>G8+G28</f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f>SUMIF(L7:L29,AE30,G7:G29)</f>
        <v>0</v>
      </c>
      <c r="AF31">
        <f>SUMIF(L7:L29,AF30,G7:G29)</f>
        <v>0</v>
      </c>
      <c r="AG31" t="s">
        <v>121</v>
      </c>
    </row>
    <row r="32" spans="1:60" x14ac:dyDescent="0.2">
      <c r="C32" s="191"/>
      <c r="D32" s="145"/>
      <c r="AG32" t="s">
        <v>122</v>
      </c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KWwHk1J95MZ7ftWiflWQflzTD8nOFD8VnpV5LMEXgfu2xA5T67rkr7W6bRIcT75B1gWRJw6SG8LRq8OoWjpdTA==" saltValue="Kdc4lEL0pkFII71+cv4o/w==" spinCount="100000" sheet="1"/>
  <mergeCells count="8">
    <mergeCell ref="C23:G23"/>
    <mergeCell ref="C25:G25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PS02VRN PS02.10 Naklady</vt:lpstr>
      <vt:lpstr>PS02 PS02.01 Pol</vt:lpstr>
      <vt:lpstr>PS02 PS02.02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'PS02 PS02.01 Pol'!Názvy_tisku</vt:lpstr>
      <vt:lpstr>'PS02 PS02.02 Pol'!Názvy_tisku</vt:lpstr>
      <vt:lpstr>'PS02VRN PS02.10 Naklady'!Názvy_tisku</vt:lpstr>
      <vt:lpstr>oadresa</vt:lpstr>
      <vt:lpstr>Stavba!Objednatel</vt:lpstr>
      <vt:lpstr>Stavba!Objekt</vt:lpstr>
      <vt:lpstr>'PS02 PS02.01 Pol'!Oblast_tisku</vt:lpstr>
      <vt:lpstr>'PS02 PS02.02 Pol'!Oblast_tisku</vt:lpstr>
      <vt:lpstr>'PS02VRN PS02.10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</dc:creator>
  <cp:lastModifiedBy>Jarmil</cp:lastModifiedBy>
  <cp:lastPrinted>2019-07-12T10:50:19Z</cp:lastPrinted>
  <dcterms:created xsi:type="dcterms:W3CDTF">2009-04-08T07:15:50Z</dcterms:created>
  <dcterms:modified xsi:type="dcterms:W3CDTF">2019-07-12T10:54:00Z</dcterms:modified>
</cp:coreProperties>
</file>