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/>
  <mc:AlternateContent xmlns:mc="http://schemas.openxmlformats.org/markup-compatibility/2006">
    <mc:Choice Requires="x15">
      <x15ac:absPath xmlns:x15ac="http://schemas.microsoft.com/office/spreadsheetml/2010/11/ac" url="/Users/philnovak/Documents/IROP 2014-2020/MŠ Kvetoslavov/VOčko/"/>
    </mc:Choice>
  </mc:AlternateContent>
  <xr:revisionPtr revIDLastSave="0" documentId="8_{534CAA5F-517A-DB49-A730-B63FB0B127B3}" xr6:coauthVersionLast="47" xr6:coauthVersionMax="47" xr10:uidLastSave="{00000000-0000-0000-0000-000000000000}"/>
  <bookViews>
    <workbookView xWindow="0" yWindow="500" windowWidth="28800" windowHeight="15840" activeTab="2" xr2:uid="{00000000-000D-0000-FFFF-FFFF00000000}"/>
  </bookViews>
  <sheets>
    <sheet name="Rekapitulácia stavby" sheetId="1" state="veryHidden" r:id="rId1"/>
    <sheet name="SO107_UK - Materská škola..." sheetId="2" r:id="rId2"/>
    <sheet name="SO107_ZTI - Materská škol..." sheetId="3" r:id="rId3"/>
  </sheets>
  <definedNames>
    <definedName name="_xlnm._FilterDatabase" localSheetId="1" hidden="1">'SO107_UK - Materská škola...'!$C$126:$K$248</definedName>
    <definedName name="_xlnm._FilterDatabase" localSheetId="2" hidden="1">'SO107_ZTI - Materská škol...'!$C$130:$K$350</definedName>
    <definedName name="_xlnm.Print_Titles" localSheetId="0">'Rekapitulácia stavby'!$92:$92</definedName>
    <definedName name="_xlnm.Print_Titles" localSheetId="1">'SO107_UK - Materská škola...'!$126:$126</definedName>
    <definedName name="_xlnm.Print_Titles" localSheetId="2">'SO107_ZTI - Materská škol...'!$130:$130</definedName>
    <definedName name="_xlnm.Print_Area" localSheetId="0">'Rekapitulácia stavby'!$D$4:$AO$76,'Rekapitulácia stavby'!$C$82:$AQ$97</definedName>
    <definedName name="_xlnm.Print_Area" localSheetId="1">'SO107_UK - Materská škola...'!$C$4:$J$76,'SO107_UK - Materská škola...'!$C$82:$J$108,'SO107_UK - Materská škola...'!$C$114:$J$248</definedName>
    <definedName name="_xlnm.Print_Area" localSheetId="2">'SO107_ZTI - Materská škol...'!$C$4:$J$76,'SO107_ZTI - Materská škol...'!$C$82:$J$112,'SO107_ZTI - Materská škol...'!$C$118:$J$350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6" i="1"/>
  <c r="J37" i="3"/>
  <c r="AX96" i="1"/>
  <c r="BI350" i="3"/>
  <c r="BH350" i="3"/>
  <c r="BG350" i="3"/>
  <c r="BE350" i="3"/>
  <c r="T350" i="3"/>
  <c r="R350" i="3"/>
  <c r="P350" i="3"/>
  <c r="BI349" i="3"/>
  <c r="BH349" i="3"/>
  <c r="BG349" i="3"/>
  <c r="BE349" i="3"/>
  <c r="T349" i="3"/>
  <c r="R349" i="3"/>
  <c r="P349" i="3"/>
  <c r="BI348" i="3"/>
  <c r="BH348" i="3"/>
  <c r="BG348" i="3"/>
  <c r="BE348" i="3"/>
  <c r="T348" i="3"/>
  <c r="R348" i="3"/>
  <c r="P348" i="3"/>
  <c r="BI347" i="3"/>
  <c r="BH347" i="3"/>
  <c r="BG347" i="3"/>
  <c r="BE347" i="3"/>
  <c r="T347" i="3"/>
  <c r="R347" i="3"/>
  <c r="P347" i="3"/>
  <c r="BI346" i="3"/>
  <c r="BH346" i="3"/>
  <c r="BG346" i="3"/>
  <c r="BE346" i="3"/>
  <c r="T346" i="3"/>
  <c r="R346" i="3"/>
  <c r="P346" i="3"/>
  <c r="BI345" i="3"/>
  <c r="BH345" i="3"/>
  <c r="BG345" i="3"/>
  <c r="BE345" i="3"/>
  <c r="T345" i="3"/>
  <c r="R345" i="3"/>
  <c r="P345" i="3"/>
  <c r="BI344" i="3"/>
  <c r="BH344" i="3"/>
  <c r="BG344" i="3"/>
  <c r="BE344" i="3"/>
  <c r="T344" i="3"/>
  <c r="R344" i="3"/>
  <c r="P344" i="3"/>
  <c r="BI343" i="3"/>
  <c r="BH343" i="3"/>
  <c r="BG343" i="3"/>
  <c r="BE343" i="3"/>
  <c r="T343" i="3"/>
  <c r="R343" i="3"/>
  <c r="P343" i="3"/>
  <c r="BI342" i="3"/>
  <c r="BH342" i="3"/>
  <c r="BG342" i="3"/>
  <c r="BE342" i="3"/>
  <c r="T342" i="3"/>
  <c r="R342" i="3"/>
  <c r="P342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9" i="3"/>
  <c r="BH339" i="3"/>
  <c r="BG339" i="3"/>
  <c r="BE339" i="3"/>
  <c r="T339" i="3"/>
  <c r="R339" i="3"/>
  <c r="P339" i="3"/>
  <c r="BI338" i="3"/>
  <c r="BH338" i="3"/>
  <c r="BG338" i="3"/>
  <c r="BE338" i="3"/>
  <c r="T338" i="3"/>
  <c r="R338" i="3"/>
  <c r="P338" i="3"/>
  <c r="BI337" i="3"/>
  <c r="BH337" i="3"/>
  <c r="BG337" i="3"/>
  <c r="BE337" i="3"/>
  <c r="T337" i="3"/>
  <c r="R337" i="3"/>
  <c r="P337" i="3"/>
  <c r="BI336" i="3"/>
  <c r="BH336" i="3"/>
  <c r="BG336" i="3"/>
  <c r="BE336" i="3"/>
  <c r="T336" i="3"/>
  <c r="R336" i="3"/>
  <c r="P336" i="3"/>
  <c r="BI335" i="3"/>
  <c r="BH335" i="3"/>
  <c r="BG335" i="3"/>
  <c r="BE335" i="3"/>
  <c r="T335" i="3"/>
  <c r="R335" i="3"/>
  <c r="P335" i="3"/>
  <c r="BI334" i="3"/>
  <c r="BH334" i="3"/>
  <c r="BG334" i="3"/>
  <c r="BE334" i="3"/>
  <c r="T334" i="3"/>
  <c r="R334" i="3"/>
  <c r="P334" i="3"/>
  <c r="BI333" i="3"/>
  <c r="BH333" i="3"/>
  <c r="BG333" i="3"/>
  <c r="BE333" i="3"/>
  <c r="T333" i="3"/>
  <c r="R333" i="3"/>
  <c r="P333" i="3"/>
  <c r="BI332" i="3"/>
  <c r="BH332" i="3"/>
  <c r="BG332" i="3"/>
  <c r="BE332" i="3"/>
  <c r="T332" i="3"/>
  <c r="R332" i="3"/>
  <c r="P332" i="3"/>
  <c r="BI331" i="3"/>
  <c r="BH331" i="3"/>
  <c r="BG331" i="3"/>
  <c r="BE331" i="3"/>
  <c r="T331" i="3"/>
  <c r="R331" i="3"/>
  <c r="P331" i="3"/>
  <c r="BI330" i="3"/>
  <c r="BH330" i="3"/>
  <c r="BG330" i="3"/>
  <c r="BE330" i="3"/>
  <c r="T330" i="3"/>
  <c r="R330" i="3"/>
  <c r="P330" i="3"/>
  <c r="BI329" i="3"/>
  <c r="BH329" i="3"/>
  <c r="BG329" i="3"/>
  <c r="BE329" i="3"/>
  <c r="T329" i="3"/>
  <c r="R329" i="3"/>
  <c r="P329" i="3"/>
  <c r="BI328" i="3"/>
  <c r="BH328" i="3"/>
  <c r="BG328" i="3"/>
  <c r="BE328" i="3"/>
  <c r="T328" i="3"/>
  <c r="R328" i="3"/>
  <c r="P328" i="3"/>
  <c r="BI327" i="3"/>
  <c r="BH327" i="3"/>
  <c r="BG327" i="3"/>
  <c r="BE327" i="3"/>
  <c r="T327" i="3"/>
  <c r="R327" i="3"/>
  <c r="P327" i="3"/>
  <c r="BI326" i="3"/>
  <c r="BH326" i="3"/>
  <c r="BG326" i="3"/>
  <c r="BE326" i="3"/>
  <c r="T326" i="3"/>
  <c r="R326" i="3"/>
  <c r="P326" i="3"/>
  <c r="BI325" i="3"/>
  <c r="BH325" i="3"/>
  <c r="BG325" i="3"/>
  <c r="BE325" i="3"/>
  <c r="T325" i="3"/>
  <c r="R325" i="3"/>
  <c r="P325" i="3"/>
  <c r="BI324" i="3"/>
  <c r="BH324" i="3"/>
  <c r="BG324" i="3"/>
  <c r="BE324" i="3"/>
  <c r="T324" i="3"/>
  <c r="R324" i="3"/>
  <c r="P324" i="3"/>
  <c r="BI323" i="3"/>
  <c r="BH323" i="3"/>
  <c r="BG323" i="3"/>
  <c r="BE323" i="3"/>
  <c r="T323" i="3"/>
  <c r="R323" i="3"/>
  <c r="P323" i="3"/>
  <c r="BI322" i="3"/>
  <c r="BH322" i="3"/>
  <c r="BG322" i="3"/>
  <c r="BE322" i="3"/>
  <c r="T322" i="3"/>
  <c r="R322" i="3"/>
  <c r="P322" i="3"/>
  <c r="BI321" i="3"/>
  <c r="BH321" i="3"/>
  <c r="BG321" i="3"/>
  <c r="BE321" i="3"/>
  <c r="T321" i="3"/>
  <c r="R321" i="3"/>
  <c r="P321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2" i="3"/>
  <c r="BH312" i="3"/>
  <c r="BG312" i="3"/>
  <c r="BE312" i="3"/>
  <c r="T312" i="3"/>
  <c r="R312" i="3"/>
  <c r="P312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4" i="3"/>
  <c r="BH304" i="3"/>
  <c r="BG304" i="3"/>
  <c r="BE304" i="3"/>
  <c r="T304" i="3"/>
  <c r="R304" i="3"/>
  <c r="P304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2" i="3"/>
  <c r="BH212" i="3"/>
  <c r="BG212" i="3"/>
  <c r="BE212" i="3"/>
  <c r="T212" i="3"/>
  <c r="T211" i="3"/>
  <c r="R212" i="3"/>
  <c r="R211" i="3"/>
  <c r="P212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T160" i="3"/>
  <c r="R161" i="3"/>
  <c r="R160" i="3"/>
  <c r="P161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F125" i="3"/>
  <c r="E123" i="3"/>
  <c r="J31" i="3"/>
  <c r="F89" i="3"/>
  <c r="E87" i="3"/>
  <c r="J24" i="3"/>
  <c r="E24" i="3"/>
  <c r="J92" i="3"/>
  <c r="J23" i="3"/>
  <c r="J21" i="3"/>
  <c r="E21" i="3"/>
  <c r="J127" i="3"/>
  <c r="J20" i="3"/>
  <c r="J18" i="3"/>
  <c r="E18" i="3"/>
  <c r="F128" i="3"/>
  <c r="J17" i="3"/>
  <c r="J15" i="3"/>
  <c r="E15" i="3"/>
  <c r="F91" i="3"/>
  <c r="J14" i="3"/>
  <c r="J89" i="3"/>
  <c r="E85" i="3"/>
  <c r="J39" i="2"/>
  <c r="J38" i="2"/>
  <c r="AY95" i="1"/>
  <c r="J37" i="2"/>
  <c r="AX95" i="1"/>
  <c r="BI248" i="2"/>
  <c r="BH248" i="2"/>
  <c r="BG248" i="2"/>
  <c r="BE248" i="2"/>
  <c r="T248" i="2"/>
  <c r="T247" i="2"/>
  <c r="R248" i="2"/>
  <c r="R247" i="2"/>
  <c r="P248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F121" i="2"/>
  <c r="E119" i="2"/>
  <c r="J31" i="2"/>
  <c r="F89" i="2"/>
  <c r="E87" i="2"/>
  <c r="J24" i="2"/>
  <c r="E24" i="2"/>
  <c r="J124" i="2"/>
  <c r="J23" i="2"/>
  <c r="J21" i="2"/>
  <c r="J123" i="2"/>
  <c r="J20" i="2"/>
  <c r="J18" i="2"/>
  <c r="E18" i="2"/>
  <c r="F92" i="2"/>
  <c r="J17" i="2"/>
  <c r="J15" i="2"/>
  <c r="F91" i="2"/>
  <c r="J14" i="2"/>
  <c r="J121" i="2"/>
  <c r="E85" i="2"/>
  <c r="L90" i="1"/>
  <c r="AM90" i="1"/>
  <c r="AM89" i="1"/>
  <c r="L89" i="1"/>
  <c r="AM87" i="1"/>
  <c r="L87" i="1"/>
  <c r="L85" i="1"/>
  <c r="L84" i="1"/>
  <c r="J246" i="2"/>
  <c r="BK243" i="2"/>
  <c r="BK239" i="2"/>
  <c r="J232" i="2"/>
  <c r="BK228" i="2"/>
  <c r="J221" i="2"/>
  <c r="J216" i="2"/>
  <c r="J208" i="2"/>
  <c r="BK204" i="2"/>
  <c r="J190" i="2"/>
  <c r="J177" i="2"/>
  <c r="J173" i="2"/>
  <c r="J166" i="2"/>
  <c r="BK162" i="2"/>
  <c r="BK156" i="2"/>
  <c r="BK148" i="2"/>
  <c r="J139" i="2"/>
  <c r="BK133" i="2"/>
  <c r="BK246" i="2"/>
  <c r="J243" i="2"/>
  <c r="J241" i="2"/>
  <c r="J238" i="2"/>
  <c r="BK234" i="2"/>
  <c r="BK226" i="2"/>
  <c r="J220" i="2"/>
  <c r="J215" i="2"/>
  <c r="J210" i="2"/>
  <c r="BK200" i="2"/>
  <c r="J191" i="2"/>
  <c r="BK182" i="2"/>
  <c r="BK172" i="2"/>
  <c r="BK163" i="2"/>
  <c r="J156" i="2"/>
  <c r="BK150" i="2"/>
  <c r="J143" i="2"/>
  <c r="BK137" i="2"/>
  <c r="J132" i="2"/>
  <c r="BK218" i="2"/>
  <c r="J206" i="2"/>
  <c r="J200" i="2"/>
  <c r="BK193" i="2"/>
  <c r="J182" i="2"/>
  <c r="BK166" i="2"/>
  <c r="BK153" i="2"/>
  <c r="J145" i="2"/>
  <c r="BK131" i="2"/>
  <c r="J226" i="2"/>
  <c r="BK216" i="2"/>
  <c r="BK207" i="2"/>
  <c r="BK196" i="2"/>
  <c r="BK191" i="2"/>
  <c r="J186" i="2"/>
  <c r="J179" i="2"/>
  <c r="J176" i="2"/>
  <c r="BK167" i="2"/>
  <c r="BK157" i="2"/>
  <c r="J147" i="2"/>
  <c r="BK138" i="2"/>
  <c r="J131" i="2"/>
  <c r="J346" i="3"/>
  <c r="J341" i="3"/>
  <c r="BK327" i="3"/>
  <c r="BK322" i="3"/>
  <c r="J308" i="3"/>
  <c r="J299" i="3"/>
  <c r="BK292" i="3"/>
  <c r="J289" i="3"/>
  <c r="J284" i="3"/>
  <c r="BK269" i="3"/>
  <c r="BK264" i="3"/>
  <c r="J257" i="3"/>
  <c r="J248" i="3"/>
  <c r="J233" i="3"/>
  <c r="BK229" i="3"/>
  <c r="J219" i="3"/>
  <c r="BK206" i="3"/>
  <c r="J201" i="3"/>
  <c r="J191" i="3"/>
  <c r="J184" i="3"/>
  <c r="J174" i="3"/>
  <c r="BK168" i="3"/>
  <c r="J161" i="3"/>
  <c r="BK155" i="3"/>
  <c r="J149" i="3"/>
  <c r="BK141" i="3"/>
  <c r="BK340" i="3"/>
  <c r="BK316" i="3"/>
  <c r="J306" i="3"/>
  <c r="J301" i="3"/>
  <c r="BK296" i="3"/>
  <c r="BK285" i="3"/>
  <c r="BK281" i="3"/>
  <c r="BK278" i="3"/>
  <c r="BK274" i="3"/>
  <c r="J267" i="3"/>
  <c r="J258" i="3"/>
  <c r="J250" i="3"/>
  <c r="BK240" i="3"/>
  <c r="J236" i="3"/>
  <c r="J230" i="3"/>
  <c r="J223" i="3"/>
  <c r="BK212" i="3"/>
  <c r="J203" i="3"/>
  <c r="J197" i="3"/>
  <c r="J192" i="3"/>
  <c r="BK184" i="3"/>
  <c r="J175" i="3"/>
  <c r="BK170" i="3"/>
  <c r="BK159" i="3"/>
  <c r="BK153" i="3"/>
  <c r="J139" i="3"/>
  <c r="BK349" i="3"/>
  <c r="J343" i="3"/>
  <c r="BK335" i="3"/>
  <c r="BK329" i="3"/>
  <c r="J321" i="3"/>
  <c r="BK317" i="3"/>
  <c r="J309" i="3"/>
  <c r="J295" i="3"/>
  <c r="BK290" i="3"/>
  <c r="J278" i="3"/>
  <c r="BK266" i="3"/>
  <c r="J256" i="3"/>
  <c r="BK247" i="3"/>
  <c r="BK235" i="3"/>
  <c r="J226" i="3"/>
  <c r="BK218" i="3"/>
  <c r="J205" i="3"/>
  <c r="BK197" i="3"/>
  <c r="J185" i="3"/>
  <c r="J179" i="3"/>
  <c r="BK165" i="3"/>
  <c r="BK147" i="3"/>
  <c r="J142" i="3"/>
  <c r="BK136" i="3"/>
  <c r="J345" i="3"/>
  <c r="BK341" i="3"/>
  <c r="BK336" i="3"/>
  <c r="BK331" i="3"/>
  <c r="BK325" i="3"/>
  <c r="J320" i="3"/>
  <c r="J313" i="3"/>
  <c r="BK306" i="3"/>
  <c r="BK301" i="3"/>
  <c r="J285" i="3"/>
  <c r="BK272" i="3"/>
  <c r="J264" i="3"/>
  <c r="J259" i="3"/>
  <c r="J252" i="3"/>
  <c r="J245" i="3"/>
  <c r="J240" i="3"/>
  <c r="BK225" i="3"/>
  <c r="J221" i="3"/>
  <c r="J210" i="3"/>
  <c r="J207" i="3"/>
  <c r="J198" i="3"/>
  <c r="BK190" i="3"/>
  <c r="BK181" i="3"/>
  <c r="J176" i="3"/>
  <c r="J166" i="3"/>
  <c r="J151" i="3"/>
  <c r="J147" i="3"/>
  <c r="BK137" i="3"/>
  <c r="BK248" i="2"/>
  <c r="BK240" i="2"/>
  <c r="BK237" i="2"/>
  <c r="J234" i="2"/>
  <c r="BK229" i="2"/>
  <c r="BK223" i="2"/>
  <c r="BK217" i="2"/>
  <c r="BK210" i="2"/>
  <c r="BK202" i="2"/>
  <c r="BK192" i="2"/>
  <c r="BK181" i="2"/>
  <c r="BK174" i="2"/>
  <c r="BK165" i="2"/>
  <c r="J159" i="2"/>
  <c r="BK147" i="2"/>
  <c r="J141" i="2"/>
  <c r="BK135" i="2"/>
  <c r="J248" i="2"/>
  <c r="J244" i="2"/>
  <c r="J239" i="2"/>
  <c r="BK236" i="2"/>
  <c r="BK232" i="2"/>
  <c r="BK227" i="2"/>
  <c r="J223" i="2"/>
  <c r="J217" i="2"/>
  <c r="BK211" i="2"/>
  <c r="J199" i="2"/>
  <c r="BK186" i="2"/>
  <c r="J181" i="2"/>
  <c r="BK170" i="2"/>
  <c r="J162" i="2"/>
  <c r="J155" i="2"/>
  <c r="J148" i="2"/>
  <c r="J136" i="2"/>
  <c r="J130" i="2"/>
  <c r="J212" i="2"/>
  <c r="J205" i="2"/>
  <c r="BK198" i="2"/>
  <c r="J192" i="2"/>
  <c r="BK179" i="2"/>
  <c r="J168" i="2"/>
  <c r="J157" i="2"/>
  <c r="BK149" i="2"/>
  <c r="BK139" i="2"/>
  <c r="J229" i="2"/>
  <c r="BK221" i="2"/>
  <c r="BK206" i="2"/>
  <c r="BK201" i="2"/>
  <c r="BK194" i="2"/>
  <c r="BK190" i="2"/>
  <c r="J184" i="2"/>
  <c r="J178" i="2"/>
  <c r="J174" i="2"/>
  <c r="J161" i="2"/>
  <c r="BK155" i="2"/>
  <c r="BK145" i="2"/>
  <c r="BK130" i="2"/>
  <c r="BK344" i="3"/>
  <c r="J339" i="3"/>
  <c r="J323" i="3"/>
  <c r="BK312" i="3"/>
  <c r="J302" i="3"/>
  <c r="BK291" i="3"/>
  <c r="BK287" i="3"/>
  <c r="BK271" i="3"/>
  <c r="J265" i="3"/>
  <c r="J260" i="3"/>
  <c r="BK251" i="3"/>
  <c r="BK238" i="3"/>
  <c r="BK230" i="3"/>
  <c r="J222" i="3"/>
  <c r="J216" i="3"/>
  <c r="BK203" i="3"/>
  <c r="BK193" i="3"/>
  <c r="BK186" i="3"/>
  <c r="J181" i="3"/>
  <c r="J169" i="3"/>
  <c r="BK163" i="3"/>
  <c r="BK151" i="3"/>
  <c r="J143" i="3"/>
  <c r="BK138" i="3"/>
  <c r="J336" i="3"/>
  <c r="J304" i="3"/>
  <c r="BK299" i="3"/>
  <c r="BK289" i="3"/>
  <c r="J283" i="3"/>
  <c r="BK279" i="3"/>
  <c r="BK275" i="3"/>
  <c r="J272" i="3"/>
  <c r="J269" i="3"/>
  <c r="J251" i="3"/>
  <c r="BK245" i="3"/>
  <c r="J237" i="3"/>
  <c r="BK233" i="3"/>
  <c r="BK226" i="3"/>
  <c r="BK216" i="3"/>
  <c r="J206" i="3"/>
  <c r="BK198" i="3"/>
  <c r="J194" i="3"/>
  <c r="BK189" i="3"/>
  <c r="J178" i="3"/>
  <c r="BK174" i="3"/>
  <c r="BK166" i="3"/>
  <c r="J155" i="3"/>
  <c r="J148" i="3"/>
  <c r="BK350" i="3"/>
  <c r="BK348" i="3"/>
  <c r="J347" i="3"/>
  <c r="BK338" i="3"/>
  <c r="J333" i="3"/>
  <c r="J325" i="3"/>
  <c r="J319" i="3"/>
  <c r="BK313" i="3"/>
  <c r="BK303" i="3"/>
  <c r="BK294" i="3"/>
  <c r="J288" i="3"/>
  <c r="J280" i="3"/>
  <c r="J273" i="3"/>
  <c r="J261" i="3"/>
  <c r="BK243" i="3"/>
  <c r="BK234" i="3"/>
  <c r="BK224" i="3"/>
  <c r="BK209" i="3"/>
  <c r="BK200" i="3"/>
  <c r="J189" i="3"/>
  <c r="J182" i="3"/>
  <c r="BK169" i="3"/>
  <c r="BK156" i="3"/>
  <c r="J145" i="3"/>
  <c r="J141" i="3"/>
  <c r="J134" i="3"/>
  <c r="J342" i="3"/>
  <c r="J337" i="3"/>
  <c r="J334" i="3"/>
  <c r="J329" i="3"/>
  <c r="J327" i="3"/>
  <c r="J316" i="3"/>
  <c r="BK310" i="3"/>
  <c r="BK305" i="3"/>
  <c r="J287" i="3"/>
  <c r="J275" i="3"/>
  <c r="J266" i="3"/>
  <c r="BK260" i="3"/>
  <c r="BK255" i="3"/>
  <c r="BK246" i="3"/>
  <c r="BK241" i="3"/>
  <c r="J229" i="3"/>
  <c r="BK222" i="3"/>
  <c r="J212" i="3"/>
  <c r="J208" i="3"/>
  <c r="BK201" i="3"/>
  <c r="BK194" i="3"/>
  <c r="J186" i="3"/>
  <c r="BK178" i="3"/>
  <c r="J168" i="3"/>
  <c r="BK158" i="3"/>
  <c r="BK149" i="3"/>
  <c r="BK144" i="3"/>
  <c r="J135" i="3"/>
  <c r="J245" i="2"/>
  <c r="J242" i="2"/>
  <c r="BK238" i="2"/>
  <c r="BK235" i="2"/>
  <c r="BK230" i="2"/>
  <c r="J227" i="2"/>
  <c r="BK222" i="2"/>
  <c r="BK214" i="2"/>
  <c r="J207" i="2"/>
  <c r="BK199" i="2"/>
  <c r="J188" i="2"/>
  <c r="BK176" i="2"/>
  <c r="BK168" i="2"/>
  <c r="J163" i="2"/>
  <c r="BK158" i="2"/>
  <c r="J150" i="2"/>
  <c r="BK143" i="2"/>
  <c r="J137" i="2"/>
  <c r="AS94" i="1"/>
  <c r="J237" i="2"/>
  <c r="BK233" i="2"/>
  <c r="J228" i="2"/>
  <c r="BK219" i="2"/>
  <c r="BK212" i="2"/>
  <c r="J196" i="2"/>
  <c r="BK188" i="2"/>
  <c r="J185" i="2"/>
  <c r="BK173" i="2"/>
  <c r="J167" i="2"/>
  <c r="BK159" i="2"/>
  <c r="BK151" i="2"/>
  <c r="BK146" i="2"/>
  <c r="J138" i="2"/>
  <c r="J134" i="2"/>
  <c r="J222" i="2"/>
  <c r="BK208" i="2"/>
  <c r="J201" i="2"/>
  <c r="J194" i="2"/>
  <c r="J183" i="2"/>
  <c r="BK169" i="2"/>
  <c r="J164" i="2"/>
  <c r="BK154" i="2"/>
  <c r="J144" i="2"/>
  <c r="J233" i="2"/>
  <c r="J225" i="2"/>
  <c r="BK215" i="2"/>
  <c r="J204" i="2"/>
  <c r="J198" i="2"/>
  <c r="J193" i="2"/>
  <c r="J187" i="2"/>
  <c r="J180" i="2"/>
  <c r="BK175" i="2"/>
  <c r="J165" i="2"/>
  <c r="J153" i="2"/>
  <c r="J146" i="2"/>
  <c r="BK136" i="2"/>
  <c r="BK346" i="3"/>
  <c r="BK343" i="3"/>
  <c r="J340" i="3"/>
  <c r="J326" i="3"/>
  <c r="J315" i="3"/>
  <c r="J305" i="3"/>
  <c r="BK293" i="3"/>
  <c r="BK286" i="3"/>
  <c r="J279" i="3"/>
  <c r="J262" i="3"/>
  <c r="BK254" i="3"/>
  <c r="BK237" i="3"/>
  <c r="J232" i="3"/>
  <c r="BK220" i="3"/>
  <c r="BK207" i="3"/>
  <c r="BK195" i="3"/>
  <c r="J187" i="3"/>
  <c r="BK176" i="3"/>
  <c r="BK171" i="3"/>
  <c r="BK164" i="3"/>
  <c r="J158" i="3"/>
  <c r="BK150" i="3"/>
  <c r="BK142" i="3"/>
  <c r="J137" i="3"/>
  <c r="BK326" i="3"/>
  <c r="BK323" i="3"/>
  <c r="BK321" i="3"/>
  <c r="J318" i="3"/>
  <c r="J317" i="3"/>
  <c r="J311" i="3"/>
  <c r="BK308" i="3"/>
  <c r="BK302" i="3"/>
  <c r="BK300" i="3"/>
  <c r="J291" i="3"/>
  <c r="BK284" i="3"/>
  <c r="BK280" i="3"/>
  <c r="BK277" i="3"/>
  <c r="BK273" i="3"/>
  <c r="BK270" i="3"/>
  <c r="BK259" i="3"/>
  <c r="J253" i="3"/>
  <c r="J247" i="3"/>
  <c r="J244" i="3"/>
  <c r="J235" i="3"/>
  <c r="J228" i="3"/>
  <c r="J218" i="3"/>
  <c r="BK210" i="3"/>
  <c r="J200" i="3"/>
  <c r="J195" i="3"/>
  <c r="J190" i="3"/>
  <c r="BK179" i="3"/>
  <c r="BK173" i="3"/>
  <c r="J167" i="3"/>
  <c r="J156" i="3"/>
  <c r="J150" i="3"/>
  <c r="J349" i="3"/>
  <c r="BK345" i="3"/>
  <c r="BK337" i="3"/>
  <c r="BK332" i="3"/>
  <c r="BK328" i="3"/>
  <c r="BK320" i="3"/>
  <c r="J312" i="3"/>
  <c r="J297" i="3"/>
  <c r="J293" i="3"/>
  <c r="J286" i="3"/>
  <c r="J277" i="3"/>
  <c r="BK267" i="3"/>
  <c r="BK258" i="3"/>
  <c r="J254" i="3"/>
  <c r="J238" i="3"/>
  <c r="BK231" i="3"/>
  <c r="BK221" i="3"/>
  <c r="BK215" i="3"/>
  <c r="J202" i="3"/>
  <c r="BK192" i="3"/>
  <c r="J183" i="3"/>
  <c r="BK175" i="3"/>
  <c r="BK161" i="3"/>
  <c r="J152" i="3"/>
  <c r="J144" i="3"/>
  <c r="J140" i="3"/>
  <c r="J344" i="3"/>
  <c r="J338" i="3"/>
  <c r="J335" i="3"/>
  <c r="BK330" i="3"/>
  <c r="J328" i="3"/>
  <c r="J324" i="3"/>
  <c r="J314" i="3"/>
  <c r="BK307" i="3"/>
  <c r="J300" i="3"/>
  <c r="BK283" i="3"/>
  <c r="J270" i="3"/>
  <c r="BK261" i="3"/>
  <c r="BK256" i="3"/>
  <c r="BK250" i="3"/>
  <c r="BK244" i="3"/>
  <c r="J231" i="3"/>
  <c r="J224" i="3"/>
  <c r="BK219" i="3"/>
  <c r="J209" i="3"/>
  <c r="J204" i="3"/>
  <c r="J196" i="3"/>
  <c r="BK183" i="3"/>
  <c r="BK177" i="3"/>
  <c r="J170" i="3"/>
  <c r="J163" i="3"/>
  <c r="BK152" i="3"/>
  <c r="BK148" i="3"/>
  <c r="J138" i="3"/>
  <c r="BK134" i="3"/>
  <c r="BK244" i="2"/>
  <c r="BK241" i="2"/>
  <c r="J236" i="2"/>
  <c r="BK231" i="2"/>
  <c r="BK224" i="2"/>
  <c r="J219" i="2"/>
  <c r="J211" i="2"/>
  <c r="BK205" i="2"/>
  <c r="J195" i="2"/>
  <c r="BK180" i="2"/>
  <c r="J170" i="2"/>
  <c r="BK164" i="2"/>
  <c r="BK161" i="2"/>
  <c r="J151" i="2"/>
  <c r="BK144" i="2"/>
  <c r="J140" i="2"/>
  <c r="BK134" i="2"/>
  <c r="BK245" i="2"/>
  <c r="BK242" i="2"/>
  <c r="J240" i="2"/>
  <c r="J235" i="2"/>
  <c r="J231" i="2"/>
  <c r="BK225" i="2"/>
  <c r="J218" i="2"/>
  <c r="J214" i="2"/>
  <c r="J203" i="2"/>
  <c r="J197" i="2"/>
  <c r="BK187" i="2"/>
  <c r="BK178" i="2"/>
  <c r="J169" i="2"/>
  <c r="J160" i="2"/>
  <c r="J154" i="2"/>
  <c r="J149" i="2"/>
  <c r="BK140" i="2"/>
  <c r="J135" i="2"/>
  <c r="J224" i="2"/>
  <c r="J209" i="2"/>
  <c r="BK203" i="2"/>
  <c r="BK197" i="2"/>
  <c r="BK184" i="2"/>
  <c r="J175" i="2"/>
  <c r="J158" i="2"/>
  <c r="J152" i="2"/>
  <c r="BK132" i="2"/>
  <c r="J230" i="2"/>
  <c r="BK220" i="2"/>
  <c r="BK209" i="2"/>
  <c r="J202" i="2"/>
  <c r="BK195" i="2"/>
  <c r="BK185" i="2"/>
  <c r="BK183" i="2"/>
  <c r="BK177" i="2"/>
  <c r="J172" i="2"/>
  <c r="BK160" i="2"/>
  <c r="BK152" i="2"/>
  <c r="BK141" i="2"/>
  <c r="J133" i="2"/>
  <c r="BK347" i="3"/>
  <c r="BK342" i="3"/>
  <c r="BK333" i="3"/>
  <c r="BK319" i="3"/>
  <c r="J307" i="3"/>
  <c r="BK295" i="3"/>
  <c r="J290" i="3"/>
  <c r="J281" i="3"/>
  <c r="J268" i="3"/>
  <c r="J263" i="3"/>
  <c r="J255" i="3"/>
  <c r="J242" i="3"/>
  <c r="BK236" i="3"/>
  <c r="BK228" i="3"/>
  <c r="J217" i="3"/>
  <c r="BK202" i="3"/>
  <c r="BK188" i="3"/>
  <c r="BK182" i="3"/>
  <c r="J173" i="3"/>
  <c r="BK167" i="3"/>
  <c r="BK154" i="3"/>
  <c r="BK145" i="3"/>
  <c r="BK135" i="3"/>
  <c r="J332" i="3"/>
  <c r="J330" i="3"/>
  <c r="J322" i="3"/>
  <c r="BK314" i="3"/>
  <c r="J310" i="3"/>
  <c r="J303" i="3"/>
  <c r="J294" i="3"/>
  <c r="BK288" i="3"/>
  <c r="BK282" i="3"/>
  <c r="J276" i="3"/>
  <c r="J271" i="3"/>
  <c r="BK263" i="3"/>
  <c r="BK252" i="3"/>
  <c r="J246" i="3"/>
  <c r="J243" i="3"/>
  <c r="J239" i="3"/>
  <c r="J234" i="3"/>
  <c r="J225" i="3"/>
  <c r="J215" i="3"/>
  <c r="BK204" i="3"/>
  <c r="BK196" i="3"/>
  <c r="J193" i="3"/>
  <c r="BK185" i="3"/>
  <c r="J177" i="3"/>
  <c r="J172" i="3"/>
  <c r="J164" i="3"/>
  <c r="J154" i="3"/>
  <c r="J146" i="3"/>
  <c r="J350" i="3"/>
  <c r="J348" i="3"/>
  <c r="BK339" i="3"/>
  <c r="BK334" i="3"/>
  <c r="J331" i="3"/>
  <c r="BK324" i="3"/>
  <c r="BK318" i="3"/>
  <c r="BK311" i="3"/>
  <c r="J296" i="3"/>
  <c r="J292" i="3"/>
  <c r="J282" i="3"/>
  <c r="J274" i="3"/>
  <c r="BK265" i="3"/>
  <c r="BK253" i="3"/>
  <c r="J241" i="3"/>
  <c r="BK232" i="3"/>
  <c r="J220" i="3"/>
  <c r="BK208" i="3"/>
  <c r="BK199" i="3"/>
  <c r="BK187" i="3"/>
  <c r="J180" i="3"/>
  <c r="BK172" i="3"/>
  <c r="J159" i="3"/>
  <c r="BK146" i="3"/>
  <c r="BK143" i="3"/>
  <c r="BK139" i="3"/>
  <c r="BK315" i="3"/>
  <c r="BK309" i="3"/>
  <c r="BK304" i="3"/>
  <c r="BK297" i="3"/>
  <c r="BK276" i="3"/>
  <c r="BK268" i="3"/>
  <c r="BK262" i="3"/>
  <c r="BK257" i="3"/>
  <c r="BK248" i="3"/>
  <c r="BK242" i="3"/>
  <c r="BK239" i="3"/>
  <c r="BK223" i="3"/>
  <c r="BK217" i="3"/>
  <c r="BK205" i="3"/>
  <c r="J199" i="3"/>
  <c r="BK191" i="3"/>
  <c r="J188" i="3"/>
  <c r="BK180" i="3"/>
  <c r="J171" i="3"/>
  <c r="J165" i="3"/>
  <c r="J153" i="3"/>
  <c r="BK140" i="3"/>
  <c r="J136" i="3"/>
  <c r="BK129" i="2"/>
  <c r="J129" i="2"/>
  <c r="J98" i="2"/>
  <c r="R129" i="2"/>
  <c r="P142" i="2"/>
  <c r="BK171" i="2"/>
  <c r="J171" i="2"/>
  <c r="J100" i="2"/>
  <c r="P189" i="2"/>
  <c r="R133" i="3"/>
  <c r="R157" i="3"/>
  <c r="P162" i="3"/>
  <c r="P214" i="3"/>
  <c r="BK227" i="3"/>
  <c r="J227" i="3"/>
  <c r="J105" i="3"/>
  <c r="R227" i="3"/>
  <c r="T227" i="3"/>
  <c r="R249" i="3"/>
  <c r="P298" i="3"/>
  <c r="P129" i="2"/>
  <c r="T129" i="2"/>
  <c r="T142" i="2"/>
  <c r="R171" i="2"/>
  <c r="T171" i="2"/>
  <c r="R189" i="2"/>
  <c r="BK213" i="2"/>
  <c r="J213" i="2"/>
  <c r="J102" i="2"/>
  <c r="R213" i="2"/>
  <c r="T133" i="3"/>
  <c r="BK162" i="3"/>
  <c r="J162" i="3"/>
  <c r="J101" i="3"/>
  <c r="T162" i="3"/>
  <c r="T214" i="3"/>
  <c r="BK249" i="3"/>
  <c r="J249" i="3"/>
  <c r="J106" i="3"/>
  <c r="T249" i="3"/>
  <c r="R298" i="3"/>
  <c r="BK142" i="2"/>
  <c r="J142" i="2"/>
  <c r="J99" i="2"/>
  <c r="R142" i="2"/>
  <c r="P171" i="2"/>
  <c r="BK189" i="2"/>
  <c r="J189" i="2"/>
  <c r="J101" i="2"/>
  <c r="T189" i="2"/>
  <c r="P213" i="2"/>
  <c r="T213" i="2"/>
  <c r="BK133" i="3"/>
  <c r="J133" i="3"/>
  <c r="J98" i="3"/>
  <c r="P133" i="3"/>
  <c r="P157" i="3"/>
  <c r="P132" i="3"/>
  <c r="BK157" i="3"/>
  <c r="J157" i="3"/>
  <c r="J99" i="3"/>
  <c r="T157" i="3"/>
  <c r="R162" i="3"/>
  <c r="BK214" i="3"/>
  <c r="J214" i="3"/>
  <c r="J104" i="3"/>
  <c r="R214" i="3"/>
  <c r="R213" i="3"/>
  <c r="P227" i="3"/>
  <c r="P249" i="3"/>
  <c r="BK298" i="3"/>
  <c r="J298" i="3"/>
  <c r="J107" i="3"/>
  <c r="T298" i="3"/>
  <c r="BK160" i="3"/>
  <c r="J160" i="3"/>
  <c r="J100" i="3"/>
  <c r="BK211" i="3"/>
  <c r="J211" i="3"/>
  <c r="J102" i="3"/>
  <c r="BK247" i="2"/>
  <c r="J247" i="2"/>
  <c r="J103" i="2"/>
  <c r="J91" i="3"/>
  <c r="E121" i="3"/>
  <c r="F127" i="3"/>
  <c r="BF135" i="3"/>
  <c r="BF137" i="3"/>
  <c r="BF143" i="3"/>
  <c r="BF146" i="3"/>
  <c r="BF150" i="3"/>
  <c r="BF152" i="3"/>
  <c r="BF163" i="3"/>
  <c r="BF164" i="3"/>
  <c r="BF165" i="3"/>
  <c r="BF166" i="3"/>
  <c r="BF169" i="3"/>
  <c r="BF187" i="3"/>
  <c r="BF195" i="3"/>
  <c r="BF197" i="3"/>
  <c r="BF198" i="3"/>
  <c r="BF200" i="3"/>
  <c r="BF203" i="3"/>
  <c r="BF204" i="3"/>
  <c r="BF205" i="3"/>
  <c r="BF208" i="3"/>
  <c r="BF216" i="3"/>
  <c r="BF220" i="3"/>
  <c r="BF228" i="3"/>
  <c r="BF231" i="3"/>
  <c r="BF233" i="3"/>
  <c r="BF234" i="3"/>
  <c r="BF243" i="3"/>
  <c r="BF253" i="3"/>
  <c r="BF258" i="3"/>
  <c r="BF263" i="3"/>
  <c r="BF269" i="3"/>
  <c r="BF275" i="3"/>
  <c r="BF284" i="3"/>
  <c r="BF285" i="3"/>
  <c r="BF286" i="3"/>
  <c r="BF287" i="3"/>
  <c r="BF291" i="3"/>
  <c r="BF296" i="3"/>
  <c r="BF302" i="3"/>
  <c r="BF312" i="3"/>
  <c r="BF319" i="3"/>
  <c r="BF323" i="3"/>
  <c r="BF324" i="3"/>
  <c r="BF333" i="3"/>
  <c r="BF339" i="3"/>
  <c r="BF340" i="3"/>
  <c r="F92" i="3"/>
  <c r="J125" i="3"/>
  <c r="J128" i="3"/>
  <c r="BF142" i="3"/>
  <c r="BF148" i="3"/>
  <c r="BF155" i="3"/>
  <c r="BF161" i="3"/>
  <c r="BF174" i="3"/>
  <c r="BF176" i="3"/>
  <c r="BF179" i="3"/>
  <c r="BF181" i="3"/>
  <c r="BF183" i="3"/>
  <c r="BF184" i="3"/>
  <c r="BF188" i="3"/>
  <c r="BF191" i="3"/>
  <c r="BF201" i="3"/>
  <c r="BF206" i="3"/>
  <c r="BF207" i="3"/>
  <c r="BF212" i="3"/>
  <c r="BF226" i="3"/>
  <c r="BF230" i="3"/>
  <c r="BF236" i="3"/>
  <c r="BF237" i="3"/>
  <c r="BF240" i="3"/>
  <c r="BF242" i="3"/>
  <c r="BF248" i="3"/>
  <c r="BF257" i="3"/>
  <c r="BF260" i="3"/>
  <c r="BF266" i="3"/>
  <c r="BF272" i="3"/>
  <c r="BF273" i="3"/>
  <c r="BF274" i="3"/>
  <c r="BF277" i="3"/>
  <c r="BF279" i="3"/>
  <c r="BF280" i="3"/>
  <c r="BF281" i="3"/>
  <c r="BF283" i="3"/>
  <c r="BF289" i="3"/>
  <c r="BF292" i="3"/>
  <c r="BF294" i="3"/>
  <c r="BF295" i="3"/>
  <c r="BF308" i="3"/>
  <c r="BF313" i="3"/>
  <c r="BF314" i="3"/>
  <c r="BF318" i="3"/>
  <c r="BF322" i="3"/>
  <c r="BF327" i="3"/>
  <c r="BF341" i="3"/>
  <c r="BF342" i="3"/>
  <c r="BF343" i="3"/>
  <c r="BF347" i="3"/>
  <c r="BF348" i="3"/>
  <c r="BF349" i="3"/>
  <c r="BF350" i="3"/>
  <c r="BF134" i="3"/>
  <c r="BF136" i="3"/>
  <c r="BF138" i="3"/>
  <c r="BF139" i="3"/>
  <c r="BF141" i="3"/>
  <c r="BF145" i="3"/>
  <c r="BF147" i="3"/>
  <c r="BF149" i="3"/>
  <c r="BF153" i="3"/>
  <c r="BF154" i="3"/>
  <c r="BF158" i="3"/>
  <c r="BF167" i="3"/>
  <c r="BF171" i="3"/>
  <c r="BF172" i="3"/>
  <c r="BF177" i="3"/>
  <c r="BF178" i="3"/>
  <c r="BF182" i="3"/>
  <c r="BF185" i="3"/>
  <c r="BF190" i="3"/>
  <c r="BF193" i="3"/>
  <c r="BF194" i="3"/>
  <c r="BF196" i="3"/>
  <c r="BF199" i="3"/>
  <c r="BF202" i="3"/>
  <c r="BF209" i="3"/>
  <c r="BF210" i="3"/>
  <c r="BF217" i="3"/>
  <c r="BF219" i="3"/>
  <c r="BF222" i="3"/>
  <c r="BF223" i="3"/>
  <c r="BF224" i="3"/>
  <c r="BF225" i="3"/>
  <c r="BF229" i="3"/>
  <c r="BF235" i="3"/>
  <c r="BF238" i="3"/>
  <c r="BF244" i="3"/>
  <c r="BF245" i="3"/>
  <c r="BF246" i="3"/>
  <c r="BF250" i="3"/>
  <c r="BF251" i="3"/>
  <c r="BF252" i="3"/>
  <c r="BF255" i="3"/>
  <c r="BF256" i="3"/>
  <c r="BF264" i="3"/>
  <c r="BF265" i="3"/>
  <c r="BF268" i="3"/>
  <c r="BF271" i="3"/>
  <c r="BF276" i="3"/>
  <c r="BF282" i="3"/>
  <c r="BF290" i="3"/>
  <c r="BF293" i="3"/>
  <c r="BF297" i="3"/>
  <c r="BF303" i="3"/>
  <c r="BF305" i="3"/>
  <c r="BF309" i="3"/>
  <c r="BF311" i="3"/>
  <c r="BF320" i="3"/>
  <c r="BF321" i="3"/>
  <c r="BF326" i="3"/>
  <c r="BF330" i="3"/>
  <c r="BF331" i="3"/>
  <c r="BF334" i="3"/>
  <c r="BF335" i="3"/>
  <c r="BF337" i="3"/>
  <c r="BF346" i="3"/>
  <c r="BF140" i="3"/>
  <c r="BF144" i="3"/>
  <c r="BF151" i="3"/>
  <c r="BF156" i="3"/>
  <c r="BF159" i="3"/>
  <c r="BF168" i="3"/>
  <c r="BF170" i="3"/>
  <c r="BF173" i="3"/>
  <c r="BF175" i="3"/>
  <c r="BF180" i="3"/>
  <c r="BF186" i="3"/>
  <c r="BF189" i="3"/>
  <c r="BF192" i="3"/>
  <c r="BF215" i="3"/>
  <c r="BF218" i="3"/>
  <c r="BF221" i="3"/>
  <c r="BF232" i="3"/>
  <c r="BF239" i="3"/>
  <c r="BF241" i="3"/>
  <c r="BF247" i="3"/>
  <c r="BF254" i="3"/>
  <c r="BF259" i="3"/>
  <c r="BF261" i="3"/>
  <c r="BF262" i="3"/>
  <c r="BF267" i="3"/>
  <c r="BF270" i="3"/>
  <c r="BF278" i="3"/>
  <c r="BF288" i="3"/>
  <c r="BF299" i="3"/>
  <c r="BF300" i="3"/>
  <c r="BF301" i="3"/>
  <c r="BF304" i="3"/>
  <c r="BF306" i="3"/>
  <c r="BF307" i="3"/>
  <c r="BF310" i="3"/>
  <c r="BF315" i="3"/>
  <c r="BF316" i="3"/>
  <c r="BF317" i="3"/>
  <c r="BF325" i="3"/>
  <c r="BF328" i="3"/>
  <c r="BF329" i="3"/>
  <c r="BF332" i="3"/>
  <c r="BF336" i="3"/>
  <c r="BF338" i="3"/>
  <c r="BF344" i="3"/>
  <c r="BF345" i="3"/>
  <c r="J92" i="2"/>
  <c r="F123" i="2"/>
  <c r="BF145" i="2"/>
  <c r="BF146" i="2"/>
  <c r="BF149" i="2"/>
  <c r="BF152" i="2"/>
  <c r="BF164" i="2"/>
  <c r="BF166" i="2"/>
  <c r="BF173" i="2"/>
  <c r="BF179" i="2"/>
  <c r="BF185" i="2"/>
  <c r="BF186" i="2"/>
  <c r="BF192" i="2"/>
  <c r="BF201" i="2"/>
  <c r="BF205" i="2"/>
  <c r="BF209" i="2"/>
  <c r="BF224" i="2"/>
  <c r="BF225" i="2"/>
  <c r="BF226" i="2"/>
  <c r="BF228" i="2"/>
  <c r="BF231" i="2"/>
  <c r="BF232" i="2"/>
  <c r="J89" i="2"/>
  <c r="J91" i="2"/>
  <c r="E117" i="2"/>
  <c r="F124" i="2"/>
  <c r="BF131" i="2"/>
  <c r="BF144" i="2"/>
  <c r="BF148" i="2"/>
  <c r="BF151" i="2"/>
  <c r="BF156" i="2"/>
  <c r="BF158" i="2"/>
  <c r="BF159" i="2"/>
  <c r="BF160" i="2"/>
  <c r="BF172" i="2"/>
  <c r="BF178" i="2"/>
  <c r="BF181" i="2"/>
  <c r="BF187" i="2"/>
  <c r="BF193" i="2"/>
  <c r="BF199" i="2"/>
  <c r="BF200" i="2"/>
  <c r="BF204" i="2"/>
  <c r="BF208" i="2"/>
  <c r="BF211" i="2"/>
  <c r="BF212" i="2"/>
  <c r="BF216" i="2"/>
  <c r="BF217" i="2"/>
  <c r="BF221" i="2"/>
  <c r="BF130" i="2"/>
  <c r="BF133" i="2"/>
  <c r="BF135" i="2"/>
  <c r="BF137" i="2"/>
  <c r="BF138" i="2"/>
  <c r="BF141" i="2"/>
  <c r="BF143" i="2"/>
  <c r="BF154" i="2"/>
  <c r="BF155" i="2"/>
  <c r="BF157" i="2"/>
  <c r="BF161" i="2"/>
  <c r="BF162" i="2"/>
  <c r="BF168" i="2"/>
  <c r="BF170" i="2"/>
  <c r="BF175" i="2"/>
  <c r="BF180" i="2"/>
  <c r="BF183" i="2"/>
  <c r="BF184" i="2"/>
  <c r="BF190" i="2"/>
  <c r="BF191" i="2"/>
  <c r="BF194" i="2"/>
  <c r="BF195" i="2"/>
  <c r="BF196" i="2"/>
  <c r="BF197" i="2"/>
  <c r="BF198" i="2"/>
  <c r="BF202" i="2"/>
  <c r="BF206" i="2"/>
  <c r="BF214" i="2"/>
  <c r="BF215" i="2"/>
  <c r="BF219" i="2"/>
  <c r="BF222" i="2"/>
  <c r="BF223" i="2"/>
  <c r="BF227" i="2"/>
  <c r="BF233" i="2"/>
  <c r="BF234" i="2"/>
  <c r="BF236" i="2"/>
  <c r="BF237" i="2"/>
  <c r="BF238" i="2"/>
  <c r="BF239" i="2"/>
  <c r="BF240" i="2"/>
  <c r="BF248" i="2"/>
  <c r="BF132" i="2"/>
  <c r="BF134" i="2"/>
  <c r="BF136" i="2"/>
  <c r="BF139" i="2"/>
  <c r="BF140" i="2"/>
  <c r="BF147" i="2"/>
  <c r="BF150" i="2"/>
  <c r="BF153" i="2"/>
  <c r="BF163" i="2"/>
  <c r="BF165" i="2"/>
  <c r="BF167" i="2"/>
  <c r="BF169" i="2"/>
  <c r="BF174" i="2"/>
  <c r="BF176" i="2"/>
  <c r="BF177" i="2"/>
  <c r="BF182" i="2"/>
  <c r="BF188" i="2"/>
  <c r="BF203" i="2"/>
  <c r="BF207" i="2"/>
  <c r="BF210" i="2"/>
  <c r="BF218" i="2"/>
  <c r="BF220" i="2"/>
  <c r="BF229" i="2"/>
  <c r="BF230" i="2"/>
  <c r="BF235" i="2"/>
  <c r="BF241" i="2"/>
  <c r="BF242" i="2"/>
  <c r="BF243" i="2"/>
  <c r="BF244" i="2"/>
  <c r="BF245" i="2"/>
  <c r="BF246" i="2"/>
  <c r="F37" i="2"/>
  <c r="BB95" i="1"/>
  <c r="F37" i="3"/>
  <c r="BB96" i="1"/>
  <c r="J35" i="2"/>
  <c r="AV95" i="1"/>
  <c r="F35" i="3"/>
  <c r="AZ96" i="1"/>
  <c r="F38" i="2"/>
  <c r="BC95" i="1"/>
  <c r="F35" i="2"/>
  <c r="AZ95" i="1"/>
  <c r="F38" i="3"/>
  <c r="BC96" i="1"/>
  <c r="J35" i="3"/>
  <c r="AV96" i="1"/>
  <c r="F39" i="2"/>
  <c r="BD95" i="1"/>
  <c r="F39" i="3"/>
  <c r="BD96" i="1"/>
  <c r="T213" i="3"/>
  <c r="T132" i="3"/>
  <c r="T131" i="3"/>
  <c r="T128" i="2"/>
  <c r="T127" i="2"/>
  <c r="P128" i="2"/>
  <c r="P127" i="2"/>
  <c r="AU95" i="1"/>
  <c r="R132" i="3"/>
  <c r="R131" i="3"/>
  <c r="R128" i="2"/>
  <c r="R127" i="2"/>
  <c r="P213" i="3"/>
  <c r="P131" i="3"/>
  <c r="AU96" i="1"/>
  <c r="BK132" i="3"/>
  <c r="BK213" i="3"/>
  <c r="J213" i="3"/>
  <c r="J103" i="3"/>
  <c r="BK128" i="2"/>
  <c r="J128" i="2"/>
  <c r="J97" i="2"/>
  <c r="J36" i="2"/>
  <c r="AW95" i="1"/>
  <c r="AT95" i="1"/>
  <c r="F36" i="2"/>
  <c r="BA95" i="1"/>
  <c r="BB94" i="1"/>
  <c r="W31" i="1"/>
  <c r="AZ94" i="1"/>
  <c r="W29" i="1"/>
  <c r="BD94" i="1"/>
  <c r="W33" i="1"/>
  <c r="F36" i="3"/>
  <c r="BA96" i="1"/>
  <c r="BC94" i="1"/>
  <c r="AY94" i="1"/>
  <c r="J36" i="3"/>
  <c r="AW96" i="1"/>
  <c r="AT96" i="1"/>
  <c r="BK131" i="3"/>
  <c r="J131" i="3"/>
  <c r="J96" i="3"/>
  <c r="J30" i="3"/>
  <c r="J132" i="3"/>
  <c r="J97" i="3"/>
  <c r="BK127" i="2"/>
  <c r="J127" i="2"/>
  <c r="J96" i="2"/>
  <c r="J32" i="3"/>
  <c r="AG96" i="1"/>
  <c r="AU94" i="1"/>
  <c r="AV94" i="1"/>
  <c r="AK29" i="1"/>
  <c r="J108" i="2"/>
  <c r="AX94" i="1"/>
  <c r="W32" i="1"/>
  <c r="BA94" i="1"/>
  <c r="W30" i="1"/>
  <c r="J41" i="3"/>
  <c r="J30" i="2"/>
  <c r="AN96" i="1"/>
  <c r="J32" i="2"/>
  <c r="AG95" i="1"/>
  <c r="AG94" i="1"/>
  <c r="AK26" i="1"/>
  <c r="J112" i="3"/>
  <c r="AW94" i="1"/>
  <c r="AK30" i="1"/>
  <c r="AK35" i="1"/>
  <c r="J41" i="2"/>
  <c r="AN95" i="1"/>
  <c r="AT94" i="1"/>
  <c r="AN94" i="1"/>
</calcChain>
</file>

<file path=xl/sharedStrings.xml><?xml version="1.0" encoding="utf-8"?>
<sst xmlns="http://schemas.openxmlformats.org/spreadsheetml/2006/main" count="5010" uniqueCount="1107">
  <si>
    <t>Export Komplet</t>
  </si>
  <si>
    <t/>
  </si>
  <si>
    <t>2.0</t>
  </si>
  <si>
    <t>False</t>
  </si>
  <si>
    <t>{2aa289e4-e899-473d-af98-2ac5ec14551b}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</si>
  <si>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</si>
  <si>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</si>
  <si>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</si>
  <si>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</si>
  <si>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</si>
  <si>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</si>
  <si>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</si>
  <si>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08</t>
  </si>
  <si>
    <t>Stavba:</t>
  </si>
  <si>
    <t>STAVEBNÉ HSV A PSV PRÁCE 2021-08</t>
  </si>
  <si>
    <t>JKSO:</t>
  </si>
  <si>
    <t>KS:</t>
  </si>
  <si>
    <t>Miesto:</t>
  </si>
  <si>
    <t xml:space="preserve"> </t>
  </si>
  <si>
    <t>Dátum:</t>
  </si>
  <si>
    <t>12. 8. 2021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</si>
  <si>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</si>
  <si>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</si>
  <si>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</si>
  <si>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</si>
  <si>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</si>
  <si>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</si>
  <si>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</si>
  <si>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</si>
  <si>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</si>
  <si>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</si>
  <si>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</si>
  <si>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</si>
  <si>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</si>
  <si>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</si>
  <si>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</si>
  <si>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</si>
  <si>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</si>
  <si>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</si>
  <si>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</si>
  <si>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</si>
  <si>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</si>
  <si>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</si>
  <si>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</si>
  <si>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</si>
  <si>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</si>
  <si>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</si>
  <si>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</si>
  <si>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</si>
  <si>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</si>
  <si>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</si>
  <si>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</si>
  <si>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</si>
  <si>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</si>
  <si>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</si>
  <si>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</si>
  <si>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</si>
  <si>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</si>
  <si>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</si>
  <si>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</si>
  <si>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</si>
  <si>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</si>
  <si>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</si>
  <si>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</si>
  <si>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</si>
  <si>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</si>
  <si>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</si>
  <si>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</si>
  <si>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</si>
  <si>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</si>
  <si>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</si>
  <si>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</si>
  <si>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</si>
  <si>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</si>
  <si>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SO107_UK</t>
  </si>
  <si>
    <t>Materská škola...</t>
  </si>
  <si>
    <t>STA</t>
  </si>
  <si>
    <t>1</t>
  </si>
  <si>
    <t>{dfd75410-bff4-4ddb-9479-bcf6633d2a10}</t>
  </si>
  <si>
    <t>SO107_ZTI</t>
  </si>
  <si>
    <t>Materská škol...</t>
  </si>
  <si>
    <t>{321985a6-811a-4db6-8eb3-07527bc1d7cf}</t>
  </si>
  <si>
    <t>KRYCÍ LIST ROZPOČTU</t>
  </si>
  <si>
    <t>Objekt: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</si>
  <si>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</si>
  <si>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</si>
  <si>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</si>
  <si>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</si>
  <si>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</si>
  <si>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</si>
  <si>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</si>
  <si>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PSV - Práce a dodávky PSV</t>
  </si>
  <si>
    <t xml:space="preserve">    713 - Izolácie tepelné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</si>
  <si>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</si>
  <si>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</si>
  <si>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</si>
  <si>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</si>
  <si>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ost - Ostatné</t>
  </si>
  <si>
    <t>2) Ostatné náklady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</si>
  <si>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</si>
  <si>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</si>
  <si>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</si>
  <si>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</si>
  <si>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</si>
  <si>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</si>
  <si>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</si>
  <si>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</si>
  <si>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</si>
  <si>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</si>
  <si>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</si>
  <si>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</si>
  <si>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</si>
  <si>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</si>
  <si>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</si>
  <si>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</si>
  <si>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</si>
  <si>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</si>
  <si>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</si>
  <si>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</si>
  <si>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713482121</t>
  </si>
  <si>
    <t>Montáž trubíc z PE, hr.15-20 mm,vnút.priemer do 38</t>
  </si>
  <si>
    <t>m</t>
  </si>
  <si>
    <t>16</t>
  </si>
  <si>
    <t>M</t>
  </si>
  <si>
    <t>2837741529</t>
  </si>
  <si>
    <t>Tubolit DG 18 x 20 izolácia-trubica AZ FLEX Armacell</t>
  </si>
  <si>
    <t>32</t>
  </si>
  <si>
    <t>4</t>
  </si>
  <si>
    <t>3</t>
  </si>
  <si>
    <t>2837741542</t>
  </si>
  <si>
    <t>Tubolit DG 22 x 20 izolácia-trubica AZ FLEX Armacell</t>
  </si>
  <si>
    <t>6</t>
  </si>
  <si>
    <t>2837741555</t>
  </si>
  <si>
    <t>Tubolit DG 28 x 20 izolácia-trubica AZ FLEX Armacell</t>
  </si>
  <si>
    <t>8</t>
  </si>
  <si>
    <t>5</t>
  </si>
  <si>
    <t>713482131</t>
  </si>
  <si>
    <t>Montáž trubíc z PE, hr.30 mm,vnút.priemer do 38</t>
  </si>
  <si>
    <t>10</t>
  </si>
  <si>
    <t>2837741571</t>
  </si>
  <si>
    <t>Tubolit DG 35 x 30 izolácia-trubica AZ FLEX Armacell</t>
  </si>
  <si>
    <t>12</t>
  </si>
  <si>
    <t>7</t>
  </si>
  <si>
    <t>713482132</t>
  </si>
  <si>
    <t>Montáž trubíc z PE, hr.30 mm,vnút.priemer 42-70</t>
  </si>
  <si>
    <t>14</t>
  </si>
  <si>
    <t>2837741583</t>
  </si>
  <si>
    <t>Tubolit DG 42 x 30 izolácia-trubica AZ FLEX Armacell</t>
  </si>
  <si>
    <t>9</t>
  </si>
  <si>
    <t>7134821321</t>
  </si>
  <si>
    <t>Montáž trubíc z PE, hr.40 mm,vnút.priemer 42-70</t>
  </si>
  <si>
    <t>18</t>
  </si>
  <si>
    <t>28377415991</t>
  </si>
  <si>
    <t>Tubolit DG 54 x 40 izolácia-trubica AZ FLEX Armacell</t>
  </si>
  <si>
    <t>11</t>
  </si>
  <si>
    <t>712138545</t>
  </si>
  <si>
    <t>Izolácia armatúry</t>
  </si>
  <si>
    <t>ks</t>
  </si>
  <si>
    <t>22</t>
  </si>
  <si>
    <t>998713201</t>
  </si>
  <si>
    <t>Presun hmôt pre izolácie tepelné v objektoch výšky do 6 m</t>
  </si>
  <si>
    <t>%</t>
  </si>
  <si>
    <t>24</t>
  </si>
  <si>
    <t>732</t>
  </si>
  <si>
    <t>Ústredné kúrenie - strojovne</t>
  </si>
  <si>
    <t>13</t>
  </si>
  <si>
    <t>732460005</t>
  </si>
  <si>
    <t>Montáž tepelného čerpadla SPLIT 3-12 kW (vzduch-voda)</t>
  </si>
  <si>
    <t>26</t>
  </si>
  <si>
    <t>KIT-WXC12H9E8</t>
  </si>
  <si>
    <t>Tepelné čerpadlo (TČ) vzduch/voda Panasonic Aquarea T-CAP split, Qvyk = 12,0 kW, el: 400V - 3f - 50Hz, vonkajšia jednotka pre TČ typ WH-UX12HE8-1, vnútorná jednotka pre TČ typ WH-SXC12H9E8-1, vrátane poistne j skupiny  pre okruh UK</t>
  </si>
  <si>
    <t>sada</t>
  </si>
  <si>
    <t>28</t>
  </si>
  <si>
    <t>15</t>
  </si>
  <si>
    <t>484720076000</t>
  </si>
  <si>
    <t>Príslušenstvo pre TČ - nastaviteľná oc. konštrukcia a podlahové tlmiace gumené podložky</t>
  </si>
  <si>
    <t>30</t>
  </si>
  <si>
    <t>7344491111</t>
  </si>
  <si>
    <t>Montáž regulátora</t>
  </si>
  <si>
    <t>súb.</t>
  </si>
  <si>
    <t>17</t>
  </si>
  <si>
    <t>PAW-HPM1</t>
  </si>
  <si>
    <t>Regulácia tepelných čerpadiel PAW - HPM1</t>
  </si>
  <si>
    <t>34</t>
  </si>
  <si>
    <t>732351000</t>
  </si>
  <si>
    <t>Montáž akumulačného zásobníka vykurovacej vody v spojení so solárnymi systémami, tepelnými čerpadlami a kotlami na pevné palivo objem do 400 l</t>
  </si>
  <si>
    <t>36</t>
  </si>
  <si>
    <t>19</t>
  </si>
  <si>
    <t>110880302</t>
  </si>
  <si>
    <t>Akumul. zásobn.vykurov. vody DZD Dražice NAD 100 v1 - objem 120 litrov, vyrovnávacia nádrž ( 584x807mm)</t>
  </si>
  <si>
    <t>38</t>
  </si>
  <si>
    <t>73422303001</t>
  </si>
  <si>
    <t>Montáž prepúšťacieho ventilu</t>
  </si>
  <si>
    <t>40</t>
  </si>
  <si>
    <t>21</t>
  </si>
  <si>
    <t>484922889001</t>
  </si>
  <si>
    <t>Prepúšťací ventil</t>
  </si>
  <si>
    <t>42</t>
  </si>
  <si>
    <t>73221921501</t>
  </si>
  <si>
    <t>Montáž zásobníkového ohrievača vody pre ohrev pitnej vody objem 300 l</t>
  </si>
  <si>
    <t>44</t>
  </si>
  <si>
    <t>23</t>
  </si>
  <si>
    <t>PAW-TG30C1E3STD</t>
  </si>
  <si>
    <t>Zásobník TV - PAW-TG30C1E3STD-1, objem 285 l (?680x1565mm), el. vložka 3 kW</t>
  </si>
  <si>
    <t>46</t>
  </si>
  <si>
    <t>731291030</t>
  </si>
  <si>
    <t>Montáž rýchlomontážnej sady bez zmiešavača DN 32</t>
  </si>
  <si>
    <t>48</t>
  </si>
  <si>
    <t>25</t>
  </si>
  <si>
    <t>4849106390</t>
  </si>
  <si>
    <t>Príslušenstvo vykurovania VIESSMANN bez zmiešavača- rýchlomontážna sada M31 DN32 Alpha2 60</t>
  </si>
  <si>
    <t>50</t>
  </si>
  <si>
    <t>4849106180</t>
  </si>
  <si>
    <t>Príslušenstvo vykurovania VIESSMANN upevnenie na stenu pre RMS DN32</t>
  </si>
  <si>
    <t>52</t>
  </si>
  <si>
    <t>27</t>
  </si>
  <si>
    <t>732331036</t>
  </si>
  <si>
    <t>Montáž expanznej nádoby tlak 6 barov s membránou 25 l</t>
  </si>
  <si>
    <t>54</t>
  </si>
  <si>
    <t>4846717025</t>
  </si>
  <si>
    <t>Nádoba-expanzná  Reflex typ NG tlak 6 barov s membránou 25 l šedá</t>
  </si>
  <si>
    <t>56</t>
  </si>
  <si>
    <t>29</t>
  </si>
  <si>
    <t>4846754500</t>
  </si>
  <si>
    <t>Nádoba-expanzná  Konzola s úchytnou páskou pre nádoby 8 - 25 l</t>
  </si>
  <si>
    <t>58</t>
  </si>
  <si>
    <t>21041004101</t>
  </si>
  <si>
    <t>Montáž termostatu</t>
  </si>
  <si>
    <t>60</t>
  </si>
  <si>
    <t>31</t>
  </si>
  <si>
    <t>CZ-TAW1</t>
  </si>
  <si>
    <t>Termostat CZ-TAW1</t>
  </si>
  <si>
    <t>62</t>
  </si>
  <si>
    <t>7331814271</t>
  </si>
  <si>
    <t>Montáž odkalovača</t>
  </si>
  <si>
    <t>64</t>
  </si>
  <si>
    <t>33</t>
  </si>
  <si>
    <t>4849360315</t>
  </si>
  <si>
    <t>Odkalovač spirotrap MB3 28 mm</t>
  </si>
  <si>
    <t>66</t>
  </si>
  <si>
    <t>48493603150</t>
  </si>
  <si>
    <t>Montáž prepojenia medz vonkajšou a vnútornou jednotkou TČ</t>
  </si>
  <si>
    <t>kpl.</t>
  </si>
  <si>
    <t>68</t>
  </si>
  <si>
    <t>35</t>
  </si>
  <si>
    <t>389901575000</t>
  </si>
  <si>
    <t>Prepojovací kábel M-BUS 28 m</t>
  </si>
  <si>
    <t>70</t>
  </si>
  <si>
    <t>7917411071</t>
  </si>
  <si>
    <t>Montáž zmäkčovača vody</t>
  </si>
  <si>
    <t>72</t>
  </si>
  <si>
    <t>37</t>
  </si>
  <si>
    <t>79174110700</t>
  </si>
  <si>
    <t>Zmäkčovačovanie doplňovacej vody FILLSOFT I</t>
  </si>
  <si>
    <t>74</t>
  </si>
  <si>
    <t>732331900101</t>
  </si>
  <si>
    <t>Montáž zariadenia pre doplňovanie vody do systému</t>
  </si>
  <si>
    <t>76</t>
  </si>
  <si>
    <t>39</t>
  </si>
  <si>
    <t>REF 681150000</t>
  </si>
  <si>
    <t>Doplňovací ventil s manometrom a zábranou proti spätnému toku  HONEYWELL NK 295S-1/2A nastavenie doplňovania 100 kPa</t>
  </si>
  <si>
    <t>78</t>
  </si>
  <si>
    <t>998732201</t>
  </si>
  <si>
    <t>Presun hmôt pre strojovne v objektoch výšky do 6 m</t>
  </si>
  <si>
    <t>80</t>
  </si>
  <si>
    <t>733</t>
  </si>
  <si>
    <t>Ústredné kúrenie - rozvodné potrubie</t>
  </si>
  <si>
    <t>41</t>
  </si>
  <si>
    <t>769060505</t>
  </si>
  <si>
    <t>Montáž medeného potrubia predizolovaného 10 (3/8" x 0,8)</t>
  </si>
  <si>
    <t>82</t>
  </si>
  <si>
    <t>4290055128</t>
  </si>
  <si>
    <t>Rozvody Cu potrubie predizolované  10 (3/8" x 0,8) 50m</t>
  </si>
  <si>
    <t>84</t>
  </si>
  <si>
    <t>43</t>
  </si>
  <si>
    <t>769060515</t>
  </si>
  <si>
    <t>Montáž medeného potrubia predizolovaného 16 (5/8" x 1,0)</t>
  </si>
  <si>
    <t>86</t>
  </si>
  <si>
    <t>4290055130</t>
  </si>
  <si>
    <t>Rozvody Cu potrubie predizolované  16 (5/8" x 1,0)50m</t>
  </si>
  <si>
    <t>88</t>
  </si>
  <si>
    <t>45</t>
  </si>
  <si>
    <t>73315108101</t>
  </si>
  <si>
    <t>Expanzné potrubie</t>
  </si>
  <si>
    <t>90</t>
  </si>
  <si>
    <t>733151057</t>
  </si>
  <si>
    <t>Potrubie z medených rúrok tvrdých spájaných mäkkou spájkou D 28/1,0 mm</t>
  </si>
  <si>
    <t>92</t>
  </si>
  <si>
    <t>47</t>
  </si>
  <si>
    <t>733151060</t>
  </si>
  <si>
    <t>Potrubie z medených rúrok tvrdých spájaných mäkkou spájkou D 35/1,5 mm</t>
  </si>
  <si>
    <t>94</t>
  </si>
  <si>
    <t>722172621</t>
  </si>
  <si>
    <t>Potrubie z rúr REHAU, rúrka univerzálna RAUTITAN flex DN 16,0x2,2 v kotúčoch</t>
  </si>
  <si>
    <t>96</t>
  </si>
  <si>
    <t>49</t>
  </si>
  <si>
    <t>722172622</t>
  </si>
  <si>
    <t>Potrubie z rúr REHAU, rúrka univerzálna RAUTITAN flex DN 20,0x2,8 v kotúčoch</t>
  </si>
  <si>
    <t>98</t>
  </si>
  <si>
    <t>722172623</t>
  </si>
  <si>
    <t>Potrubie z rúr REHAU, rúrka univerzálna RAUTITAN flex DN 25,0x3,5 v kotúčoch</t>
  </si>
  <si>
    <t>100</t>
  </si>
  <si>
    <t>51</t>
  </si>
  <si>
    <t>722172624</t>
  </si>
  <si>
    <t>Potrubie z rúr REHAU, rúrka univerzálna RAUTITAN flex DN 32,0x4,4 v kotúčoch</t>
  </si>
  <si>
    <t>102</t>
  </si>
  <si>
    <t>722172631</t>
  </si>
  <si>
    <t>Potrubie z rúr REHAU, rúrka univerzálna RAUTITAN flex DN 40,0x5,5 v tyčiach</t>
  </si>
  <si>
    <t>104</t>
  </si>
  <si>
    <t>53</t>
  </si>
  <si>
    <t>722172632</t>
  </si>
  <si>
    <t>Potrubie z rúr REHAU, rúrka univerzálna RAUTITAN flex DN 50,0x6,9 v tyčiach</t>
  </si>
  <si>
    <t>106</t>
  </si>
  <si>
    <t>733191201</t>
  </si>
  <si>
    <t>Tlaková skúška medeného potrubia do D 35 mm</t>
  </si>
  <si>
    <t>108</t>
  </si>
  <si>
    <t>55</t>
  </si>
  <si>
    <t>733191301</t>
  </si>
  <si>
    <t>Tlaková skúška plastového potrubia do 32 mm</t>
  </si>
  <si>
    <t>110</t>
  </si>
  <si>
    <t>733191302</t>
  </si>
  <si>
    <t>Tlaková skúška plastového potrubia nad 32 do 63 mm</t>
  </si>
  <si>
    <t>112</t>
  </si>
  <si>
    <t>57</t>
  </si>
  <si>
    <t>998733201</t>
  </si>
  <si>
    <t>Presun hmôt pre rozvody potrubia v objektoch výšky do 6 m</t>
  </si>
  <si>
    <t>114</t>
  </si>
  <si>
    <t>734</t>
  </si>
  <si>
    <t>Ústredné kúrenie - armatúry</t>
  </si>
  <si>
    <t>7342963251</t>
  </si>
  <si>
    <t>Montáž zmiešavacej armatúry trojcestnej  DN 32</t>
  </si>
  <si>
    <t>116</t>
  </si>
  <si>
    <t>59</t>
  </si>
  <si>
    <t>PAW-3WYVLV-SI</t>
  </si>
  <si>
    <t>Trojcestný rozdeľovací ventil (UK/TV) PAW-3WYVLV-SI</t>
  </si>
  <si>
    <t>118</t>
  </si>
  <si>
    <t>734315000</t>
  </si>
  <si>
    <t>Montáž oceľového guľového kohúta na horúcu vodu obojstranne závitového DN 15</t>
  </si>
  <si>
    <t>120</t>
  </si>
  <si>
    <t>61</t>
  </si>
  <si>
    <t>551244100001</t>
  </si>
  <si>
    <t>Guľový ventil FF páka PN 32 3/8"</t>
  </si>
  <si>
    <t>122</t>
  </si>
  <si>
    <t>5512441000055</t>
  </si>
  <si>
    <t>Guľový ventil FF páka PN 40 1/2"</t>
  </si>
  <si>
    <t>124</t>
  </si>
  <si>
    <t>63</t>
  </si>
  <si>
    <t>734315005</t>
  </si>
  <si>
    <t>Montáž oceľového guľového kohúta na horúcu vodu obojstranne závitového DN 20</t>
  </si>
  <si>
    <t>126</t>
  </si>
  <si>
    <t>5512441010</t>
  </si>
  <si>
    <t>Oceľový guľový kohút na horúcu vodu obojstranne závitový DN 20/ PN 40, 3x4" vnútor. x vnútor.</t>
  </si>
  <si>
    <t>128</t>
  </si>
  <si>
    <t>65</t>
  </si>
  <si>
    <t>734315010</t>
  </si>
  <si>
    <t>Montáž oceľového guľového kohúta na horúcu vodu obojstranne závitového DN 25</t>
  </si>
  <si>
    <t>130</t>
  </si>
  <si>
    <t>5512441020</t>
  </si>
  <si>
    <t>Oceľový guľový kohút na horúcu vodu obojstranne závitový DN 25/ PN 40, 1" vnútor. x vnútor.</t>
  </si>
  <si>
    <t>132</t>
  </si>
  <si>
    <t>67</t>
  </si>
  <si>
    <t>734315015</t>
  </si>
  <si>
    <t>Montáž oceľového guľového kohúta na horúcu vodu obojstranne závitového DN 32</t>
  </si>
  <si>
    <t>134</t>
  </si>
  <si>
    <t>5512441030</t>
  </si>
  <si>
    <t>Oceľový guľový kohút na horúcu vodu obojstranne závitový DN 32/ PN 40, 1 1x4" vnútor. x vnútor.</t>
  </si>
  <si>
    <t>136</t>
  </si>
  <si>
    <t>69</t>
  </si>
  <si>
    <t>734291330</t>
  </si>
  <si>
    <t>Montáž filtra závitového G 3/4</t>
  </si>
  <si>
    <t>138</t>
  </si>
  <si>
    <t>62394</t>
  </si>
  <si>
    <t>Total filter 3/4" závitový</t>
  </si>
  <si>
    <t>140</t>
  </si>
  <si>
    <t>71</t>
  </si>
  <si>
    <t>734213250</t>
  </si>
  <si>
    <t>Montáž ventilu odvzdušňovacieho závitového automatického G 1/2</t>
  </si>
  <si>
    <t>142</t>
  </si>
  <si>
    <t>4849210116</t>
  </si>
  <si>
    <t>Hygroskopický automatický odvzdušňovací ventil, 1/2", PN 10, niklovaná mosadz OT 58 plast, obj.č. 508041</t>
  </si>
  <si>
    <t>144</t>
  </si>
  <si>
    <t>73</t>
  </si>
  <si>
    <t>734291112</t>
  </si>
  <si>
    <t>Ostané armatúry, kohútik plniaci a vypúšťací normy 13 7061, PN 1,0/100st. C G 3/8</t>
  </si>
  <si>
    <t>146</t>
  </si>
  <si>
    <t>734411111</t>
  </si>
  <si>
    <t>Teplomer technický s ochranným púzdrom - priamy typ 160 prev."A"</t>
  </si>
  <si>
    <t>148</t>
  </si>
  <si>
    <t>75</t>
  </si>
  <si>
    <t>734223120</t>
  </si>
  <si>
    <t>Montáž radiátorového ventilu</t>
  </si>
  <si>
    <t>150</t>
  </si>
  <si>
    <t>4848903030</t>
  </si>
  <si>
    <t>Radiátorový ventil HERZ-3000, priamy, s termost. zvrškom, pre 2-rúrkové súst.</t>
  </si>
  <si>
    <t>152</t>
  </si>
  <si>
    <t>77</t>
  </si>
  <si>
    <t>3866-02.000</t>
  </si>
  <si>
    <t>Radiátorový ventil Heimeier Multilux rohový Rp 1/2</t>
  </si>
  <si>
    <t>154</t>
  </si>
  <si>
    <t>7342232081</t>
  </si>
  <si>
    <t>Montáž termostatickej hlavice</t>
  </si>
  <si>
    <t>156</t>
  </si>
  <si>
    <t>79</t>
  </si>
  <si>
    <t>5518100042</t>
  </si>
  <si>
    <t>Termostatická hlavica HERZ HERCULES</t>
  </si>
  <si>
    <t>158</t>
  </si>
  <si>
    <t>998734201</t>
  </si>
  <si>
    <t>Presun hmôt pre armatúry v objektoch výšky do 6 m</t>
  </si>
  <si>
    <t>160</t>
  </si>
  <si>
    <t>735</t>
  </si>
  <si>
    <t>Ústredné kúrenie - vykurovacie telesá</t>
  </si>
  <si>
    <t>81</t>
  </si>
  <si>
    <t>735154032</t>
  </si>
  <si>
    <t>Montáž vykurovacieho telesa panelového jednoradového výšky 500 mm/ dĺžky 1000-1200 mm</t>
  </si>
  <si>
    <t>162</t>
  </si>
  <si>
    <t>4845394200</t>
  </si>
  <si>
    <t>Vykur. teleso doskové - oceľ. radiátor KORAD 21VK 500x1000 s pripoj. vpravo/vľavo,s dvoma panelmi a jedným konvekt.</t>
  </si>
  <si>
    <t>164</t>
  </si>
  <si>
    <t>83</t>
  </si>
  <si>
    <t>735154040</t>
  </si>
  <si>
    <t>Montáž vykurovacieho telesa panelového jednoradového 600 mm/ dĺžky 400-600 mm</t>
  </si>
  <si>
    <t>166</t>
  </si>
  <si>
    <t>4845390100</t>
  </si>
  <si>
    <t>Vykur. teleso doskové - oceľ. radiátor KORAD 11VK 600x400 s pripoj. vpravo/vľavo,s jedným panelom a jedným konvekt.</t>
  </si>
  <si>
    <t>168</t>
  </si>
  <si>
    <t>85</t>
  </si>
  <si>
    <t>4845390150</t>
  </si>
  <si>
    <t>Vykur. teleso doskové - oceľ. radiátor KORAD 11VK 600x500 s pripoj. vpravo/vľavo,s jedným panelom a jedným konvekt.</t>
  </si>
  <si>
    <t>170</t>
  </si>
  <si>
    <t>735154041</t>
  </si>
  <si>
    <t>Montáž vykurovacieho telesa panelového jednoradového 600 mm/ dĺžky 700-900 mm</t>
  </si>
  <si>
    <t>172</t>
  </si>
  <si>
    <t>87</t>
  </si>
  <si>
    <t>4845390350</t>
  </si>
  <si>
    <t>Vykur. teleso doskové - oceľ. radiátor KORAD 11VK 600x900 s pripoj. vpravo/vľavo,s jedným panelom a jedným konvekt.</t>
  </si>
  <si>
    <t>174</t>
  </si>
  <si>
    <t>4845395450</t>
  </si>
  <si>
    <t>Vykur. teleso doskové - oceľ. radiátor KORAD 21VK 600x800 s pripoj. vpravo/vľavo,s dvoma panelmi a jedným konvekt.</t>
  </si>
  <si>
    <t>176</t>
  </si>
  <si>
    <t>89</t>
  </si>
  <si>
    <t>735154043</t>
  </si>
  <si>
    <t>Montáž vykurovacieho telesa panelového jednoradového 600 mm/ dĺžky 1400-1800 mm</t>
  </si>
  <si>
    <t>178</t>
  </si>
  <si>
    <t>48453907000</t>
  </si>
  <si>
    <t>Vykur. teleso doskové - oceľ. radiátor KORAD 11VK 600x1600 s pripoj. vpravo/vľavo,s jedným panelom a jedným konvekt.</t>
  </si>
  <si>
    <t>180</t>
  </si>
  <si>
    <t>91</t>
  </si>
  <si>
    <t>735154132</t>
  </si>
  <si>
    <t>Montáž vykurovacieho telesa panelového dvojradového výšky 500 mm/ dĺžky 1000-1200 mm</t>
  </si>
  <si>
    <t>182</t>
  </si>
  <si>
    <t>4845399350</t>
  </si>
  <si>
    <t>Vykur. teleso doskové - oceľ. radiátor KORAD 22VK 500x1000 s pripoj. vpravo/vľavo,s dvoma panelmi a dvoma konvekt.</t>
  </si>
  <si>
    <t>184</t>
  </si>
  <si>
    <t>93</t>
  </si>
  <si>
    <t>735154140</t>
  </si>
  <si>
    <t>Montáž vykurovacieho telesa panelového dvojradového výšky 600 mm/ dĺžky 400-600 mm</t>
  </si>
  <si>
    <t>186</t>
  </si>
  <si>
    <t>4845400250</t>
  </si>
  <si>
    <t>Vykur. teleso doskové - oceľ. radiátor KORAD 22VK 600x400 s pripoj. vpravo/vľavo,s dvoma panelmi a dvoma konvekt.</t>
  </si>
  <si>
    <t>188</t>
  </si>
  <si>
    <t>95</t>
  </si>
  <si>
    <t>735154142</t>
  </si>
  <si>
    <t>Montáž vykurovacieho telesa panelového dvojradového výšky 600 mm/ dĺžky 1000-1200 mm</t>
  </si>
  <si>
    <t>190</t>
  </si>
  <si>
    <t>4845400650</t>
  </si>
  <si>
    <t>Vykur. teleso doskové - oceľ. radiátor KORAD 22VK 600x1200 s pripoj. vpravo/vľavo,s dvoma panelmi a dvoma konvekt.</t>
  </si>
  <si>
    <t>192</t>
  </si>
  <si>
    <t>97</t>
  </si>
  <si>
    <t>735154151</t>
  </si>
  <si>
    <t>Montáž vykurovacieho telesa panelového dvojradového výšky 900 mm/ dĺžky 700-900 mm</t>
  </si>
  <si>
    <t>194</t>
  </si>
  <si>
    <t>4845401550</t>
  </si>
  <si>
    <t>Vykur. teleso doskové - oceľ. radiátor KORAD 22VK 900x900 s pripoj. vpravo/vľavo,s dvoma panelmi a dvoma konvekt.</t>
  </si>
  <si>
    <t>196</t>
  </si>
  <si>
    <t>99</t>
  </si>
  <si>
    <t>735154232</t>
  </si>
  <si>
    <t>Montáž vykurovacieho telesa panelového trojradového výšky 500 mm/ dĺžky 1000-1200 mm</t>
  </si>
  <si>
    <t>198</t>
  </si>
  <si>
    <t>4845403500</t>
  </si>
  <si>
    <t>Vykur. teleso doskové - oceľ. radiátor KORAD 33VK 500x1200 s pripoj. vpravo/vľavo,s troma panelmi a troma konvekt.</t>
  </si>
  <si>
    <t>200</t>
  </si>
  <si>
    <t>101</t>
  </si>
  <si>
    <t>735154234</t>
  </si>
  <si>
    <t>Montáž vykurovacieho telesa panelového trojradového výšky 500 mm/ dĺžky 2000-2600 mm</t>
  </si>
  <si>
    <t>202</t>
  </si>
  <si>
    <t>4845403900</t>
  </si>
  <si>
    <t>Vykur. teleso doskové - oceľ. radiátor KORAD 33VK 500x2000 s pripoj. vpravo/vľavo,s troma panelmi a troma konvekt.</t>
  </si>
  <si>
    <t>204</t>
  </si>
  <si>
    <t>103</t>
  </si>
  <si>
    <t>735154242</t>
  </si>
  <si>
    <t>Montáž vykurovacieho telesa panelového trojradového výšky 600 mm/ dĺžky 1000-1200 mm</t>
  </si>
  <si>
    <t>206</t>
  </si>
  <si>
    <t>4845404400</t>
  </si>
  <si>
    <t>Vykur. teleso doskové - oceľ. radiátor KORAD 33VK 600x1000 s pripoj. vpravo/vľavo,s troma panelmi a troma konvekt.</t>
  </si>
  <si>
    <t>208</t>
  </si>
  <si>
    <t>105</t>
  </si>
  <si>
    <t>735154243</t>
  </si>
  <si>
    <t>Montáž vykurovacieho telesa panelového trojradového výšky 600 mm/ dĺžky 1400-1800 mm</t>
  </si>
  <si>
    <t>210</t>
  </si>
  <si>
    <t>4845404650</t>
  </si>
  <si>
    <t>Vykur. teleso doskové - oceľ. radiátor KORAD 33VK 600x1600 s pripoj. vpravo/vľavo,s troma panelmi a troma konvekt.</t>
  </si>
  <si>
    <t>212</t>
  </si>
  <si>
    <t>107</t>
  </si>
  <si>
    <t>735154251</t>
  </si>
  <si>
    <t>Montáž vykurovacieho telesa panelového trojradového výšky 900 mm/ dĺžky 700-900 mm</t>
  </si>
  <si>
    <t>214</t>
  </si>
  <si>
    <t>4845405100</t>
  </si>
  <si>
    <t>Vykur. teleso doskové - oceľ. radiátor KORAD 33VK 900x800 s pripoj. vpravo/vľavo,s troma panelmi a troma konvekt.</t>
  </si>
  <si>
    <t>216</t>
  </si>
  <si>
    <t>109</t>
  </si>
  <si>
    <t>4845405150</t>
  </si>
  <si>
    <t>Vykur. teleso doskové - oceľ. radiátor KORAD 33VK 900x900 s pripoj. vpravo/vľavo,s troma panelmi a troma konvekt.</t>
  </si>
  <si>
    <t>218</t>
  </si>
  <si>
    <t>735162150</t>
  </si>
  <si>
    <t>Montáž vykurovacieho telesa rúrkového výšky 1820 mm</t>
  </si>
  <si>
    <t>220</t>
  </si>
  <si>
    <t>111</t>
  </si>
  <si>
    <t>48455009451</t>
  </si>
  <si>
    <t>Vykurovací rebrík radiátor KORADO  oceľ.rebrík KORALUX LINEAR CLASSICKLC-M 600 x 1820</t>
  </si>
  <si>
    <t>222</t>
  </si>
  <si>
    <t>48455014851</t>
  </si>
  <si>
    <t>Vykurovací rebrík vykurovacia tyč   400 W pre radiátor KORADO  RADIK COMBI a KORALUX elektrický s integrovaným regulátorom teploty Z-KTTR</t>
  </si>
  <si>
    <t>224</t>
  </si>
  <si>
    <t>113</t>
  </si>
  <si>
    <t>998735201</t>
  </si>
  <si>
    <t>Presun hmôt pre vykurovacie telesá v objektoch výšky do 6 m</t>
  </si>
  <si>
    <t>226</t>
  </si>
  <si>
    <t>ost</t>
  </si>
  <si>
    <t>Ostatné</t>
  </si>
  <si>
    <t>HZS00011101</t>
  </si>
  <si>
    <t>Vykurovacia skúška</t>
  </si>
  <si>
    <t>hod</t>
  </si>
  <si>
    <t>228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</si>
  <si>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</si>
  <si>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</si>
  <si>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</si>
  <si>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</si>
  <si>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8 - Rúrové vedenie</t>
  </si>
  <si>
    <t xml:space="preserve">    99 - Presun hmôt HSV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</si>
  <si>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</si>
  <si>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</si>
  <si>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</si>
  <si>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>HSV</t>
  </si>
  <si>
    <t>Práce a dodávky HSV</t>
  </si>
  <si>
    <t>Zemné práce</t>
  </si>
  <si>
    <t>01</t>
  </si>
  <si>
    <t>Vytýčenie jestvujúcich podzemných vedení</t>
  </si>
  <si>
    <t>131201201</t>
  </si>
  <si>
    <t>Výkop zapaženej jamy v hornine 3, do 100 m3</t>
  </si>
  <si>
    <t>m3</t>
  </si>
  <si>
    <t>131201209</t>
  </si>
  <si>
    <t>Príplatok za lepivosť pri hĺbení zapažených jám a zárezov s urovnaním dna v hornine 3</t>
  </si>
  <si>
    <t>132201202</t>
  </si>
  <si>
    <t>Výkop ryhy šírky 600-2000mm horn.3 od 100 do 1000 m3</t>
  </si>
  <si>
    <t>132201209</t>
  </si>
  <si>
    <t>Príplatok k cenám za lepivosť pri hĺbení rýh š. nad 600 do 2 000 mm zapaž. i nezapažených, s urovnaním dna v hornine 3</t>
  </si>
  <si>
    <t>151101101</t>
  </si>
  <si>
    <t>Paženie a rozopretie stien rýh pre podzemné vedenie, príložné do 2 m</t>
  </si>
  <si>
    <t>m2</t>
  </si>
  <si>
    <t>151101111</t>
  </si>
  <si>
    <t>Odstránenie paženia rýh pre podzemné vedenie, príložné hĺbky do 2 m</t>
  </si>
  <si>
    <t>151101102</t>
  </si>
  <si>
    <t>Paženie a rozopretie stien rýh pre podzemné vedenie, príložné do 4 m</t>
  </si>
  <si>
    <t>151101112</t>
  </si>
  <si>
    <t>Odstránenie paženia rýh pre podzemné vedenie, príložné hĺbky do 4 m</t>
  </si>
  <si>
    <t>151101201</t>
  </si>
  <si>
    <t>Paženie stien bez rozopretia alebo vzopretia, príložné hĺbky do 4m</t>
  </si>
  <si>
    <t>151101211</t>
  </si>
  <si>
    <t>Odstránenie paženia stien príložné hĺbky do 4 m</t>
  </si>
  <si>
    <t>162501122</t>
  </si>
  <si>
    <t>Vodorovné premiestnenie výkopku  po spevnenej ceste z  horniny tr.1-4, nad 100 do 1000 m3 na vzdialenosť do 3000 m</t>
  </si>
  <si>
    <t>167101102</t>
  </si>
  <si>
    <t>Nakladanie neuľahnutého výkopku z hornín tr.1-4 nad 100 do 1000 m3</t>
  </si>
  <si>
    <t>171201202</t>
  </si>
  <si>
    <t>Uloženie sypaniny na skládky nad 100 do 1000 m3</t>
  </si>
  <si>
    <t>1712090021</t>
  </si>
  <si>
    <t>Poplatok za skladovanie - zemina a kamenivo (17 05) ostatné</t>
  </si>
  <si>
    <t>174101002</t>
  </si>
  <si>
    <t>Zásyp sypaninou so zhutnením jám, šachiet, rýh, zárezov alebo okolo objektov nad 100 do 1000 m3</t>
  </si>
  <si>
    <t>175101102</t>
  </si>
  <si>
    <t>Obsyp potrubia sypaninou z vhodných hornín 1 až 4 s prehodením sypaniny + obsyp objektov</t>
  </si>
  <si>
    <t>583374370010</t>
  </si>
  <si>
    <t>Štrkopiesok 0-16 (obsyp potrubia)</t>
  </si>
  <si>
    <t>58337437002</t>
  </si>
  <si>
    <t>Piesok (obsyp VDŠ - pol.č.8 - piesok)</t>
  </si>
  <si>
    <t>583371100000</t>
  </si>
  <si>
    <t>Jemný štrk (obsyp VDŠ - pol.č.9 - jemný štrk)</t>
  </si>
  <si>
    <t>211561111</t>
  </si>
  <si>
    <t>Uloženie štrku pre vsakovanie</t>
  </si>
  <si>
    <t>5833743700100</t>
  </si>
  <si>
    <t>Štrkopiesok 0-16 (výplň VDŠ - pol.č.3 - filtračná vrstva štrkopiesok)</t>
  </si>
  <si>
    <t>583431040000</t>
  </si>
  <si>
    <t>Štrkový kameň 6-8 (výplň VJ - pol. - štrkový kameň fr. 6-8cm)</t>
  </si>
  <si>
    <t>Zakladanie</t>
  </si>
  <si>
    <t>211971121</t>
  </si>
  <si>
    <t>Zhotov. oplášt. výplne z geotext. v ryhe alebo v záreze pri rozvinutej šírke oplášt. od 0 do 2, 5 m</t>
  </si>
  <si>
    <t>5624505073</t>
  </si>
  <si>
    <t>Geotextília Dachtex 150 PP</t>
  </si>
  <si>
    <t>Vodorovné konštrukcie</t>
  </si>
  <si>
    <t>451573111</t>
  </si>
  <si>
    <t>Lôžko pod potrubie, stoky a drobné objekty, v otvorenom výkope z piesku a štrkopiesku do 63 mm</t>
  </si>
  <si>
    <t>Rúrové vedenie</t>
  </si>
  <si>
    <t>871171121</t>
  </si>
  <si>
    <t>Montáž potrubia z tlakových rúrok polyetylénových vonkajšieho priemeru 40 mm</t>
  </si>
  <si>
    <t>2860017830</t>
  </si>
  <si>
    <t>HDPE rúra PE100  rúra 40x2,4/100m PN10 (SDR17)-pre tlakový rozvod pitnej vody</t>
  </si>
  <si>
    <t>286001814010</t>
  </si>
  <si>
    <t>PE koleno D40 - 45°</t>
  </si>
  <si>
    <t>28600181402</t>
  </si>
  <si>
    <t>PE koleno D40 - 90°</t>
  </si>
  <si>
    <t>871313121</t>
  </si>
  <si>
    <t>Montáž potrubia z kanalizačných rúr z tvrdého PVC tesn. gumovým krúžkom v skl. do 20% do DN 150</t>
  </si>
  <si>
    <t>2861100200</t>
  </si>
  <si>
    <t>Kanalizačné rúry PVC-U hladké s hrdlom 110x 3.0x1000mm</t>
  </si>
  <si>
    <t>2861100700</t>
  </si>
  <si>
    <t>Kanalizačné rúry PVC-U hladké s hrdlom 125x 3.1x1000mm</t>
  </si>
  <si>
    <t>2861101700</t>
  </si>
  <si>
    <t>Kanalizačné rúry PVC-U hladké s hrdlom 160x 3.6x1000mm</t>
  </si>
  <si>
    <t>8773131231</t>
  </si>
  <si>
    <t>Montáž tvarovky na potrubí z rúr z tvrdého PVC tesn. gumovým krúžkom, jednoosá do DN 150 mm</t>
  </si>
  <si>
    <t>2860002980</t>
  </si>
  <si>
    <t>PVC koleno 110/45°-hladký kanalizačný systém</t>
  </si>
  <si>
    <t>2860002990</t>
  </si>
  <si>
    <t>PVC koleno 125/45°-hladký kanalizačný systém</t>
  </si>
  <si>
    <t>8773531211</t>
  </si>
  <si>
    <t>Montáž tvarovky na potrubí z rúr z tvrdého PVC tesnených gumovým krúžkom, odbočná do DN 200</t>
  </si>
  <si>
    <t>2860003190</t>
  </si>
  <si>
    <t>PVC odbočka 125/100/45°-hladký kanalizačný systém</t>
  </si>
  <si>
    <t>2860003200</t>
  </si>
  <si>
    <t>PVC odbočka 125/125/45°-hladký kanalizačný systém</t>
  </si>
  <si>
    <t>8773504101</t>
  </si>
  <si>
    <t>Montáž šachtového prechodu na potrubie z kanalizačných korungovaných polypropylénových rúr do DN 200 mm</t>
  </si>
  <si>
    <t>2860004560</t>
  </si>
  <si>
    <t>PVC šachtový prechod pieskovaný 100-hladký kanalizačný systém</t>
  </si>
  <si>
    <t>2860004570</t>
  </si>
  <si>
    <t>PVC šachtový prechod pieskovaný 125-hladký kanalizačný systém</t>
  </si>
  <si>
    <t>2860004580</t>
  </si>
  <si>
    <t>PVC šachtový prechod pieskovaný 150-hladký kanalizačný systém</t>
  </si>
  <si>
    <t>892233111</t>
  </si>
  <si>
    <t>Preplach a dezinfekcia vodovodného potrubia DN od 40 do 70</t>
  </si>
  <si>
    <t>892241111</t>
  </si>
  <si>
    <t>Ostatné práce na rúrovom vedení, tlakové skúšky vodovodného potrubia DN do 80</t>
  </si>
  <si>
    <t>892311000</t>
  </si>
  <si>
    <t>Skúška tesnosti kanalizácie D 150</t>
  </si>
  <si>
    <t>89331300101</t>
  </si>
  <si>
    <t>Vodomerná šachta pre bytový dom DN 50 - úprava podľa PD</t>
  </si>
  <si>
    <t>722130213</t>
  </si>
  <si>
    <t>Potrubie z oceľ.rúr pozink.bezšvík.bežných-11 353.0, 10 004.0 zvarov. bežných-11 343.00 DN 25</t>
  </si>
  <si>
    <t>734209115</t>
  </si>
  <si>
    <t>Montáž závitovej armatúry s 2 závitmi G 1</t>
  </si>
  <si>
    <t>188646</t>
  </si>
  <si>
    <t>Uzatvárací ventil 1" DN32 K83</t>
  </si>
  <si>
    <t>FST95400</t>
  </si>
  <si>
    <t>Potrubný filter 1" DN25</t>
  </si>
  <si>
    <t>OVUK125/201</t>
  </si>
  <si>
    <t>Uzatvárací ventil 1" DN25 K125</t>
  </si>
  <si>
    <t>722263417</t>
  </si>
  <si>
    <t>Montáž vodomeru závit. jednovtokového suchobežného G 1 (7 m3.h-1)</t>
  </si>
  <si>
    <t>3882122800</t>
  </si>
  <si>
    <t>Vodomer vm3-5 v/1</t>
  </si>
  <si>
    <t>8944312610</t>
  </si>
  <si>
    <t>Montáž revíznej šachty z PP, DN 425</t>
  </si>
  <si>
    <t>3032299</t>
  </si>
  <si>
    <t>Plastová šachta DN425, teleskopický adaptér A15-C250</t>
  </si>
  <si>
    <t>3011339</t>
  </si>
  <si>
    <t>Plastová šachta DN425, šachtové dno  DN 160</t>
  </si>
  <si>
    <t>3011409</t>
  </si>
  <si>
    <t>Plastová šachta DN425, šachtová nadstaviteľná rúra 2000mm</t>
  </si>
  <si>
    <t>3033210</t>
  </si>
  <si>
    <t>Plastová šachta DN425, tesnenie</t>
  </si>
  <si>
    <t>89443128101</t>
  </si>
  <si>
    <t>Montáž vsakovacej dažďovej šachty DN 600 + vytvorenie perforácie tela šachty s otvormi priemeru 100mm</t>
  </si>
  <si>
    <t>2866111431</t>
  </si>
  <si>
    <t>Plastová šachta DN600, teleskopický adaptér A15-C250</t>
  </si>
  <si>
    <t>2866111427</t>
  </si>
  <si>
    <t>Plastová šachta DN600, šachtová nadstaviteľná rúra 2000mm</t>
  </si>
  <si>
    <t>3044171</t>
  </si>
  <si>
    <t>Plastová šachta DN600, spojka šachtovej rúry s tesnením</t>
  </si>
  <si>
    <t>2866111430</t>
  </si>
  <si>
    <t>Plastová šachta DN600, tesnenie  600mm</t>
  </si>
  <si>
    <t>899101111</t>
  </si>
  <si>
    <t>Osadenie poklopu liatinového a oceľového vrátane rámu hmotn. do 50 kg</t>
  </si>
  <si>
    <t>3042104</t>
  </si>
  <si>
    <t>Kanalizačný liatinový poklop D400 na teleskopickú rúru DN425</t>
  </si>
  <si>
    <t>4044951</t>
  </si>
  <si>
    <t>Kanalizačný liatinový poklop A15 na teleskopickú rúru DN600 s vetracou mrežou</t>
  </si>
  <si>
    <t>HL600NG</t>
  </si>
  <si>
    <t>Lapač strešných splavenín HL600/NG + montáž</t>
  </si>
  <si>
    <t>899721111</t>
  </si>
  <si>
    <t>Vyhľadávací vodič na potrubí PVC DN do 150 mm</t>
  </si>
  <si>
    <t>899721131</t>
  </si>
  <si>
    <t>Označenie vodovodného potrubia bielou výstražnou fóliou</t>
  </si>
  <si>
    <t>2830010600</t>
  </si>
  <si>
    <t>Výstražná fólia BIELA - VODOVOD, 1 kotúč=500m</t>
  </si>
  <si>
    <t>899721132</t>
  </si>
  <si>
    <t>Označenie kanalizačného potrubia hnedou výstražnou fóliou</t>
  </si>
  <si>
    <t>2830010610</t>
  </si>
  <si>
    <t>Výstražná fólia HNEDÁ - KANALIZÁCIA, 1 kotúč=500m</t>
  </si>
  <si>
    <t>Presun hmôt HSV</t>
  </si>
  <si>
    <t>998276101</t>
  </si>
  <si>
    <t>Presun hmôt pre rúrové vedenie hĺbené z rúr z plast., hmôt alebo sklolamin. v otvorenom výkope</t>
  </si>
  <si>
    <t>t</t>
  </si>
  <si>
    <t>7134821110</t>
  </si>
  <si>
    <t>Montáž trubíc z PE, hr.do 14 mm,vnút.priemer do 38</t>
  </si>
  <si>
    <t>2837741167</t>
  </si>
  <si>
    <t>Armaflex ACe 13x18 izolácia-trubica AZ FLEX Armacell</t>
  </si>
  <si>
    <t>2837741168</t>
  </si>
  <si>
    <t>Armaflex ACe 13x22 izolácia-trubica AZ FLEX Armacell</t>
  </si>
  <si>
    <t>2837741186</t>
  </si>
  <si>
    <t>Armaflex ACe 13x28 izolácia-trubica AZ FLEX Armacell</t>
  </si>
  <si>
    <t>2837741187</t>
  </si>
  <si>
    <t>Armaflex ACe 13x35 izolácia-trubica AZ FLEX Armacell</t>
  </si>
  <si>
    <t>7134821120</t>
  </si>
  <si>
    <t>Montáž trubíc z PE, hr.do 14 mm,vnút.priemer 42-70</t>
  </si>
  <si>
    <t>2837741391</t>
  </si>
  <si>
    <t>Armaflex ACe 13x42 izolácia-trubica AZ FLEX Armacell</t>
  </si>
  <si>
    <t>2837741568</t>
  </si>
  <si>
    <t>Tubolit DG 35 x 20 izolácia-trubica AZ FLEX Armacell</t>
  </si>
  <si>
    <t>998713202</t>
  </si>
  <si>
    <t>Presun hmôt pre izolácie tepelné v objektoch výšky nad 6 m do 12 m</t>
  </si>
  <si>
    <t>721</t>
  </si>
  <si>
    <t>Zdravotechnika - vnútorná kanalizácia</t>
  </si>
  <si>
    <t>7211732031</t>
  </si>
  <si>
    <t>Potrubie z HT odpadové pripájacie DN 32</t>
  </si>
  <si>
    <t>7211732041</t>
  </si>
  <si>
    <t>Potrubie z HT odpadové pripájacie DN 40</t>
  </si>
  <si>
    <t>7211732051</t>
  </si>
  <si>
    <t>Potrubie z HT odpadové pripájacie DN 50</t>
  </si>
  <si>
    <t>7211732052</t>
  </si>
  <si>
    <t>Potrubie z HT odpadové pripájacie DN 75</t>
  </si>
  <si>
    <t>72117110910</t>
  </si>
  <si>
    <t>Potrubie z HT odpadové pripájacie DN 100</t>
  </si>
  <si>
    <t>7211721091</t>
  </si>
  <si>
    <t>Potrubie z HT odpadové zvislé hrdlové DN 75</t>
  </si>
  <si>
    <t>7211721092</t>
  </si>
  <si>
    <t>Potrubie z HT odpadové zvislé hrdlové DN 100</t>
  </si>
  <si>
    <t>7211711093</t>
  </si>
  <si>
    <t>Potrubie z PVC - KG odpadové ležaté hrdlové DN 100</t>
  </si>
  <si>
    <t>7211711113</t>
  </si>
  <si>
    <t>Potrubie z PVC - KG odpadové ležaté hrdlové DN 125</t>
  </si>
  <si>
    <t>721274103</t>
  </si>
  <si>
    <t>Ventilačné hlavice strešná - plastové DN 100 HUL 810</t>
  </si>
  <si>
    <t>HL900N</t>
  </si>
  <si>
    <t>HL 900N Privzdušňovacia hlavica + montáž</t>
  </si>
  <si>
    <t>2860022630</t>
  </si>
  <si>
    <t>HT čistiaci kus 100 - PP systém pre rozvod vnútorného odpadu</t>
  </si>
  <si>
    <t>2860022700</t>
  </si>
  <si>
    <t>HT zátka 100 - PP systém pre rozvod vnútorného odpadu</t>
  </si>
  <si>
    <t>76315309501</t>
  </si>
  <si>
    <t>Montáž revíznych dvierok  - pre čistiaci kus</t>
  </si>
  <si>
    <t>1600001</t>
  </si>
  <si>
    <t>Revízne dvierka s tlačným zámkom RDK 150x150 TZ</t>
  </si>
  <si>
    <t>721194103</t>
  </si>
  <si>
    <t>Zriadenie prípojky na potrubí vyvedenie a upevnenie odpadových výpustiek D 32x1, 8</t>
  </si>
  <si>
    <t>721194104</t>
  </si>
  <si>
    <t>Zriadenie prípojky na potrubí vyvedenie a upevnenie odpadových výpustiek D 40x1, 8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</si>
  <si>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</si>
  <si>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</si>
  <si>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</si>
  <si>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</si>
  <si>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721290111</t>
  </si>
  <si>
    <t>Ostatné - skúška tesnosti kanalizácie v objektoch vodou do DN 125</t>
  </si>
  <si>
    <t>998721202</t>
  </si>
  <si>
    <t>Presun hmôt pre vnútornú kanalizáciu v objektoch výšky nad 6 do 12 m</t>
  </si>
  <si>
    <t>722</t>
  </si>
  <si>
    <t>Zdravotechnika - vnútorný vodovod</t>
  </si>
  <si>
    <t>7221722141</t>
  </si>
  <si>
    <t>Potrubie HDPE D40</t>
  </si>
  <si>
    <t>7221722192</t>
  </si>
  <si>
    <t>Chránička D110 pre potrubie HDPE D40</t>
  </si>
  <si>
    <t>72217262101</t>
  </si>
  <si>
    <t>Potrubie z rúr HERZ PE-RT 16x2,0</t>
  </si>
  <si>
    <t>72217262201</t>
  </si>
  <si>
    <t>Potrubie z rúr HERZ PE-RT 20x2,0</t>
  </si>
  <si>
    <t>72217262301</t>
  </si>
  <si>
    <t>Potrubie z rúr HERZ PE-RT 26x3,0</t>
  </si>
  <si>
    <t>115</t>
  </si>
  <si>
    <t>72217262401</t>
  </si>
  <si>
    <t>Potrubie z rúr HERZ PE-RT 32x3,0</t>
  </si>
  <si>
    <t>230</t>
  </si>
  <si>
    <t>72217263101</t>
  </si>
  <si>
    <t>Potrubie z rúr HERZ PE-RT 40x3,5</t>
  </si>
  <si>
    <t>232</t>
  </si>
  <si>
    <t>117</t>
  </si>
  <si>
    <t>722220111</t>
  </si>
  <si>
    <t>Montáž armatúry závitovej s jedným závitom, nástenka pre výtokový ventil G 1/2</t>
  </si>
  <si>
    <t>234</t>
  </si>
  <si>
    <t>5515339010145</t>
  </si>
  <si>
    <t>Nástenka 90° s vnútorným závitom, 15-Rp 1/2</t>
  </si>
  <si>
    <t>236</t>
  </si>
  <si>
    <t>119</t>
  </si>
  <si>
    <t>734209112</t>
  </si>
  <si>
    <t>Montáž závitovej armatúry s 2 závitmi do G 1/2</t>
  </si>
  <si>
    <t>238</t>
  </si>
  <si>
    <t>8363R004</t>
  </si>
  <si>
    <t>Guľový uzáver voda PERFECTA - 1/2"FF; páčka</t>
  </si>
  <si>
    <t>240</t>
  </si>
  <si>
    <t>121</t>
  </si>
  <si>
    <t>I08011012</t>
  </si>
  <si>
    <t>Guľový uzáver voda - s odvodnením - 1/2"FF; páčka</t>
  </si>
  <si>
    <t>242</t>
  </si>
  <si>
    <t>I08406012</t>
  </si>
  <si>
    <t>Vodorovná spätná klapka CLAPET - 1/2"FF</t>
  </si>
  <si>
    <t>244</t>
  </si>
  <si>
    <t>123</t>
  </si>
  <si>
    <t>10017310</t>
  </si>
  <si>
    <t>Vypúšťací ventil 1/2"</t>
  </si>
  <si>
    <t>246</t>
  </si>
  <si>
    <t>11002510001</t>
  </si>
  <si>
    <t>Poistna zostava pre napojenie zásobníka teplej vody (poistný ventil, spätná klapka, manometer) 1/2"</t>
  </si>
  <si>
    <t>248</t>
  </si>
  <si>
    <t>125</t>
  </si>
  <si>
    <t>PR18000</t>
  </si>
  <si>
    <t>Filter závitový mosadzný, voda, 1/2 "</t>
  </si>
  <si>
    <t>250</t>
  </si>
  <si>
    <t>734209114</t>
  </si>
  <si>
    <t>Montáž závitovej armatúry s 2 závitmi G 3/4</t>
  </si>
  <si>
    <t>252</t>
  </si>
  <si>
    <t>127</t>
  </si>
  <si>
    <t>I08011034</t>
  </si>
  <si>
    <t>Guľový uzáver voda - s odvodnením - 3/4"FF; páčka</t>
  </si>
  <si>
    <t>254</t>
  </si>
  <si>
    <t>27110</t>
  </si>
  <si>
    <t>Poistný ventil Prescor B 3/4"</t>
  </si>
  <si>
    <t>256</t>
  </si>
  <si>
    <t>129</t>
  </si>
  <si>
    <t>1100251002</t>
  </si>
  <si>
    <t>Poistna zostava pre napojenie zásobníka teplej vody (poistný ventil, spätná klapka, manometer) 3/4"</t>
  </si>
  <si>
    <t>258</t>
  </si>
  <si>
    <t>260</t>
  </si>
  <si>
    <t>131</t>
  </si>
  <si>
    <t>8363R006</t>
  </si>
  <si>
    <t>Guľový uzáver voda PERFECTA - 1"FF; páčka</t>
  </si>
  <si>
    <t>262</t>
  </si>
  <si>
    <t>I08406100</t>
  </si>
  <si>
    <t>Vodorovná spätná klapka CLAPET - 1"FF</t>
  </si>
  <si>
    <t>264</t>
  </si>
  <si>
    <t>133</t>
  </si>
  <si>
    <t>417584001</t>
  </si>
  <si>
    <t>Poistný ventil k bojleru 1"</t>
  </si>
  <si>
    <t>266</t>
  </si>
  <si>
    <t>8700637350900001</t>
  </si>
  <si>
    <t>Potrubný oddeľovač EA 25 (Kemper figura) - kontrolovateľný spätný ventil</t>
  </si>
  <si>
    <t>268</t>
  </si>
  <si>
    <t>135</t>
  </si>
  <si>
    <t>734209125</t>
  </si>
  <si>
    <t>Montáž závitovej armatúry s 3 závitmi G 1</t>
  </si>
  <si>
    <t>270</t>
  </si>
  <si>
    <t>7318792861000</t>
  </si>
  <si>
    <t>Trojcestný zmiešavací ventil TA-MIX 1"- DN25</t>
  </si>
  <si>
    <t>272</t>
  </si>
  <si>
    <t>137</t>
  </si>
  <si>
    <t>7342230201</t>
  </si>
  <si>
    <t>Montáž ventilu závitového regulačného G 1</t>
  </si>
  <si>
    <t>274</t>
  </si>
  <si>
    <t>1421733</t>
  </si>
  <si>
    <t>Ventil regulačný 1"</t>
  </si>
  <si>
    <t>276</t>
  </si>
  <si>
    <t>139</t>
  </si>
  <si>
    <t>734209116</t>
  </si>
  <si>
    <t>Montáž závitovej armatúry s 2 závitmi G 5/4</t>
  </si>
  <si>
    <t>278</t>
  </si>
  <si>
    <t>8363R007</t>
  </si>
  <si>
    <t>Guľový uzáver voda PERFECTA - 5/4"FF; páčka</t>
  </si>
  <si>
    <t>280</t>
  </si>
  <si>
    <t>141</t>
  </si>
  <si>
    <t>I08011114</t>
  </si>
  <si>
    <t>Guľový uzáver voda - s odvodnením - 5/4"FF; páčka</t>
  </si>
  <si>
    <t>282</t>
  </si>
  <si>
    <t>230330311</t>
  </si>
  <si>
    <t>Kontrolný manometer UR 51 (č.v. 33.51.00)</t>
  </si>
  <si>
    <t>284</t>
  </si>
  <si>
    <t>143</t>
  </si>
  <si>
    <t>7324910051</t>
  </si>
  <si>
    <t>Montáž cirkulačného čerpadla</t>
  </si>
  <si>
    <t>286</t>
  </si>
  <si>
    <t>426815723011</t>
  </si>
  <si>
    <t>Cirkulačné čerpadlo GRUNDFOS COMFORT UP 15-14 BA PM</t>
  </si>
  <si>
    <t>288</t>
  </si>
  <si>
    <t>145</t>
  </si>
  <si>
    <t>722254114</t>
  </si>
  <si>
    <t>Požiarne príslušenstvo, hydrantová skriňa vnútorná s výzbrojou 25 (konopná hadica)</t>
  </si>
  <si>
    <t>290</t>
  </si>
  <si>
    <t>732331087</t>
  </si>
  <si>
    <t>Montáž expanznej nádoby tlak 10 barov s vakom objem 18 l</t>
  </si>
  <si>
    <t>292</t>
  </si>
  <si>
    <t>147</t>
  </si>
  <si>
    <t>4846762000</t>
  </si>
  <si>
    <t>Tlaková expanzná nádoba pre ZTI - AIRFIX A 18, objem 18 L, tlak 10 bar</t>
  </si>
  <si>
    <t>294</t>
  </si>
  <si>
    <t>7255391021</t>
  </si>
  <si>
    <t>Montáž elektrického zásobníka do 80 L</t>
  </si>
  <si>
    <t>296</t>
  </si>
  <si>
    <t>149</t>
  </si>
  <si>
    <t>8588006687293</t>
  </si>
  <si>
    <t>Elíz Uni 80 - elektrický plochý tlakový závesný zásobník teplej vody, objem 80 litrov</t>
  </si>
  <si>
    <t>298</t>
  </si>
  <si>
    <t>76315309502</t>
  </si>
  <si>
    <t>Montáž revíznych dvierok - pre OUV</t>
  </si>
  <si>
    <t>300</t>
  </si>
  <si>
    <t>151</t>
  </si>
  <si>
    <t>15900001</t>
  </si>
  <si>
    <t>Revízne dvierka s tlačným zámkom RDK 200x200 TZ</t>
  </si>
  <si>
    <t>302</t>
  </si>
  <si>
    <t>722290226</t>
  </si>
  <si>
    <t>Tlaková skúška vodovodného potrubia závitového do DN 50</t>
  </si>
  <si>
    <t>304</t>
  </si>
  <si>
    <t>153</t>
  </si>
  <si>
    <t>306</t>
  </si>
  <si>
    <t>308</t>
  </si>
  <si>
    <t>155</t>
  </si>
  <si>
    <t>722290234</t>
  </si>
  <si>
    <t>Prepláchnutie a dezinfekcia vodovodného potrubia do DN 80</t>
  </si>
  <si>
    <t>310</t>
  </si>
  <si>
    <t>998722202</t>
  </si>
  <si>
    <t>Presun hmôt pre vnútorný vodovod v objektoch výšky nad 6 do 12 m</t>
  </si>
  <si>
    <t>312</t>
  </si>
  <si>
    <t>725</t>
  </si>
  <si>
    <t>Zdravotechnika - zariaďovacie predmety</t>
  </si>
  <si>
    <t>157</t>
  </si>
  <si>
    <t>725119711</t>
  </si>
  <si>
    <t>Montáž predstenového systému záchodov do kombinovaných stien (napr.GEBERIT, AlcaPlast)</t>
  </si>
  <si>
    <t>314</t>
  </si>
  <si>
    <t>5513005464</t>
  </si>
  <si>
    <t>KombifixEco podomietkový systém pre WC s nádržkou UP320  obj.č. 110.302.00.5   GEBERIT</t>
  </si>
  <si>
    <t>316</t>
  </si>
  <si>
    <t>159</t>
  </si>
  <si>
    <t>725119410</t>
  </si>
  <si>
    <t>Montáž záchodovej misy zavesenej s rovným odpadom</t>
  </si>
  <si>
    <t>318</t>
  </si>
  <si>
    <t>64201413201</t>
  </si>
  <si>
    <t>Klozet závesný, 360x490x360 mm, keramika, biela</t>
  </si>
  <si>
    <t>320</t>
  </si>
  <si>
    <t>161</t>
  </si>
  <si>
    <t>725119215</t>
  </si>
  <si>
    <t>Montáž záchodovej misy volne stojacej s rovným odpadom</t>
  </si>
  <si>
    <t>322</t>
  </si>
  <si>
    <t>642301160001</t>
  </si>
  <si>
    <t>KID detské WC kombi vr.nádržky, zadný odpad, farebná potlač</t>
  </si>
  <si>
    <t>324</t>
  </si>
  <si>
    <t>163</t>
  </si>
  <si>
    <t>725291112</t>
  </si>
  <si>
    <t>Montáž doplnkov zariadení kúpeľní a záchodov, toaletná doska</t>
  </si>
  <si>
    <t>326</t>
  </si>
  <si>
    <t>642014467010</t>
  </si>
  <si>
    <t>Sedátko s poklopom, 445x371 mm, duroplast, biela</t>
  </si>
  <si>
    <t>328</t>
  </si>
  <si>
    <t>165</t>
  </si>
  <si>
    <t>KC0802.01.1</t>
  </si>
  <si>
    <t>KID WC sedátko duroplast, kovové pánty, farebná potlač</t>
  </si>
  <si>
    <t>330</t>
  </si>
  <si>
    <t>725119109</t>
  </si>
  <si>
    <t>Montáž tlakového tlačidlového splachovača</t>
  </si>
  <si>
    <t>332</t>
  </si>
  <si>
    <t>167</t>
  </si>
  <si>
    <t>55130056521</t>
  </si>
  <si>
    <t>Ovládacie tlačidlo GEBERIT</t>
  </si>
  <si>
    <t>334</t>
  </si>
  <si>
    <t>IT1025</t>
  </si>
  <si>
    <t>KID úsporný splachovací mechanizmus, dvojtlačítko - 3/6 LT</t>
  </si>
  <si>
    <t>336</t>
  </si>
  <si>
    <t>169</t>
  </si>
  <si>
    <t>725219401</t>
  </si>
  <si>
    <t>Montáž umývadla bez výtokovej armatúry z bieleho diturvitu na skrutky do muriva</t>
  </si>
  <si>
    <t>súb</t>
  </si>
  <si>
    <t>338</t>
  </si>
  <si>
    <t>6420135840</t>
  </si>
  <si>
    <t>Umývadlo MIO-55 biela, obj.č.8107120001091</t>
  </si>
  <si>
    <t>340</t>
  </si>
  <si>
    <t>171</t>
  </si>
  <si>
    <t>CK035-FF</t>
  </si>
  <si>
    <t>KID detské umývadielko 39x29cm, farebná potlač</t>
  </si>
  <si>
    <t>342</t>
  </si>
  <si>
    <t>725319113</t>
  </si>
  <si>
    <t>Montáž kuchynských drezov jednoduchých, hranatých, s rozmerom  do 800 x 600 mm, bez výtokových armatúr</t>
  </si>
  <si>
    <t>344</t>
  </si>
  <si>
    <t>173</t>
  </si>
  <si>
    <t>5523134500</t>
  </si>
  <si>
    <t>Drez  antikorový s odkvapovou doskou 800 x 500, typ 516 IA</t>
  </si>
  <si>
    <t>346</t>
  </si>
  <si>
    <t>725329103</t>
  </si>
  <si>
    <t>Montáž kuchynských drezov dvojitých, s dvoma drezmi, alebo okapovým drezom s rozmerom 1110 x 510, bez výtok. armatúr</t>
  </si>
  <si>
    <t>348</t>
  </si>
  <si>
    <t>175</t>
  </si>
  <si>
    <t>55234006300</t>
  </si>
  <si>
    <t>Nerezový dvojdrez</t>
  </si>
  <si>
    <t>350</t>
  </si>
  <si>
    <t>725241111</t>
  </si>
  <si>
    <t>Montáž - vanička sprchová akrylátová štvorcová 800x800 mm</t>
  </si>
  <si>
    <t>352</t>
  </si>
  <si>
    <t>177</t>
  </si>
  <si>
    <t>5542300000</t>
  </si>
  <si>
    <t>Vanička sprchová akrylátová STEFANI hladká 80x80 cm biela</t>
  </si>
  <si>
    <t>354</t>
  </si>
  <si>
    <t>725245102</t>
  </si>
  <si>
    <t>Montáž - zástena sprchová jednokrídlová do výšky 2000 mm a šírky 800 mm</t>
  </si>
  <si>
    <t>356</t>
  </si>
  <si>
    <t>179</t>
  </si>
  <si>
    <t>5548404300</t>
  </si>
  <si>
    <t>Dvere sprchové otváracie jednodielne CDO 1/800 80x183,6 cm</t>
  </si>
  <si>
    <t>358</t>
  </si>
  <si>
    <t>5522342400</t>
  </si>
  <si>
    <t>Sprchové a vaňové zásteny - trieda Štandard Pevná stena S-PS 80,výplň bezpeč.sklo číre</t>
  </si>
  <si>
    <t>360</t>
  </si>
  <si>
    <t>181</t>
  </si>
  <si>
    <t>725333360</t>
  </si>
  <si>
    <t>Montáž výlevky keramickej voľne stojacej bez výtokovej armatúry</t>
  </si>
  <si>
    <t>362</t>
  </si>
  <si>
    <t>6420144360</t>
  </si>
  <si>
    <t>Výlevka MIRA biela, obj.č.8510460000001</t>
  </si>
  <si>
    <t>364</t>
  </si>
  <si>
    <t>183</t>
  </si>
  <si>
    <t>725819401</t>
  </si>
  <si>
    <t>Montáž ventilu rohového s pripojovacou rúrkou G 1/2</t>
  </si>
  <si>
    <t>366</t>
  </si>
  <si>
    <t>5510124100</t>
  </si>
  <si>
    <t>Ventil rohový RDL 80 1/2"</t>
  </si>
  <si>
    <t>368</t>
  </si>
  <si>
    <t>185</t>
  </si>
  <si>
    <t>725819402</t>
  </si>
  <si>
    <t>Montáž ventilu bez pripojovacej rúrky G 1/2</t>
  </si>
  <si>
    <t>370</t>
  </si>
  <si>
    <t>5514100500</t>
  </si>
  <si>
    <t>Ventil rohový mosadzný T 66 A 1/2" s vrškom T 13</t>
  </si>
  <si>
    <t>372</t>
  </si>
  <si>
    <t>187</t>
  </si>
  <si>
    <t>72582930111</t>
  </si>
  <si>
    <t>Montáž batérie umývadlovej, drezovej a výlevkovej stojankovej s mechanickým ovládaním</t>
  </si>
  <si>
    <t>374</t>
  </si>
  <si>
    <t>55130060601</t>
  </si>
  <si>
    <t>Umývadlová stojanková páková batéria</t>
  </si>
  <si>
    <t>376</t>
  </si>
  <si>
    <t>189</t>
  </si>
  <si>
    <t>5513006580</t>
  </si>
  <si>
    <t>Drezová batéria stojacia TIGO, obj.č.3511810042001</t>
  </si>
  <si>
    <t>378</t>
  </si>
  <si>
    <t>55130060401</t>
  </si>
  <si>
    <t>Výlevková stojanková páková batéria LYRA , chróm</t>
  </si>
  <si>
    <t>380</t>
  </si>
  <si>
    <t>191</t>
  </si>
  <si>
    <t>725849202</t>
  </si>
  <si>
    <t>Montáž batérie sprchovej nástennej termostatickej</t>
  </si>
  <si>
    <t>382</t>
  </si>
  <si>
    <t>5513006450</t>
  </si>
  <si>
    <t>Sprchová nástenná batéria OLYMP, obj.č.3316170040001</t>
  </si>
  <si>
    <t>384</t>
  </si>
  <si>
    <t>193</t>
  </si>
  <si>
    <t>725869302</t>
  </si>
  <si>
    <t>Montáž zápachovej uzávierky pre zariaďovacie predmety, umývadlová do D 50 (podomietková)</t>
  </si>
  <si>
    <t>386</t>
  </si>
  <si>
    <t>28631202641</t>
  </si>
  <si>
    <t>Umývadlový sifón HL134</t>
  </si>
  <si>
    <t>388</t>
  </si>
  <si>
    <t>195</t>
  </si>
  <si>
    <t>725869311</t>
  </si>
  <si>
    <t>Montáž zápachovej uzávierky pre zariaďovacie predmety, drezová do D 50 (pre jeden drez)</t>
  </si>
  <si>
    <t>390</t>
  </si>
  <si>
    <t>2863120185</t>
  </si>
  <si>
    <t>Drezová zápachová uzávierka HL126/50 - DN50</t>
  </si>
  <si>
    <t>392</t>
  </si>
  <si>
    <t>197</t>
  </si>
  <si>
    <t>725869313</t>
  </si>
  <si>
    <t>Montáž zápachovej uzávierky pre zariaďovacie predmety, drezová do D 50 (pre dva drezy)</t>
  </si>
  <si>
    <t>394</t>
  </si>
  <si>
    <t>2863120184</t>
  </si>
  <si>
    <t>Drezový odtok dvojdielny D 50 úsporný  obj.č. 152.818.11.1   GEBERIT</t>
  </si>
  <si>
    <t>396</t>
  </si>
  <si>
    <t>199</t>
  </si>
  <si>
    <t>725869340</t>
  </si>
  <si>
    <t>Montáž zápachovej uzávierky pre zariaďovacie predmety, sprchovej do D 50</t>
  </si>
  <si>
    <t>398</t>
  </si>
  <si>
    <t>2863120240</t>
  </si>
  <si>
    <t>Odtok pre sprchovú vaničku Uniflex D 50 212x 156x 142 obj.č. 150.680.00.1   GEBERIT</t>
  </si>
  <si>
    <t>400</t>
  </si>
  <si>
    <t>201</t>
  </si>
  <si>
    <t>7258693511</t>
  </si>
  <si>
    <t>Montáž zápachovej uzávierky pre zariaďovacie predmety, výlevkovej do D 110</t>
  </si>
  <si>
    <t>402</t>
  </si>
  <si>
    <t>286HL513-100G/50</t>
  </si>
  <si>
    <t>Zápachový uzáver 70mm ku keramickým výlevkám(s otvorom 60-65mm), s krytkou z ušľachtilej ocele pr. 86mm ozn.HL513-100G/50</t>
  </si>
  <si>
    <t>404</t>
  </si>
  <si>
    <t>203</t>
  </si>
  <si>
    <t>725869381</t>
  </si>
  <si>
    <t>Montáž zápachovej uzávierky pre zariaďovacie predmety, ostatných typov do D 40</t>
  </si>
  <si>
    <t>406</t>
  </si>
  <si>
    <t>7258693801</t>
  </si>
  <si>
    <t>Podomietkový kondenzačný sifón HL 138</t>
  </si>
  <si>
    <t>408</t>
  </si>
  <si>
    <t>205</t>
  </si>
  <si>
    <t>55147025001</t>
  </si>
  <si>
    <t>Lievik pre odovod kondenzu HL21</t>
  </si>
  <si>
    <t>410</t>
  </si>
  <si>
    <t>725869382</t>
  </si>
  <si>
    <t>Montáž zápachovej uzávierky pre zariaďovacie predmety, ostatných typov do D 50</t>
  </si>
  <si>
    <t>412</t>
  </si>
  <si>
    <t>207</t>
  </si>
  <si>
    <t>HL406</t>
  </si>
  <si>
    <t>Umývačkový a práčkový podomietkový sifón DN40/50 s možnosťou pripojenia vody HL406</t>
  </si>
  <si>
    <t>414</t>
  </si>
  <si>
    <t>998725202</t>
  </si>
  <si>
    <t>Presun hmôt pre zariaďovacie predmety v objektoch výšky nad 6 do 12 m</t>
  </si>
  <si>
    <t>416</t>
  </si>
  <si>
    <t>ATOPS Development 3 s.r.o.</t>
  </si>
  <si>
    <t>TeKa Project,s.r.o.</t>
  </si>
  <si>
    <t>Obytný súbor Nová Tulipa Kvetoslavov</t>
  </si>
  <si>
    <t xml:space="preserve">SO107_UK - Materská škola - vykurovanie </t>
  </si>
  <si>
    <t xml:space="preserve">SO107_ZTI - Materská škola - zdravotechnika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</si>
</sst>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4" borderId="0" xfId="0" applyFont="1" applyFill="1" applyAlignment="1">
      <alignment horizontal="left" vertical="center"/>
    </xf>
    <xf numFmtId="4" fontId="20" fillId="4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4" fillId="0" borderId="0" xfId="0" applyFont="1" applyAlignment="1" applyProtection="1">
      <alignment horizontal="left" vertical="center"/>
      <protection locked="0"/>
    </xf>
    <xf numFmtId="4" fontId="18" fillId="0" borderId="2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200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79" t="s">
        <v>12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7"/>
      <c r="BS5" s="14" t="s">
        <v>6</v>
      </c>
    </row>
    <row r="6" spans="1:74" s="1" customFormat="1" ht="37" customHeight="1">
      <c r="B6" s="17"/>
      <c r="D6" s="22" t="s">
        <v>13</v>
      </c>
      <c r="K6" s="181" t="s">
        <v>14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5" customHeight="1">
      <c r="B11" s="17"/>
      <c r="E11" s="21" t="s">
        <v>18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7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3">
      <c r="B14" s="17"/>
      <c r="E14" s="21" t="s">
        <v>18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7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5" customHeight="1">
      <c r="B17" s="17"/>
      <c r="E17" s="21" t="s">
        <v>18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7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5" customHeight="1">
      <c r="B20" s="17"/>
      <c r="E20" s="21" t="s">
        <v>18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7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</row>
    <row r="24" spans="1:71" s="1" customFormat="1" ht="7" customHeight="1">
      <c r="B24" s="17"/>
      <c r="AR24" s="17"/>
    </row>
    <row r="25" spans="1:71" s="1" customFormat="1" ht="7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6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3">
        <f>ROUND(AG94,2)</f>
        <v>0</v>
      </c>
      <c r="AL26" s="184"/>
      <c r="AM26" s="184"/>
      <c r="AN26" s="184"/>
      <c r="AO26" s="184"/>
      <c r="AP26" s="26"/>
      <c r="AQ26" s="26"/>
      <c r="AR26" s="27"/>
      <c r="BE26" s="26"/>
    </row>
    <row r="27" spans="1:7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5" t="s">
        <v>30</v>
      </c>
      <c r="M28" s="185"/>
      <c r="N28" s="185"/>
      <c r="O28" s="185"/>
      <c r="P28" s="185"/>
      <c r="Q28" s="26"/>
      <c r="R28" s="26"/>
      <c r="S28" s="26"/>
      <c r="T28" s="26"/>
      <c r="U28" s="26"/>
      <c r="V28" s="26"/>
      <c r="W28" s="185" t="s">
        <v>31</v>
      </c>
      <c r="X28" s="185"/>
      <c r="Y28" s="185"/>
      <c r="Z28" s="185"/>
      <c r="AA28" s="185"/>
      <c r="AB28" s="185"/>
      <c r="AC28" s="185"/>
      <c r="AD28" s="185"/>
      <c r="AE28" s="185"/>
      <c r="AF28" s="26"/>
      <c r="AG28" s="26"/>
      <c r="AH28" s="26"/>
      <c r="AI28" s="26"/>
      <c r="AJ28" s="26"/>
      <c r="AK28" s="185" t="s">
        <v>32</v>
      </c>
      <c r="AL28" s="185"/>
      <c r="AM28" s="185"/>
      <c r="AN28" s="185"/>
      <c r="AO28" s="185"/>
      <c r="AP28" s="26"/>
      <c r="AQ28" s="26"/>
      <c r="AR28" s="27"/>
      <c r="BE28" s="26"/>
    </row>
    <row r="29" spans="1:71" s="3" customFormat="1" ht="14.5" customHeight="1">
      <c r="B29" s="31"/>
      <c r="D29" s="23" t="s">
        <v>33</v>
      </c>
      <c r="F29" s="32" t="s">
        <v>34</v>
      </c>
      <c r="L29" s="188">
        <v>0.2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31"/>
    </row>
    <row r="30" spans="1:71" s="3" customFormat="1" ht="14.5" customHeight="1">
      <c r="B30" s="31"/>
      <c r="F30" s="32" t="s">
        <v>35</v>
      </c>
      <c r="L30" s="188">
        <v>0.2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31"/>
    </row>
    <row r="31" spans="1:71" s="3" customFormat="1" ht="14.5" hidden="1" customHeight="1">
      <c r="B31" s="31"/>
      <c r="F31" s="23" t="s">
        <v>36</v>
      </c>
      <c r="L31" s="188">
        <v>0.2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1"/>
    </row>
    <row r="32" spans="1:71" s="3" customFormat="1" ht="14.5" hidden="1" customHeight="1">
      <c r="B32" s="31"/>
      <c r="F32" s="23" t="s">
        <v>37</v>
      </c>
      <c r="L32" s="188">
        <v>0.2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1"/>
    </row>
    <row r="33" spans="1:57" s="3" customFormat="1" ht="14.5" hidden="1" customHeight="1">
      <c r="B33" s="31"/>
      <c r="F33" s="32" t="s">
        <v>38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1"/>
    </row>
    <row r="34" spans="1:57" s="2" customFormat="1" ht="7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6" customHeight="1">
      <c r="A35" s="26"/>
      <c r="B35" s="27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189" t="s">
        <v>41</v>
      </c>
      <c r="Y35" s="190"/>
      <c r="Z35" s="190"/>
      <c r="AA35" s="190"/>
      <c r="AB35" s="190"/>
      <c r="AC35" s="35"/>
      <c r="AD35" s="35"/>
      <c r="AE35" s="35"/>
      <c r="AF35" s="35"/>
      <c r="AG35" s="35"/>
      <c r="AH35" s="35"/>
      <c r="AI35" s="35"/>
      <c r="AJ35" s="35"/>
      <c r="AK35" s="191">
        <f>SUM(AK26:AK33)</f>
        <v>0</v>
      </c>
      <c r="AL35" s="190"/>
      <c r="AM35" s="190"/>
      <c r="AN35" s="190"/>
      <c r="AO35" s="192"/>
      <c r="AP35" s="33"/>
      <c r="AQ35" s="33"/>
      <c r="AR35" s="27"/>
      <c r="BE35" s="26"/>
    </row>
    <row r="36" spans="1:57" s="2" customFormat="1" ht="7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7"/>
      <c r="D49" s="38" t="s">
        <v>42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43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">
      <c r="A60" s="26"/>
      <c r="B60" s="27"/>
      <c r="C60" s="26"/>
      <c r="D60" s="40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0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0" t="s">
        <v>44</v>
      </c>
      <c r="AI60" s="29"/>
      <c r="AJ60" s="29"/>
      <c r="AK60" s="29"/>
      <c r="AL60" s="29"/>
      <c r="AM60" s="40" t="s">
        <v>45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6"/>
      <c r="B64" s="27"/>
      <c r="C64" s="26"/>
      <c r="D64" s="38" t="s">
        <v>46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47</v>
      </c>
      <c r="AI64" s="41"/>
      <c r="AJ64" s="41"/>
      <c r="AK64" s="41"/>
      <c r="AL64" s="41"/>
      <c r="AM64" s="41"/>
      <c r="AN64" s="41"/>
      <c r="AO64" s="41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">
      <c r="A75" s="26"/>
      <c r="B75" s="27"/>
      <c r="C75" s="26"/>
      <c r="D75" s="40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0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0" t="s">
        <v>44</v>
      </c>
      <c r="AI75" s="29"/>
      <c r="AJ75" s="29"/>
      <c r="AK75" s="29"/>
      <c r="AL75" s="29"/>
      <c r="AM75" s="40" t="s">
        <v>45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7" customHeight="1">
      <c r="A77" s="26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7"/>
      <c r="BE77" s="26"/>
    </row>
    <row r="81" spans="1:91" s="2" customFormat="1" ht="7" customHeight="1">
      <c r="A81" s="26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7"/>
      <c r="BE81" s="26"/>
    </row>
    <row r="82" spans="1:91" s="2" customFormat="1" ht="25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6"/>
      <c r="C84" s="23" t="s">
        <v>11</v>
      </c>
      <c r="L84" s="4" t="str">
        <f>K5</f>
        <v>08</v>
      </c>
      <c r="AR84" s="46"/>
    </row>
    <row r="85" spans="1:91" s="5" customFormat="1" ht="37" customHeight="1">
      <c r="B85" s="47"/>
      <c r="C85" s="48" t="s">
        <v>13</v>
      </c>
      <c r="L85" s="211" t="str">
        <f>K6</f>
        <v>STAVEBNÉ HSV A PSV PRÁCE 2021-08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R85" s="47"/>
    </row>
    <row r="86" spans="1:91" s="2" customFormat="1" ht="7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9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93" t="str">
        <f>IF(AN8= "","",AN8)</f>
        <v>12. 8. 2021</v>
      </c>
      <c r="AN87" s="193"/>
      <c r="AO87" s="26"/>
      <c r="AP87" s="26"/>
      <c r="AQ87" s="26"/>
      <c r="AR87" s="27"/>
      <c r="BE87" s="26"/>
    </row>
    <row r="88" spans="1:91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5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94" t="str">
        <f>IF(E17="","",E17)</f>
        <v xml:space="preserve"> </v>
      </c>
      <c r="AN89" s="195"/>
      <c r="AO89" s="195"/>
      <c r="AP89" s="195"/>
      <c r="AQ89" s="26"/>
      <c r="AR89" s="27"/>
      <c r="AS89" s="196" t="s">
        <v>49</v>
      </c>
      <c r="AT89" s="197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6"/>
    </row>
    <row r="90" spans="1:91" s="2" customFormat="1" ht="15.25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94" t="str">
        <f>IF(E20="","",E20)</f>
        <v xml:space="preserve"> </v>
      </c>
      <c r="AN90" s="195"/>
      <c r="AO90" s="195"/>
      <c r="AP90" s="195"/>
      <c r="AQ90" s="26"/>
      <c r="AR90" s="27"/>
      <c r="AS90" s="198"/>
      <c r="AT90" s="199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6"/>
    </row>
    <row r="91" spans="1:91" s="2" customFormat="1" ht="1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8"/>
      <c r="AT91" s="199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6"/>
    </row>
    <row r="92" spans="1:91" s="2" customFormat="1" ht="29.25" customHeight="1">
      <c r="A92" s="26"/>
      <c r="B92" s="27"/>
      <c r="C92" s="206" t="s">
        <v>50</v>
      </c>
      <c r="D92" s="207"/>
      <c r="E92" s="207"/>
      <c r="F92" s="207"/>
      <c r="G92" s="207"/>
      <c r="H92" s="55"/>
      <c r="I92" s="208" t="s">
        <v>51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52</v>
      </c>
      <c r="AH92" s="207"/>
      <c r="AI92" s="207"/>
      <c r="AJ92" s="207"/>
      <c r="AK92" s="207"/>
      <c r="AL92" s="207"/>
      <c r="AM92" s="207"/>
      <c r="AN92" s="208" t="s">
        <v>53</v>
      </c>
      <c r="AO92" s="207"/>
      <c r="AP92" s="210"/>
      <c r="AQ92" s="56" t="s">
        <v>54</v>
      </c>
      <c r="AR92" s="27"/>
      <c r="AS92" s="57" t="s">
        <v>55</v>
      </c>
      <c r="AT92" s="58" t="s">
        <v>56</v>
      </c>
      <c r="AU92" s="58" t="s">
        <v>57</v>
      </c>
      <c r="AV92" s="58" t="s">
        <v>58</v>
      </c>
      <c r="AW92" s="58" t="s">
        <v>59</v>
      </c>
      <c r="AX92" s="58" t="s">
        <v>60</v>
      </c>
      <c r="AY92" s="58" t="s">
        <v>61</v>
      </c>
      <c r="AZ92" s="58" t="s">
        <v>62</v>
      </c>
      <c r="BA92" s="58" t="s">
        <v>63</v>
      </c>
      <c r="BB92" s="58" t="s">
        <v>64</v>
      </c>
      <c r="BC92" s="58" t="s">
        <v>65</v>
      </c>
      <c r="BD92" s="59" t="s">
        <v>66</v>
      </c>
      <c r="BE92" s="26"/>
    </row>
    <row r="93" spans="1:91" s="2" customFormat="1" ht="1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6"/>
    </row>
    <row r="94" spans="1:91" s="6" customFormat="1" ht="32.5" customHeight="1">
      <c r="B94" s="63"/>
      <c r="C94" s="64" t="s">
        <v>67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4">
        <f>ROUND(SUM(AG95:AG96),2)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1686.0533700000001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68</v>
      </c>
      <c r="BT94" s="72" t="s">
        <v>69</v>
      </c>
      <c r="BU94" s="73" t="s">
        <v>70</v>
      </c>
      <c r="BV94" s="72" t="s">
        <v>71</v>
      </c>
      <c r="BW94" s="72" t="s">
        <v>4</v>
      </c>
      <c r="BX94" s="72" t="s">
        <v>72</v>
      </c>
      <c r="CL94" s="72" t="s">
        <v>1</v>
      </c>
    </row>
    <row r="95" spans="1:91" s="7" customFormat="1" ht="24.75" customHeight="1">
      <c r="A95" s="74" t="s">
        <v>73</v>
      </c>
      <c r="B95" s="75"/>
      <c r="C95" s="76"/>
      <c r="D95" s="203" t="s">
        <v>74</v>
      </c>
      <c r="E95" s="203"/>
      <c r="F95" s="203"/>
      <c r="G95" s="203"/>
      <c r="H95" s="203"/>
      <c r="I95" s="77"/>
      <c r="J95" s="203" t="s">
        <v>75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'SO107_UK - Materská škola...'!J32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78" t="s">
        <v>76</v>
      </c>
      <c r="AR95" s="75"/>
      <c r="AS95" s="79">
        <v>0</v>
      </c>
      <c r="AT95" s="80">
        <f>ROUND(SUM(AV95:AW95),2)</f>
        <v>0</v>
      </c>
      <c r="AU95" s="81">
        <f>'SO107_UK - Materská škola...'!P127</f>
        <v>260.00233900000001</v>
      </c>
      <c r="AV95" s="80">
        <f>'SO107_UK - Materská škola...'!J35</f>
        <v>0</v>
      </c>
      <c r="AW95" s="80">
        <f>'SO107_UK - Materská škola...'!J36</f>
        <v>0</v>
      </c>
      <c r="AX95" s="80">
        <f>'SO107_UK - Materská škola...'!J37</f>
        <v>0</v>
      </c>
      <c r="AY95" s="80">
        <f>'SO107_UK - Materská škola...'!J38</f>
        <v>0</v>
      </c>
      <c r="AZ95" s="80">
        <f>'SO107_UK - Materská škola...'!F35</f>
        <v>0</v>
      </c>
      <c r="BA95" s="80">
        <f>'SO107_UK - Materská škola...'!F36</f>
        <v>0</v>
      </c>
      <c r="BB95" s="80">
        <f>'SO107_UK - Materská škola...'!F37</f>
        <v>0</v>
      </c>
      <c r="BC95" s="80">
        <f>'SO107_UK - Materská škola...'!F38</f>
        <v>0</v>
      </c>
      <c r="BD95" s="82">
        <f>'SO107_UK - Materská škola...'!F39</f>
        <v>0</v>
      </c>
      <c r="BT95" s="83" t="s">
        <v>77</v>
      </c>
      <c r="BV95" s="83" t="s">
        <v>71</v>
      </c>
      <c r="BW95" s="83" t="s">
        <v>78</v>
      </c>
      <c r="BX95" s="83" t="s">
        <v>4</v>
      </c>
      <c r="CL95" s="83" t="s">
        <v>1</v>
      </c>
      <c r="CM95" s="83" t="s">
        <v>69</v>
      </c>
    </row>
    <row r="96" spans="1:91" s="7" customFormat="1" ht="24.75" customHeight="1">
      <c r="A96" s="74" t="s">
        <v>73</v>
      </c>
      <c r="B96" s="75"/>
      <c r="C96" s="76"/>
      <c r="D96" s="203" t="s">
        <v>79</v>
      </c>
      <c r="E96" s="203"/>
      <c r="F96" s="203"/>
      <c r="G96" s="203"/>
      <c r="H96" s="203"/>
      <c r="I96" s="77"/>
      <c r="J96" s="203" t="s">
        <v>80</v>
      </c>
      <c r="K96" s="203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1">
        <f>'SO107_ZTI - Materská škol...'!J32</f>
        <v>0</v>
      </c>
      <c r="AH96" s="202"/>
      <c r="AI96" s="202"/>
      <c r="AJ96" s="202"/>
      <c r="AK96" s="202"/>
      <c r="AL96" s="202"/>
      <c r="AM96" s="202"/>
      <c r="AN96" s="201">
        <f>SUM(AG96,AT96)</f>
        <v>0</v>
      </c>
      <c r="AO96" s="202"/>
      <c r="AP96" s="202"/>
      <c r="AQ96" s="78" t="s">
        <v>76</v>
      </c>
      <c r="AR96" s="75"/>
      <c r="AS96" s="84">
        <v>0</v>
      </c>
      <c r="AT96" s="85">
        <f>ROUND(SUM(AV96:AW96),2)</f>
        <v>0</v>
      </c>
      <c r="AU96" s="86">
        <f>'SO107_ZTI - Materská škol...'!P131</f>
        <v>1426.0510259999999</v>
      </c>
      <c r="AV96" s="85">
        <f>'SO107_ZTI - Materská škol...'!J35</f>
        <v>0</v>
      </c>
      <c r="AW96" s="85">
        <f>'SO107_ZTI - Materská škol...'!J36</f>
        <v>0</v>
      </c>
      <c r="AX96" s="85">
        <f>'SO107_ZTI - Materská škol...'!J37</f>
        <v>0</v>
      </c>
      <c r="AY96" s="85">
        <f>'SO107_ZTI - Materská škol...'!J38</f>
        <v>0</v>
      </c>
      <c r="AZ96" s="85">
        <f>'SO107_ZTI - Materská škol...'!F35</f>
        <v>0</v>
      </c>
      <c r="BA96" s="85">
        <f>'SO107_ZTI - Materská škol...'!F36</f>
        <v>0</v>
      </c>
      <c r="BB96" s="85">
        <f>'SO107_ZTI - Materská škol...'!F37</f>
        <v>0</v>
      </c>
      <c r="BC96" s="85">
        <f>'SO107_ZTI - Materská škol...'!F38</f>
        <v>0</v>
      </c>
      <c r="BD96" s="87">
        <f>'SO107_ZTI - Materská škol...'!F39</f>
        <v>0</v>
      </c>
      <c r="BT96" s="83" t="s">
        <v>77</v>
      </c>
      <c r="BV96" s="83" t="s">
        <v>71</v>
      </c>
      <c r="BW96" s="83" t="s">
        <v>81</v>
      </c>
      <c r="BX96" s="83" t="s">
        <v>4</v>
      </c>
      <c r="CL96" s="83" t="s">
        <v>1</v>
      </c>
      <c r="CM96" s="83" t="s">
        <v>69</v>
      </c>
    </row>
    <row r="97" spans="1:57" s="2" customFormat="1" ht="30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  <row r="98" spans="1:57" s="2" customFormat="1" ht="7" customHeight="1">
      <c r="A98" s="26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</sheetData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107_UK - Materská škola...'!C2" display="/" xr:uid="{00000000-0004-0000-0000-000000000000}"/>
    <hyperlink ref="A96" location="'SO107_ZTI - Materská škol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49"/>
  <sheetViews>
    <sheetView showGridLines="0" topLeftCell="A47" zoomScale="140" zoomScaleNormal="140" workbookViewId="0">
      <selection activeCell="I248" sqref="I248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88"/>
    </row>
    <row r="2" spans="1:46" s="1" customFormat="1" ht="37" customHeight="1">
      <c r="L2" s="200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4" t="s">
        <v>78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5" customHeight="1">
      <c r="B4" s="17"/>
      <c r="D4" s="18" t="s">
        <v>82</v>
      </c>
      <c r="L4" s="17"/>
      <c r="M4" s="8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14" t="s">
        <v>1104</v>
      </c>
      <c r="F7" s="215"/>
      <c r="G7" s="215"/>
      <c r="H7" s="215"/>
      <c r="L7" s="17"/>
    </row>
    <row r="8" spans="1:46" s="2" customFormat="1" ht="12" customHeight="1">
      <c r="A8" s="26"/>
      <c r="B8" s="27"/>
      <c r="C8" s="26"/>
      <c r="D8" s="23" t="s">
        <v>83</v>
      </c>
      <c r="E8" s="26"/>
      <c r="F8" s="26"/>
      <c r="G8" s="26"/>
      <c r="H8" s="26"/>
      <c r="I8" s="26"/>
      <c r="J8" s="26"/>
      <c r="K8" s="26"/>
      <c r="L8" s="37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11" t="s">
        <v>1105</v>
      </c>
      <c r="F9" s="213"/>
      <c r="G9" s="213"/>
      <c r="H9" s="213"/>
      <c r="I9" s="26"/>
      <c r="J9" s="26"/>
      <c r="K9" s="26"/>
      <c r="L9" s="37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7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7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0">
        <v>44426</v>
      </c>
      <c r="K12" s="26"/>
      <c r="L12" s="37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7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7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77" t="s">
        <v>1102</v>
      </c>
      <c r="F15" s="26"/>
      <c r="G15" s="26"/>
      <c r="H15" s="26"/>
      <c r="I15" s="23" t="s">
        <v>23</v>
      </c>
      <c r="J15" s="21" t="str">
        <f>IF('Rekapitulácia stavby'!AN11="","",'Rekapitulácia stavby'!AN11)</f>
        <v/>
      </c>
      <c r="K15" s="26"/>
      <c r="L15" s="37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7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52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7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52" s="2" customFormat="1" ht="18" customHeight="1">
      <c r="A18" s="26"/>
      <c r="B18" s="27"/>
      <c r="C18" s="26"/>
      <c r="D18" s="26"/>
      <c r="E18" s="179" t="str">
        <f>'Rekapitulácia stavby'!E14</f>
        <v xml:space="preserve"> </v>
      </c>
      <c r="F18" s="179"/>
      <c r="G18" s="179"/>
      <c r="H18" s="179"/>
      <c r="I18" s="23" t="s">
        <v>23</v>
      </c>
      <c r="J18" s="21" t="str">
        <f>'Rekapitulácia stavby'!AN14</f>
        <v/>
      </c>
      <c r="K18" s="26"/>
      <c r="L18" s="37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52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7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52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7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52" s="2" customFormat="1" ht="18" customHeight="1">
      <c r="A21" s="26"/>
      <c r="B21" s="27"/>
      <c r="C21" s="26"/>
      <c r="D21" s="26"/>
      <c r="E21" s="177" t="s">
        <v>1103</v>
      </c>
      <c r="F21" s="26"/>
      <c r="G21" s="26"/>
      <c r="H21" s="26"/>
      <c r="I21" s="23" t="s">
        <v>23</v>
      </c>
      <c r="J21" s="21" t="str">
        <f>IF('Rekapitulácia stavby'!AN17="","",'Rekapitulácia stavby'!AN17)</f>
        <v/>
      </c>
      <c r="K21" s="26"/>
      <c r="L21" s="37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52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7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52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7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52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23</v>
      </c>
      <c r="J24" s="21" t="str">
        <f>IF('Rekapitulácia stavby'!AN20="","",'Rekapitulácia stavby'!AN20)</f>
        <v/>
      </c>
      <c r="K24" s="26"/>
      <c r="L24" s="37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52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7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52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7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52" s="8" customFormat="1" ht="16.5" customHeight="1">
      <c r="A27" s="90"/>
      <c r="B27" s="91"/>
      <c r="C27" s="90"/>
      <c r="D27" s="90"/>
      <c r="E27" s="182" t="s">
        <v>1</v>
      </c>
      <c r="F27" s="182"/>
      <c r="G27" s="182"/>
      <c r="H27" s="182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52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7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52" s="2" customFormat="1" ht="7" customHeight="1">
      <c r="A29" s="26"/>
      <c r="B29" s="27"/>
      <c r="C29" s="26"/>
      <c r="D29" s="61"/>
      <c r="E29" s="61"/>
      <c r="F29" s="61"/>
      <c r="G29" s="61"/>
      <c r="H29" s="61"/>
      <c r="I29" s="61"/>
      <c r="J29" s="61"/>
      <c r="K29" s="61"/>
      <c r="L29" s="93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</row>
    <row r="30" spans="1:52" s="2" customFormat="1" ht="14.5" customHeight="1">
      <c r="A30" s="26"/>
      <c r="B30" s="27"/>
      <c r="C30" s="26"/>
      <c r="D30" s="21" t="s">
        <v>84</v>
      </c>
      <c r="E30" s="26"/>
      <c r="F30" s="26"/>
      <c r="G30" s="26"/>
      <c r="H30" s="26"/>
      <c r="I30" s="26"/>
      <c r="J30" s="95">
        <f>J96</f>
        <v>0</v>
      </c>
      <c r="K30" s="26"/>
      <c r="L30" s="93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</row>
    <row r="31" spans="1:52" s="2" customFormat="1" ht="14.5" customHeight="1">
      <c r="A31" s="26"/>
      <c r="B31" s="27"/>
      <c r="C31" s="26"/>
      <c r="D31" s="96" t="s">
        <v>85</v>
      </c>
      <c r="E31" s="26"/>
      <c r="F31" s="26"/>
      <c r="G31" s="26"/>
      <c r="H31" s="26"/>
      <c r="I31" s="26"/>
      <c r="J31" s="95">
        <f>J106</f>
        <v>0</v>
      </c>
      <c r="K31" s="26"/>
      <c r="L31" s="37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52" s="2" customFormat="1" ht="25.25" customHeight="1">
      <c r="A32" s="26"/>
      <c r="B32" s="27"/>
      <c r="C32" s="26"/>
      <c r="D32" s="97" t="s">
        <v>29</v>
      </c>
      <c r="E32" s="26"/>
      <c r="F32" s="26"/>
      <c r="G32" s="26"/>
      <c r="H32" s="26"/>
      <c r="I32" s="26"/>
      <c r="J32" s="66">
        <f>ROUND(J30 + J31, 2)</f>
        <v>0</v>
      </c>
      <c r="K32" s="26"/>
      <c r="L32" s="37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52" s="2" customFormat="1" ht="7" customHeight="1">
      <c r="A33" s="26"/>
      <c r="B33" s="27"/>
      <c r="C33" s="26"/>
      <c r="D33" s="61"/>
      <c r="E33" s="61"/>
      <c r="F33" s="61"/>
      <c r="G33" s="61"/>
      <c r="H33" s="61"/>
      <c r="I33" s="61"/>
      <c r="J33" s="61"/>
      <c r="K33" s="61"/>
      <c r="L33" s="93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</row>
    <row r="34" spans="1:52" s="2" customFormat="1" ht="14.5" customHeight="1">
      <c r="A34" s="26"/>
      <c r="B34" s="27"/>
      <c r="C34" s="26"/>
      <c r="D34" s="26"/>
      <c r="E34" s="26"/>
      <c r="F34" s="30" t="s">
        <v>31</v>
      </c>
      <c r="G34" s="26"/>
      <c r="H34" s="26"/>
      <c r="I34" s="30" t="s">
        <v>30</v>
      </c>
      <c r="J34" s="30" t="s">
        <v>32</v>
      </c>
      <c r="K34" s="26"/>
      <c r="L34" s="37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52" s="2" customFormat="1" ht="14.5" customHeight="1">
      <c r="A35" s="26"/>
      <c r="B35" s="27"/>
      <c r="C35" s="26"/>
      <c r="D35" s="98" t="s">
        <v>33</v>
      </c>
      <c r="E35" s="32" t="s">
        <v>34</v>
      </c>
      <c r="F35" s="99">
        <f>ROUND((SUM(BE106:BE107) + SUM(BE127:BE248)),  2)</f>
        <v>0</v>
      </c>
      <c r="G35" s="94"/>
      <c r="H35" s="94"/>
      <c r="I35" s="100">
        <v>0.2</v>
      </c>
      <c r="J35" s="99">
        <f>ROUND(((SUM(BE106:BE107) + SUM(BE127:BE248))*I35),  2)</f>
        <v>0</v>
      </c>
      <c r="K35" s="26"/>
      <c r="L35" s="37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52" s="2" customFormat="1" ht="14.5" customHeight="1">
      <c r="A36" s="26"/>
      <c r="B36" s="27"/>
      <c r="C36" s="26"/>
      <c r="D36" s="26"/>
      <c r="E36" s="32" t="s">
        <v>35</v>
      </c>
      <c r="F36" s="101">
        <f>ROUND((SUM(BF106:BF107) + SUM(BF127:BF248)),  2)</f>
        <v>0</v>
      </c>
      <c r="G36" s="26"/>
      <c r="H36" s="26"/>
      <c r="I36" s="102">
        <v>0.2</v>
      </c>
      <c r="J36" s="101">
        <f>ROUND(((SUM(BF106:BF107) + SUM(BF127:BF248))*I36),  2)</f>
        <v>0</v>
      </c>
      <c r="K36" s="26"/>
      <c r="L36" s="37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52" s="2" customFormat="1" ht="14.5" hidden="1" customHeight="1">
      <c r="A37" s="26"/>
      <c r="B37" s="27"/>
      <c r="C37" s="26"/>
      <c r="D37" s="26"/>
      <c r="E37" s="23" t="s">
        <v>36</v>
      </c>
      <c r="F37" s="101">
        <f>ROUND((SUM(BG106:BG107) + SUM(BG127:BG248)),  2)</f>
        <v>0</v>
      </c>
      <c r="G37" s="26"/>
      <c r="H37" s="26"/>
      <c r="I37" s="102">
        <v>0.2</v>
      </c>
      <c r="J37" s="101">
        <f>0</f>
        <v>0</v>
      </c>
      <c r="K37" s="26"/>
      <c r="L37" s="37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52" s="2" customFormat="1" ht="14.5" hidden="1" customHeight="1">
      <c r="A38" s="26"/>
      <c r="B38" s="27"/>
      <c r="C38" s="26"/>
      <c r="D38" s="26"/>
      <c r="E38" s="23" t="s">
        <v>37</v>
      </c>
      <c r="F38" s="101">
        <f>ROUND((SUM(BH106:BH107) + SUM(BH127:BH248)),  2)</f>
        <v>0</v>
      </c>
      <c r="G38" s="26"/>
      <c r="H38" s="26"/>
      <c r="I38" s="102">
        <v>0.2</v>
      </c>
      <c r="J38" s="101">
        <f>0</f>
        <v>0</v>
      </c>
      <c r="K38" s="26"/>
      <c r="L38" s="37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52" s="2" customFormat="1" ht="14.5" hidden="1" customHeight="1">
      <c r="A39" s="26"/>
      <c r="B39" s="27"/>
      <c r="C39" s="26"/>
      <c r="D39" s="26"/>
      <c r="E39" s="32" t="s">
        <v>38</v>
      </c>
      <c r="F39" s="99">
        <f>ROUND((SUM(BI106:BI107) + SUM(BI127:BI248)),  2)</f>
        <v>0</v>
      </c>
      <c r="G39" s="94"/>
      <c r="H39" s="94"/>
      <c r="I39" s="100">
        <v>0</v>
      </c>
      <c r="J39" s="99">
        <f>0</f>
        <v>0</v>
      </c>
      <c r="K39" s="26"/>
      <c r="L39" s="37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52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7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52" s="2" customFormat="1" ht="25.25" customHeight="1">
      <c r="A41" s="26"/>
      <c r="B41" s="27"/>
      <c r="C41" s="103"/>
      <c r="D41" s="104" t="s">
        <v>39</v>
      </c>
      <c r="E41" s="55"/>
      <c r="F41" s="55"/>
      <c r="G41" s="105" t="s">
        <v>40</v>
      </c>
      <c r="H41" s="106" t="s">
        <v>41</v>
      </c>
      <c r="I41" s="55"/>
      <c r="J41" s="107">
        <f>SUM(J32:J39)</f>
        <v>0</v>
      </c>
      <c r="K41" s="108"/>
      <c r="L41" s="37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52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7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52" s="1" customFormat="1" ht="14.5" customHeight="1">
      <c r="B43" s="17"/>
      <c r="L43" s="17"/>
    </row>
    <row r="44" spans="1:52" s="1" customFormat="1" ht="14.5" customHeight="1">
      <c r="B44" s="17"/>
      <c r="L44" s="17"/>
    </row>
    <row r="45" spans="1:52" s="1" customFormat="1" ht="14.5" customHeight="1">
      <c r="B45" s="17"/>
      <c r="L45" s="17"/>
    </row>
    <row r="46" spans="1:52" s="1" customFormat="1" ht="14.5" customHeight="1">
      <c r="B46" s="17"/>
      <c r="L46" s="17"/>
    </row>
    <row r="47" spans="1:52" s="1" customFormat="1" ht="14.5" customHeight="1">
      <c r="B47" s="17"/>
      <c r="L47" s="17"/>
    </row>
    <row r="48" spans="1:52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7"/>
      <c r="D50" s="38" t="s">
        <v>42</v>
      </c>
      <c r="E50" s="39"/>
      <c r="F50" s="39"/>
      <c r="G50" s="38" t="s">
        <v>43</v>
      </c>
      <c r="H50" s="39"/>
      <c r="I50" s="39"/>
      <c r="J50" s="39"/>
      <c r="K50" s="39"/>
      <c r="L50" s="37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40" t="s">
        <v>44</v>
      </c>
      <c r="E61" s="29"/>
      <c r="F61" s="109" t="s">
        <v>45</v>
      </c>
      <c r="G61" s="40" t="s">
        <v>44</v>
      </c>
      <c r="H61" s="29"/>
      <c r="I61" s="29"/>
      <c r="J61" s="110" t="s">
        <v>45</v>
      </c>
      <c r="K61" s="29"/>
      <c r="L61" s="37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8" t="s">
        <v>46</v>
      </c>
      <c r="E65" s="41"/>
      <c r="F65" s="41"/>
      <c r="G65" s="38" t="s">
        <v>47</v>
      </c>
      <c r="H65" s="41"/>
      <c r="I65" s="41"/>
      <c r="J65" s="41"/>
      <c r="K65" s="41"/>
      <c r="L65" s="37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40" t="s">
        <v>44</v>
      </c>
      <c r="E76" s="29"/>
      <c r="F76" s="109" t="s">
        <v>45</v>
      </c>
      <c r="G76" s="40" t="s">
        <v>44</v>
      </c>
      <c r="H76" s="29"/>
      <c r="I76" s="29"/>
      <c r="J76" s="110" t="s">
        <v>45</v>
      </c>
      <c r="K76" s="29"/>
      <c r="L76" s="37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customHeight="1">
      <c r="A81" s="26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customHeight="1">
      <c r="A82" s="26"/>
      <c r="B82" s="27"/>
      <c r="C82" s="18" t="s">
        <v>86</v>
      </c>
      <c r="D82" s="26"/>
      <c r="E82" s="26"/>
      <c r="F82" s="26"/>
      <c r="G82" s="26"/>
      <c r="H82" s="26"/>
      <c r="I82" s="26"/>
      <c r="J82" s="26"/>
      <c r="K82" s="26"/>
      <c r="L82" s="37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7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7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4" t="str">
        <f>E7</f>
        <v>Obytný súbor Nová Tulipa Kvetoslavov</v>
      </c>
      <c r="F85" s="215"/>
      <c r="G85" s="215"/>
      <c r="H85" s="215"/>
      <c r="I85" s="26"/>
      <c r="J85" s="26"/>
      <c r="K85" s="26"/>
      <c r="L85" s="37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83</v>
      </c>
      <c r="D86" s="26"/>
      <c r="E86" s="26"/>
      <c r="F86" s="26"/>
      <c r="G86" s="26"/>
      <c r="H86" s="26"/>
      <c r="I86" s="26"/>
      <c r="J86" s="26"/>
      <c r="K86" s="26"/>
      <c r="L86" s="37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211" t="str">
        <f>E9</f>
        <v xml:space="preserve">SO107_UK - Materská škola - vykurovanie </v>
      </c>
      <c r="F87" s="213"/>
      <c r="G87" s="213"/>
      <c r="H87" s="213"/>
      <c r="I87" s="26"/>
      <c r="J87" s="26"/>
      <c r="K87" s="26"/>
      <c r="L87" s="37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7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50">
        <f>IF(J12="","",J12)</f>
        <v>44426</v>
      </c>
      <c r="K89" s="26"/>
      <c r="L89" s="37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7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customHeight="1">
      <c r="A91" s="26"/>
      <c r="B91" s="27"/>
      <c r="C91" s="23" t="s">
        <v>21</v>
      </c>
      <c r="D91" s="26"/>
      <c r="E91" s="26"/>
      <c r="F91" s="21" t="str">
        <f>E15</f>
        <v>ATOPS Development 3 s.r.o.</v>
      </c>
      <c r="G91" s="26"/>
      <c r="H91" s="26"/>
      <c r="I91" s="23" t="s">
        <v>25</v>
      </c>
      <c r="J91" s="24" t="str">
        <f>E21</f>
        <v>TeKa Project,s.r.o.</v>
      </c>
      <c r="K91" s="26"/>
      <c r="L91" s="37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7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2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7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1" t="s">
        <v>87</v>
      </c>
      <c r="D94" s="103"/>
      <c r="E94" s="103"/>
      <c r="F94" s="103"/>
      <c r="G94" s="103"/>
      <c r="H94" s="103"/>
      <c r="I94" s="103"/>
      <c r="J94" s="112" t="s">
        <v>88</v>
      </c>
      <c r="K94" s="103"/>
      <c r="L94" s="37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7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3" customHeight="1">
      <c r="A96" s="26"/>
      <c r="B96" s="27"/>
      <c r="C96" s="113" t="s">
        <v>89</v>
      </c>
      <c r="D96" s="26"/>
      <c r="E96" s="26"/>
      <c r="F96" s="26"/>
      <c r="G96" s="26"/>
      <c r="H96" s="26"/>
      <c r="I96" s="26"/>
      <c r="J96" s="66">
        <f>J127</f>
        <v>0</v>
      </c>
      <c r="K96" s="26"/>
      <c r="L96" s="37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90</v>
      </c>
    </row>
    <row r="97" spans="1:31" s="9" customFormat="1" ht="25" customHeight="1">
      <c r="B97" s="114"/>
      <c r="D97" s="115" t="s">
        <v>91</v>
      </c>
      <c r="E97" s="116"/>
      <c r="F97" s="116"/>
      <c r="G97" s="116"/>
      <c r="H97" s="116"/>
      <c r="I97" s="116"/>
      <c r="J97" s="117">
        <f>J128</f>
        <v>0</v>
      </c>
      <c r="L97" s="114"/>
    </row>
    <row r="98" spans="1:31" s="10" customFormat="1" ht="20" customHeight="1">
      <c r="B98" s="118"/>
      <c r="D98" s="119" t="s">
        <v>92</v>
      </c>
      <c r="E98" s="120"/>
      <c r="F98" s="120"/>
      <c r="G98" s="120"/>
      <c r="H98" s="120"/>
      <c r="I98" s="120"/>
      <c r="J98" s="121">
        <f>J129</f>
        <v>0</v>
      </c>
      <c r="L98" s="118"/>
    </row>
    <row r="99" spans="1:31" s="10" customFormat="1" ht="20" customHeight="1">
      <c r="B99" s="118"/>
      <c r="D99" s="119" t="s">
        <v>93</v>
      </c>
      <c r="E99" s="120"/>
      <c r="F99" s="120"/>
      <c r="G99" s="120"/>
      <c r="H99" s="120"/>
      <c r="I99" s="120"/>
      <c r="J99" s="121">
        <f>J142</f>
        <v>0</v>
      </c>
      <c r="L99" s="118"/>
    </row>
    <row r="100" spans="1:31" s="10" customFormat="1" ht="20" customHeight="1">
      <c r="B100" s="118"/>
      <c r="D100" s="119" t="s">
        <v>94</v>
      </c>
      <c r="E100" s="120"/>
      <c r="F100" s="120"/>
      <c r="G100" s="120"/>
      <c r="H100" s="120"/>
      <c r="I100" s="120"/>
      <c r="J100" s="121">
        <f>J171</f>
        <v>0</v>
      </c>
      <c r="L100" s="118"/>
    </row>
    <row r="101" spans="1:31" s="10" customFormat="1" ht="20" customHeight="1">
      <c r="B101" s="118"/>
      <c r="D101" s="119" t="s">
        <v>95</v>
      </c>
      <c r="E101" s="120"/>
      <c r="F101" s="120"/>
      <c r="G101" s="120"/>
      <c r="H101" s="120"/>
      <c r="I101" s="120"/>
      <c r="J101" s="121">
        <f>J189</f>
        <v>0</v>
      </c>
      <c r="L101" s="118"/>
    </row>
    <row r="102" spans="1:31" s="10" customFormat="1" ht="20" customHeight="1">
      <c r="B102" s="118"/>
      <c r="D102" s="119" t="s">
        <v>96</v>
      </c>
      <c r="E102" s="120"/>
      <c r="F102" s="120"/>
      <c r="G102" s="120"/>
      <c r="H102" s="120"/>
      <c r="I102" s="120"/>
      <c r="J102" s="121">
        <f>J213</f>
        <v>0</v>
      </c>
      <c r="L102" s="118"/>
    </row>
    <row r="103" spans="1:31" s="10" customFormat="1" ht="20" customHeight="1">
      <c r="B103" s="118"/>
      <c r="D103" s="119" t="s">
        <v>97</v>
      </c>
      <c r="E103" s="120"/>
      <c r="F103" s="120"/>
      <c r="G103" s="120"/>
      <c r="H103" s="120"/>
      <c r="I103" s="120"/>
      <c r="J103" s="121">
        <f>J247</f>
        <v>0</v>
      </c>
      <c r="L103" s="118"/>
    </row>
    <row r="104" spans="1:31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7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7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7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9.25" customHeight="1">
      <c r="A106" s="26"/>
      <c r="B106" s="27"/>
      <c r="C106" s="113" t="s">
        <v>98</v>
      </c>
      <c r="D106" s="26"/>
      <c r="E106" s="26"/>
      <c r="F106" s="26"/>
      <c r="G106" s="26"/>
      <c r="H106" s="26"/>
      <c r="I106" s="26"/>
      <c r="J106" s="122">
        <v>0</v>
      </c>
      <c r="K106" s="26"/>
      <c r="L106" s="37"/>
      <c r="N106" s="123" t="s">
        <v>33</v>
      </c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8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7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9.25" customHeight="1">
      <c r="A108" s="26"/>
      <c r="B108" s="27"/>
      <c r="C108" s="124" t="s">
        <v>99</v>
      </c>
      <c r="D108" s="103"/>
      <c r="E108" s="103"/>
      <c r="F108" s="103"/>
      <c r="G108" s="103"/>
      <c r="H108" s="103"/>
      <c r="I108" s="103"/>
      <c r="J108" s="125">
        <f>ROUND(J96+J106,2)</f>
        <v>0</v>
      </c>
      <c r="K108" s="103"/>
      <c r="L108" s="37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7" customHeight="1">
      <c r="A109" s="26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7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63" s="2" customFormat="1" ht="7" customHeight="1">
      <c r="A113" s="26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7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5" customHeight="1">
      <c r="A114" s="26"/>
      <c r="B114" s="27"/>
      <c r="C114" s="18" t="s">
        <v>100</v>
      </c>
      <c r="D114" s="26"/>
      <c r="E114" s="26"/>
      <c r="F114" s="26"/>
      <c r="G114" s="26"/>
      <c r="H114" s="26"/>
      <c r="I114" s="26"/>
      <c r="J114" s="26"/>
      <c r="K114" s="26"/>
      <c r="L114" s="37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7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7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7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6.5" customHeight="1">
      <c r="A117" s="26"/>
      <c r="B117" s="27"/>
      <c r="C117" s="26"/>
      <c r="D117" s="26"/>
      <c r="E117" s="214" t="str">
        <f>E7</f>
        <v>Obytný súbor Nová Tulipa Kvetoslavov</v>
      </c>
      <c r="F117" s="215"/>
      <c r="G117" s="215"/>
      <c r="H117" s="215"/>
      <c r="I117" s="26"/>
      <c r="J117" s="26"/>
      <c r="K117" s="26"/>
      <c r="L117" s="37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83</v>
      </c>
      <c r="D118" s="26"/>
      <c r="E118" s="26"/>
      <c r="F118" s="26"/>
      <c r="G118" s="26"/>
      <c r="H118" s="26"/>
      <c r="I118" s="26"/>
      <c r="J118" s="26"/>
      <c r="K118" s="26"/>
      <c r="L118" s="37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211" t="str">
        <f>E9</f>
        <v xml:space="preserve">SO107_UK - Materská škola - vykurovanie </v>
      </c>
      <c r="F119" s="213"/>
      <c r="G119" s="213"/>
      <c r="H119" s="213"/>
      <c r="I119" s="26"/>
      <c r="J119" s="26"/>
      <c r="K119" s="26"/>
      <c r="L119" s="37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7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7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17</v>
      </c>
      <c r="D121" s="26"/>
      <c r="E121" s="26"/>
      <c r="F121" s="21" t="str">
        <f>F12</f>
        <v xml:space="preserve"> </v>
      </c>
      <c r="G121" s="26"/>
      <c r="H121" s="26"/>
      <c r="I121" s="23" t="s">
        <v>19</v>
      </c>
      <c r="J121" s="50">
        <f>IF(J12="","",J12)</f>
        <v>44426</v>
      </c>
      <c r="K121" s="26"/>
      <c r="L121" s="37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7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7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5" customHeight="1">
      <c r="A123" s="26"/>
      <c r="B123" s="27"/>
      <c r="C123" s="23" t="s">
        <v>21</v>
      </c>
      <c r="D123" s="26"/>
      <c r="E123" s="26"/>
      <c r="F123" s="21" t="str">
        <f>E15</f>
        <v>ATOPS Development 3 s.r.o.</v>
      </c>
      <c r="G123" s="26"/>
      <c r="H123" s="26"/>
      <c r="I123" s="23" t="s">
        <v>25</v>
      </c>
      <c r="J123" s="24" t="str">
        <f>E21</f>
        <v>TeKa Project,s.r.o.</v>
      </c>
      <c r="K123" s="26"/>
      <c r="L123" s="37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5" customHeight="1">
      <c r="A124" s="26"/>
      <c r="B124" s="27"/>
      <c r="C124" s="23" t="s">
        <v>24</v>
      </c>
      <c r="D124" s="26"/>
      <c r="E124" s="26"/>
      <c r="F124" s="21" t="str">
        <f>IF(E18="","",E18)</f>
        <v xml:space="preserve"> </v>
      </c>
      <c r="G124" s="26"/>
      <c r="H124" s="26"/>
      <c r="I124" s="23" t="s">
        <v>27</v>
      </c>
      <c r="J124" s="24" t="str">
        <f>E24</f>
        <v xml:space="preserve"> </v>
      </c>
      <c r="K124" s="26"/>
      <c r="L124" s="37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2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7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26"/>
      <c r="B126" s="127"/>
      <c r="C126" s="128" t="s">
        <v>101</v>
      </c>
      <c r="D126" s="129" t="s">
        <v>54</v>
      </c>
      <c r="E126" s="129" t="s">
        <v>50</v>
      </c>
      <c r="F126" s="129" t="s">
        <v>51</v>
      </c>
      <c r="G126" s="129" t="s">
        <v>102</v>
      </c>
      <c r="H126" s="129" t="s">
        <v>103</v>
      </c>
      <c r="I126" s="129" t="s">
        <v>104</v>
      </c>
      <c r="J126" s="130" t="s">
        <v>88</v>
      </c>
      <c r="K126" s="131" t="s">
        <v>105</v>
      </c>
      <c r="L126" s="132"/>
      <c r="M126" s="57" t="s">
        <v>1</v>
      </c>
      <c r="N126" s="58" t="s">
        <v>33</v>
      </c>
      <c r="O126" s="58" t="s">
        <v>106</v>
      </c>
      <c r="P126" s="58" t="s">
        <v>107</v>
      </c>
      <c r="Q126" s="58" t="s">
        <v>108</v>
      </c>
      <c r="R126" s="58" t="s">
        <v>109</v>
      </c>
      <c r="S126" s="58" t="s">
        <v>110</v>
      </c>
      <c r="T126" s="59" t="s">
        <v>111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3" customHeight="1">
      <c r="A127" s="26"/>
      <c r="B127" s="27"/>
      <c r="C127" s="64" t="s">
        <v>84</v>
      </c>
      <c r="D127" s="26"/>
      <c r="E127" s="26"/>
      <c r="F127" s="26"/>
      <c r="G127" s="26"/>
      <c r="H127" s="26"/>
      <c r="I127" s="26"/>
      <c r="J127" s="133">
        <f>BK127</f>
        <v>0</v>
      </c>
      <c r="K127" s="26"/>
      <c r="L127" s="27"/>
      <c r="M127" s="60"/>
      <c r="N127" s="51"/>
      <c r="O127" s="61"/>
      <c r="P127" s="134">
        <f>P128</f>
        <v>260.00233900000001</v>
      </c>
      <c r="Q127" s="61"/>
      <c r="R127" s="134">
        <f>R128</f>
        <v>0.36378999999999995</v>
      </c>
      <c r="S127" s="61"/>
      <c r="T127" s="135">
        <f>T128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68</v>
      </c>
      <c r="AU127" s="14" t="s">
        <v>90</v>
      </c>
      <c r="BK127" s="136">
        <f>BK128</f>
        <v>0</v>
      </c>
    </row>
    <row r="128" spans="1:63" s="12" customFormat="1" ht="26" customHeight="1">
      <c r="B128" s="137"/>
      <c r="D128" s="138" t="s">
        <v>68</v>
      </c>
      <c r="E128" s="139" t="s">
        <v>112</v>
      </c>
      <c r="F128" s="139" t="s">
        <v>113</v>
      </c>
      <c r="J128" s="140">
        <f>BK128</f>
        <v>0</v>
      </c>
      <c r="L128" s="137"/>
      <c r="M128" s="141"/>
      <c r="N128" s="142"/>
      <c r="O128" s="142"/>
      <c r="P128" s="143">
        <f>P129+P142+P171+P189+P213+P247</f>
        <v>260.00233900000001</v>
      </c>
      <c r="Q128" s="142"/>
      <c r="R128" s="143">
        <f>R129+R142+R171+R189+R213+R247</f>
        <v>0.36378999999999995</v>
      </c>
      <c r="S128" s="142"/>
      <c r="T128" s="144">
        <f>T129+T142+T171+T189+T213+T247</f>
        <v>0</v>
      </c>
      <c r="AR128" s="138" t="s">
        <v>114</v>
      </c>
      <c r="AT128" s="145" t="s">
        <v>68</v>
      </c>
      <c r="AU128" s="145" t="s">
        <v>69</v>
      </c>
      <c r="AY128" s="138" t="s">
        <v>115</v>
      </c>
      <c r="BK128" s="146">
        <f>BK129+BK142+BK171+BK189+BK213+BK247</f>
        <v>0</v>
      </c>
    </row>
    <row r="129" spans="1:65" s="12" customFormat="1" ht="23" customHeight="1">
      <c r="B129" s="137"/>
      <c r="D129" s="138" t="s">
        <v>68</v>
      </c>
      <c r="E129" s="147" t="s">
        <v>116</v>
      </c>
      <c r="F129" s="147" t="s">
        <v>117</v>
      </c>
      <c r="J129" s="148">
        <f>BK129</f>
        <v>0</v>
      </c>
      <c r="L129" s="137"/>
      <c r="M129" s="141"/>
      <c r="N129" s="142"/>
      <c r="O129" s="142"/>
      <c r="P129" s="143">
        <f>SUM(P130:P141)</f>
        <v>55.969819999999999</v>
      </c>
      <c r="Q129" s="142"/>
      <c r="R129" s="143">
        <f>SUM(R130:R141)</f>
        <v>4.3800000000000006E-2</v>
      </c>
      <c r="S129" s="142"/>
      <c r="T129" s="144">
        <f>SUM(T130:T141)</f>
        <v>0</v>
      </c>
      <c r="AR129" s="138" t="s">
        <v>114</v>
      </c>
      <c r="AT129" s="145" t="s">
        <v>68</v>
      </c>
      <c r="AU129" s="145" t="s">
        <v>77</v>
      </c>
      <c r="AY129" s="138" t="s">
        <v>115</v>
      </c>
      <c r="BK129" s="146">
        <f>SUM(BK130:BK141)</f>
        <v>0</v>
      </c>
    </row>
    <row r="130" spans="1:65" s="2" customFormat="1" ht="21.75" customHeight="1">
      <c r="A130" s="26"/>
      <c r="B130" s="149"/>
      <c r="C130" s="150" t="s">
        <v>77</v>
      </c>
      <c r="D130" s="150" t="s">
        <v>118</v>
      </c>
      <c r="E130" s="151" t="s">
        <v>119</v>
      </c>
      <c r="F130" s="152" t="s">
        <v>120</v>
      </c>
      <c r="G130" s="153" t="s">
        <v>121</v>
      </c>
      <c r="H130" s="154">
        <v>309</v>
      </c>
      <c r="I130" s="155"/>
      <c r="J130" s="155">
        <f t="shared" ref="J130:J141" si="0">ROUND(I130*H130,2)</f>
        <v>0</v>
      </c>
      <c r="K130" s="156"/>
      <c r="L130" s="27"/>
      <c r="M130" s="157" t="s">
        <v>1</v>
      </c>
      <c r="N130" s="158" t="s">
        <v>35</v>
      </c>
      <c r="O130" s="159">
        <v>0.13402</v>
      </c>
      <c r="P130" s="159">
        <f t="shared" ref="P130:P141" si="1">O130*H130</f>
        <v>41.412179999999999</v>
      </c>
      <c r="Q130" s="159">
        <v>2.0000000000000002E-5</v>
      </c>
      <c r="R130" s="159">
        <f t="shared" ref="R130:R141" si="2">Q130*H130</f>
        <v>6.1800000000000006E-3</v>
      </c>
      <c r="S130" s="159">
        <v>0</v>
      </c>
      <c r="T130" s="160">
        <f t="shared" ref="T130:T141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122</v>
      </c>
      <c r="AT130" s="161" t="s">
        <v>118</v>
      </c>
      <c r="AU130" s="161" t="s">
        <v>114</v>
      </c>
      <c r="AY130" s="14" t="s">
        <v>115</v>
      </c>
      <c r="BE130" s="162">
        <f t="shared" ref="BE130:BE141" si="4">IF(N130="základná",J130,0)</f>
        <v>0</v>
      </c>
      <c r="BF130" s="162">
        <f t="shared" ref="BF130:BF141" si="5">IF(N130="znížená",J130,0)</f>
        <v>0</v>
      </c>
      <c r="BG130" s="162">
        <f t="shared" ref="BG130:BG141" si="6">IF(N130="zákl. prenesená",J130,0)</f>
        <v>0</v>
      </c>
      <c r="BH130" s="162">
        <f t="shared" ref="BH130:BH141" si="7">IF(N130="zníž. prenesená",J130,0)</f>
        <v>0</v>
      </c>
      <c r="BI130" s="162">
        <f t="shared" ref="BI130:BI141" si="8">IF(N130="nulová",J130,0)</f>
        <v>0</v>
      </c>
      <c r="BJ130" s="14" t="s">
        <v>114</v>
      </c>
      <c r="BK130" s="162">
        <f t="shared" ref="BK130:BK141" si="9">ROUND(I130*H130,2)</f>
        <v>0</v>
      </c>
      <c r="BL130" s="14" t="s">
        <v>122</v>
      </c>
      <c r="BM130" s="161" t="s">
        <v>114</v>
      </c>
    </row>
    <row r="131" spans="1:65" s="2" customFormat="1" ht="21.75" customHeight="1">
      <c r="A131" s="26"/>
      <c r="B131" s="149"/>
      <c r="C131" s="163" t="s">
        <v>114</v>
      </c>
      <c r="D131" s="163" t="s">
        <v>123</v>
      </c>
      <c r="E131" s="164" t="s">
        <v>124</v>
      </c>
      <c r="F131" s="165" t="s">
        <v>125</v>
      </c>
      <c r="G131" s="166" t="s">
        <v>121</v>
      </c>
      <c r="H131" s="167">
        <v>168</v>
      </c>
      <c r="I131" s="168"/>
      <c r="J131" s="168">
        <f t="shared" si="0"/>
        <v>0</v>
      </c>
      <c r="K131" s="169"/>
      <c r="L131" s="170"/>
      <c r="M131" s="171" t="s">
        <v>1</v>
      </c>
      <c r="N131" s="172" t="s">
        <v>35</v>
      </c>
      <c r="O131" s="159">
        <v>0</v>
      </c>
      <c r="P131" s="159">
        <f t="shared" si="1"/>
        <v>0</v>
      </c>
      <c r="Q131" s="159">
        <v>1.3999999999999999E-4</v>
      </c>
      <c r="R131" s="159">
        <f t="shared" si="2"/>
        <v>2.3519999999999999E-2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126</v>
      </c>
      <c r="AT131" s="161" t="s">
        <v>123</v>
      </c>
      <c r="AU131" s="161" t="s">
        <v>114</v>
      </c>
      <c r="AY131" s="14" t="s">
        <v>115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114</v>
      </c>
      <c r="BK131" s="162">
        <f t="shared" si="9"/>
        <v>0</v>
      </c>
      <c r="BL131" s="14" t="s">
        <v>122</v>
      </c>
      <c r="BM131" s="161" t="s">
        <v>127</v>
      </c>
    </row>
    <row r="132" spans="1:65" s="2" customFormat="1" ht="21.75" customHeight="1">
      <c r="A132" s="26"/>
      <c r="B132" s="149"/>
      <c r="C132" s="163" t="s">
        <v>128</v>
      </c>
      <c r="D132" s="163" t="s">
        <v>123</v>
      </c>
      <c r="E132" s="164" t="s">
        <v>129</v>
      </c>
      <c r="F132" s="165" t="s">
        <v>130</v>
      </c>
      <c r="G132" s="166" t="s">
        <v>121</v>
      </c>
      <c r="H132" s="167">
        <v>60</v>
      </c>
      <c r="I132" s="168"/>
      <c r="J132" s="168">
        <f t="shared" si="0"/>
        <v>0</v>
      </c>
      <c r="K132" s="169"/>
      <c r="L132" s="170"/>
      <c r="M132" s="171" t="s">
        <v>1</v>
      </c>
      <c r="N132" s="172" t="s">
        <v>35</v>
      </c>
      <c r="O132" s="159">
        <v>0</v>
      </c>
      <c r="P132" s="159">
        <f t="shared" si="1"/>
        <v>0</v>
      </c>
      <c r="Q132" s="159">
        <v>1.0000000000000001E-5</v>
      </c>
      <c r="R132" s="159">
        <f t="shared" si="2"/>
        <v>6.0000000000000006E-4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126</v>
      </c>
      <c r="AT132" s="161" t="s">
        <v>123</v>
      </c>
      <c r="AU132" s="161" t="s">
        <v>114</v>
      </c>
      <c r="AY132" s="14" t="s">
        <v>115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114</v>
      </c>
      <c r="BK132" s="162">
        <f t="shared" si="9"/>
        <v>0</v>
      </c>
      <c r="BL132" s="14" t="s">
        <v>122</v>
      </c>
      <c r="BM132" s="161" t="s">
        <v>131</v>
      </c>
    </row>
    <row r="133" spans="1:65" s="2" customFormat="1" ht="21.75" customHeight="1">
      <c r="A133" s="26"/>
      <c r="B133" s="149"/>
      <c r="C133" s="163" t="s">
        <v>127</v>
      </c>
      <c r="D133" s="163" t="s">
        <v>123</v>
      </c>
      <c r="E133" s="164" t="s">
        <v>132</v>
      </c>
      <c r="F133" s="165" t="s">
        <v>133</v>
      </c>
      <c r="G133" s="166" t="s">
        <v>121</v>
      </c>
      <c r="H133" s="167">
        <v>81</v>
      </c>
      <c r="I133" s="168"/>
      <c r="J133" s="168">
        <f t="shared" si="0"/>
        <v>0</v>
      </c>
      <c r="K133" s="169"/>
      <c r="L133" s="170"/>
      <c r="M133" s="171" t="s">
        <v>1</v>
      </c>
      <c r="N133" s="172" t="s">
        <v>35</v>
      </c>
      <c r="O133" s="159">
        <v>0</v>
      </c>
      <c r="P133" s="159">
        <f t="shared" si="1"/>
        <v>0</v>
      </c>
      <c r="Q133" s="159">
        <v>2.0000000000000002E-5</v>
      </c>
      <c r="R133" s="159">
        <f t="shared" si="2"/>
        <v>1.6200000000000001E-3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126</v>
      </c>
      <c r="AT133" s="161" t="s">
        <v>123</v>
      </c>
      <c r="AU133" s="161" t="s">
        <v>114</v>
      </c>
      <c r="AY133" s="14" t="s">
        <v>115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114</v>
      </c>
      <c r="BK133" s="162">
        <f t="shared" si="9"/>
        <v>0</v>
      </c>
      <c r="BL133" s="14" t="s">
        <v>122</v>
      </c>
      <c r="BM133" s="161" t="s">
        <v>134</v>
      </c>
    </row>
    <row r="134" spans="1:65" s="2" customFormat="1" ht="21.75" customHeight="1">
      <c r="A134" s="26"/>
      <c r="B134" s="149"/>
      <c r="C134" s="150" t="s">
        <v>135</v>
      </c>
      <c r="D134" s="150" t="s">
        <v>118</v>
      </c>
      <c r="E134" s="151" t="s">
        <v>136</v>
      </c>
      <c r="F134" s="152" t="s">
        <v>137</v>
      </c>
      <c r="G134" s="153" t="s">
        <v>121</v>
      </c>
      <c r="H134" s="154">
        <v>77</v>
      </c>
      <c r="I134" s="155"/>
      <c r="J134" s="155">
        <f t="shared" si="0"/>
        <v>0</v>
      </c>
      <c r="K134" s="156"/>
      <c r="L134" s="27"/>
      <c r="M134" s="157" t="s">
        <v>1</v>
      </c>
      <c r="N134" s="158" t="s">
        <v>35</v>
      </c>
      <c r="O134" s="159">
        <v>0.13704</v>
      </c>
      <c r="P134" s="159">
        <f t="shared" si="1"/>
        <v>10.55208</v>
      </c>
      <c r="Q134" s="159">
        <v>4.0000000000000003E-5</v>
      </c>
      <c r="R134" s="159">
        <f t="shared" si="2"/>
        <v>3.0800000000000003E-3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122</v>
      </c>
      <c r="AT134" s="161" t="s">
        <v>118</v>
      </c>
      <c r="AU134" s="161" t="s">
        <v>114</v>
      </c>
      <c r="AY134" s="14" t="s">
        <v>115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114</v>
      </c>
      <c r="BK134" s="162">
        <f t="shared" si="9"/>
        <v>0</v>
      </c>
      <c r="BL134" s="14" t="s">
        <v>122</v>
      </c>
      <c r="BM134" s="161" t="s">
        <v>138</v>
      </c>
    </row>
    <row r="135" spans="1:65" s="2" customFormat="1" ht="21.75" customHeight="1">
      <c r="A135" s="26"/>
      <c r="B135" s="149"/>
      <c r="C135" s="163" t="s">
        <v>131</v>
      </c>
      <c r="D135" s="163" t="s">
        <v>123</v>
      </c>
      <c r="E135" s="164" t="s">
        <v>139</v>
      </c>
      <c r="F135" s="165" t="s">
        <v>140</v>
      </c>
      <c r="G135" s="166" t="s">
        <v>121</v>
      </c>
      <c r="H135" s="167">
        <v>77</v>
      </c>
      <c r="I135" s="168"/>
      <c r="J135" s="168">
        <f t="shared" si="0"/>
        <v>0</v>
      </c>
      <c r="K135" s="169"/>
      <c r="L135" s="170"/>
      <c r="M135" s="171" t="s">
        <v>1</v>
      </c>
      <c r="N135" s="172" t="s">
        <v>35</v>
      </c>
      <c r="O135" s="159">
        <v>0</v>
      </c>
      <c r="P135" s="159">
        <f t="shared" si="1"/>
        <v>0</v>
      </c>
      <c r="Q135" s="159">
        <v>4.0000000000000003E-5</v>
      </c>
      <c r="R135" s="159">
        <f t="shared" si="2"/>
        <v>3.0800000000000003E-3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126</v>
      </c>
      <c r="AT135" s="161" t="s">
        <v>123</v>
      </c>
      <c r="AU135" s="161" t="s">
        <v>114</v>
      </c>
      <c r="AY135" s="14" t="s">
        <v>115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114</v>
      </c>
      <c r="BK135" s="162">
        <f t="shared" si="9"/>
        <v>0</v>
      </c>
      <c r="BL135" s="14" t="s">
        <v>122</v>
      </c>
      <c r="BM135" s="161" t="s">
        <v>141</v>
      </c>
    </row>
    <row r="136" spans="1:65" s="2" customFormat="1" ht="16.5" customHeight="1">
      <c r="A136" s="26"/>
      <c r="B136" s="149"/>
      <c r="C136" s="150" t="s">
        <v>142</v>
      </c>
      <c r="D136" s="150" t="s">
        <v>118</v>
      </c>
      <c r="E136" s="151" t="s">
        <v>143</v>
      </c>
      <c r="F136" s="152" t="s">
        <v>144</v>
      </c>
      <c r="G136" s="153" t="s">
        <v>121</v>
      </c>
      <c r="H136" s="154">
        <v>26</v>
      </c>
      <c r="I136" s="155"/>
      <c r="J136" s="155">
        <f t="shared" si="0"/>
        <v>0</v>
      </c>
      <c r="K136" s="156"/>
      <c r="L136" s="27"/>
      <c r="M136" s="157" t="s">
        <v>1</v>
      </c>
      <c r="N136" s="158" t="s">
        <v>35</v>
      </c>
      <c r="O136" s="159">
        <v>0.15406</v>
      </c>
      <c r="P136" s="159">
        <f t="shared" si="1"/>
        <v>4.00556</v>
      </c>
      <c r="Q136" s="159">
        <v>4.0000000000000003E-5</v>
      </c>
      <c r="R136" s="159">
        <f t="shared" si="2"/>
        <v>1.0400000000000001E-3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122</v>
      </c>
      <c r="AT136" s="161" t="s">
        <v>118</v>
      </c>
      <c r="AU136" s="161" t="s">
        <v>114</v>
      </c>
      <c r="AY136" s="14" t="s">
        <v>115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114</v>
      </c>
      <c r="BK136" s="162">
        <f t="shared" si="9"/>
        <v>0</v>
      </c>
      <c r="BL136" s="14" t="s">
        <v>122</v>
      </c>
      <c r="BM136" s="161" t="s">
        <v>145</v>
      </c>
    </row>
    <row r="137" spans="1:65" s="2" customFormat="1" ht="21.75" customHeight="1">
      <c r="A137" s="26"/>
      <c r="B137" s="149"/>
      <c r="C137" s="163" t="s">
        <v>134</v>
      </c>
      <c r="D137" s="163" t="s">
        <v>123</v>
      </c>
      <c r="E137" s="164" t="s">
        <v>146</v>
      </c>
      <c r="F137" s="165" t="s">
        <v>147</v>
      </c>
      <c r="G137" s="166" t="s">
        <v>121</v>
      </c>
      <c r="H137" s="167">
        <v>26</v>
      </c>
      <c r="I137" s="168"/>
      <c r="J137" s="168">
        <f t="shared" si="0"/>
        <v>0</v>
      </c>
      <c r="K137" s="169"/>
      <c r="L137" s="170"/>
      <c r="M137" s="171" t="s">
        <v>1</v>
      </c>
      <c r="N137" s="172" t="s">
        <v>35</v>
      </c>
      <c r="O137" s="159">
        <v>0</v>
      </c>
      <c r="P137" s="159">
        <f t="shared" si="1"/>
        <v>0</v>
      </c>
      <c r="Q137" s="159">
        <v>1.8000000000000001E-4</v>
      </c>
      <c r="R137" s="159">
        <f t="shared" si="2"/>
        <v>4.6800000000000001E-3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126</v>
      </c>
      <c r="AT137" s="161" t="s">
        <v>123</v>
      </c>
      <c r="AU137" s="161" t="s">
        <v>114</v>
      </c>
      <c r="AY137" s="14" t="s">
        <v>115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114</v>
      </c>
      <c r="BK137" s="162">
        <f t="shared" si="9"/>
        <v>0</v>
      </c>
      <c r="BL137" s="14" t="s">
        <v>122</v>
      </c>
      <c r="BM137" s="161" t="s">
        <v>122</v>
      </c>
    </row>
    <row r="138" spans="1:65" s="2" customFormat="1" ht="16.5" customHeight="1">
      <c r="A138" s="26"/>
      <c r="B138" s="149"/>
      <c r="C138" s="150" t="s">
        <v>148</v>
      </c>
      <c r="D138" s="150" t="s">
        <v>118</v>
      </c>
      <c r="E138" s="151" t="s">
        <v>149</v>
      </c>
      <c r="F138" s="152" t="s">
        <v>150</v>
      </c>
      <c r="G138" s="153" t="s">
        <v>121</v>
      </c>
      <c r="H138" s="154">
        <v>28</v>
      </c>
      <c r="I138" s="155"/>
      <c r="J138" s="155">
        <f t="shared" si="0"/>
        <v>0</v>
      </c>
      <c r="K138" s="156"/>
      <c r="L138" s="27"/>
      <c r="M138" s="157" t="s">
        <v>1</v>
      </c>
      <c r="N138" s="158" t="s">
        <v>35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122</v>
      </c>
      <c r="AT138" s="161" t="s">
        <v>118</v>
      </c>
      <c r="AU138" s="161" t="s">
        <v>114</v>
      </c>
      <c r="AY138" s="14" t="s">
        <v>115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114</v>
      </c>
      <c r="BK138" s="162">
        <f t="shared" si="9"/>
        <v>0</v>
      </c>
      <c r="BL138" s="14" t="s">
        <v>122</v>
      </c>
      <c r="BM138" s="161" t="s">
        <v>151</v>
      </c>
    </row>
    <row r="139" spans="1:65" s="2" customFormat="1" ht="21.75" customHeight="1">
      <c r="A139" s="26"/>
      <c r="B139" s="149"/>
      <c r="C139" s="163" t="s">
        <v>138</v>
      </c>
      <c r="D139" s="163" t="s">
        <v>123</v>
      </c>
      <c r="E139" s="164" t="s">
        <v>152</v>
      </c>
      <c r="F139" s="165" t="s">
        <v>153</v>
      </c>
      <c r="G139" s="166" t="s">
        <v>121</v>
      </c>
      <c r="H139" s="167">
        <v>28</v>
      </c>
      <c r="I139" s="168"/>
      <c r="J139" s="168">
        <f t="shared" si="0"/>
        <v>0</v>
      </c>
      <c r="K139" s="169"/>
      <c r="L139" s="170"/>
      <c r="M139" s="171" t="s">
        <v>1</v>
      </c>
      <c r="N139" s="172" t="s">
        <v>35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126</v>
      </c>
      <c r="AT139" s="161" t="s">
        <v>123</v>
      </c>
      <c r="AU139" s="161" t="s">
        <v>114</v>
      </c>
      <c r="AY139" s="14" t="s">
        <v>115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114</v>
      </c>
      <c r="BK139" s="162">
        <f t="shared" si="9"/>
        <v>0</v>
      </c>
      <c r="BL139" s="14" t="s">
        <v>122</v>
      </c>
      <c r="BM139" s="161" t="s">
        <v>7</v>
      </c>
    </row>
    <row r="140" spans="1:65" s="2" customFormat="1" ht="16.5" customHeight="1">
      <c r="A140" s="26"/>
      <c r="B140" s="149"/>
      <c r="C140" s="150" t="s">
        <v>154</v>
      </c>
      <c r="D140" s="150" t="s">
        <v>118</v>
      </c>
      <c r="E140" s="151" t="s">
        <v>155</v>
      </c>
      <c r="F140" s="152" t="s">
        <v>156</v>
      </c>
      <c r="G140" s="153" t="s">
        <v>157</v>
      </c>
      <c r="H140" s="154">
        <v>27</v>
      </c>
      <c r="I140" s="155"/>
      <c r="J140" s="155">
        <f t="shared" si="0"/>
        <v>0</v>
      </c>
      <c r="K140" s="156"/>
      <c r="L140" s="27"/>
      <c r="M140" s="157" t="s">
        <v>1</v>
      </c>
      <c r="N140" s="158" t="s">
        <v>35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122</v>
      </c>
      <c r="AT140" s="161" t="s">
        <v>118</v>
      </c>
      <c r="AU140" s="161" t="s">
        <v>114</v>
      </c>
      <c r="AY140" s="14" t="s">
        <v>115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114</v>
      </c>
      <c r="BK140" s="162">
        <f t="shared" si="9"/>
        <v>0</v>
      </c>
      <c r="BL140" s="14" t="s">
        <v>122</v>
      </c>
      <c r="BM140" s="161" t="s">
        <v>158</v>
      </c>
    </row>
    <row r="141" spans="1:65" s="2" customFormat="1" ht="24.25" customHeight="1">
      <c r="A141" s="26"/>
      <c r="B141" s="149"/>
      <c r="C141" s="150" t="s">
        <v>141</v>
      </c>
      <c r="D141" s="150" t="s">
        <v>118</v>
      </c>
      <c r="E141" s="151" t="s">
        <v>159</v>
      </c>
      <c r="F141" s="152" t="s">
        <v>160</v>
      </c>
      <c r="G141" s="153" t="s">
        <v>161</v>
      </c>
      <c r="H141" s="154">
        <v>20.498999999999999</v>
      </c>
      <c r="I141" s="155"/>
      <c r="J141" s="155">
        <f t="shared" si="0"/>
        <v>0</v>
      </c>
      <c r="K141" s="156"/>
      <c r="L141" s="27"/>
      <c r="M141" s="157" t="s">
        <v>1</v>
      </c>
      <c r="N141" s="158" t="s">
        <v>35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122</v>
      </c>
      <c r="AT141" s="161" t="s">
        <v>118</v>
      </c>
      <c r="AU141" s="161" t="s">
        <v>114</v>
      </c>
      <c r="AY141" s="14" t="s">
        <v>115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114</v>
      </c>
      <c r="BK141" s="162">
        <f t="shared" si="9"/>
        <v>0</v>
      </c>
      <c r="BL141" s="14" t="s">
        <v>122</v>
      </c>
      <c r="BM141" s="161" t="s">
        <v>162</v>
      </c>
    </row>
    <row r="142" spans="1:65" s="12" customFormat="1" ht="23" customHeight="1">
      <c r="B142" s="137"/>
      <c r="D142" s="138" t="s">
        <v>68</v>
      </c>
      <c r="E142" s="147" t="s">
        <v>163</v>
      </c>
      <c r="F142" s="147" t="s">
        <v>164</v>
      </c>
      <c r="J142" s="148">
        <f>BK142</f>
        <v>0</v>
      </c>
      <c r="L142" s="137"/>
      <c r="M142" s="141"/>
      <c r="N142" s="142"/>
      <c r="O142" s="142"/>
      <c r="P142" s="143">
        <f>SUM(P143:P170)</f>
        <v>6.2718299999999996</v>
      </c>
      <c r="Q142" s="142"/>
      <c r="R142" s="143">
        <f>SUM(R143:R170)</f>
        <v>5.47E-3</v>
      </c>
      <c r="S142" s="142"/>
      <c r="T142" s="144">
        <f>SUM(T143:T170)</f>
        <v>0</v>
      </c>
      <c r="AR142" s="138" t="s">
        <v>114</v>
      </c>
      <c r="AT142" s="145" t="s">
        <v>68</v>
      </c>
      <c r="AU142" s="145" t="s">
        <v>77</v>
      </c>
      <c r="AY142" s="138" t="s">
        <v>115</v>
      </c>
      <c r="BK142" s="146">
        <f>SUM(BK143:BK170)</f>
        <v>0</v>
      </c>
    </row>
    <row r="143" spans="1:65" s="2" customFormat="1" ht="24.25" customHeight="1">
      <c r="A143" s="26"/>
      <c r="B143" s="149"/>
      <c r="C143" s="150" t="s">
        <v>165</v>
      </c>
      <c r="D143" s="150" t="s">
        <v>118</v>
      </c>
      <c r="E143" s="151" t="s">
        <v>166</v>
      </c>
      <c r="F143" s="152" t="s">
        <v>167</v>
      </c>
      <c r="G143" s="153" t="s">
        <v>157</v>
      </c>
      <c r="H143" s="154">
        <v>2</v>
      </c>
      <c r="I143" s="155"/>
      <c r="J143" s="155">
        <f t="shared" ref="J143:J170" si="10">ROUND(I143*H143,2)</f>
        <v>0</v>
      </c>
      <c r="K143" s="156"/>
      <c r="L143" s="27"/>
      <c r="M143" s="157" t="s">
        <v>1</v>
      </c>
      <c r="N143" s="158" t="s">
        <v>35</v>
      </c>
      <c r="O143" s="159">
        <v>0</v>
      </c>
      <c r="P143" s="159">
        <f t="shared" ref="P143:P170" si="11">O143*H143</f>
        <v>0</v>
      </c>
      <c r="Q143" s="159">
        <v>0</v>
      </c>
      <c r="R143" s="159">
        <f t="shared" ref="R143:R170" si="12">Q143*H143</f>
        <v>0</v>
      </c>
      <c r="S143" s="159">
        <v>0</v>
      </c>
      <c r="T143" s="160">
        <f t="shared" ref="T143:T170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122</v>
      </c>
      <c r="AT143" s="161" t="s">
        <v>118</v>
      </c>
      <c r="AU143" s="161" t="s">
        <v>114</v>
      </c>
      <c r="AY143" s="14" t="s">
        <v>115</v>
      </c>
      <c r="BE143" s="162">
        <f t="shared" ref="BE143:BE170" si="14">IF(N143="základná",J143,0)</f>
        <v>0</v>
      </c>
      <c r="BF143" s="162">
        <f t="shared" ref="BF143:BF170" si="15">IF(N143="znížená",J143,0)</f>
        <v>0</v>
      </c>
      <c r="BG143" s="162">
        <f t="shared" ref="BG143:BG170" si="16">IF(N143="zákl. prenesená",J143,0)</f>
        <v>0</v>
      </c>
      <c r="BH143" s="162">
        <f t="shared" ref="BH143:BH170" si="17">IF(N143="zníž. prenesená",J143,0)</f>
        <v>0</v>
      </c>
      <c r="BI143" s="162">
        <f t="shared" ref="BI143:BI170" si="18">IF(N143="nulová",J143,0)</f>
        <v>0</v>
      </c>
      <c r="BJ143" s="14" t="s">
        <v>114</v>
      </c>
      <c r="BK143" s="162">
        <f t="shared" ref="BK143:BK170" si="19">ROUND(I143*H143,2)</f>
        <v>0</v>
      </c>
      <c r="BL143" s="14" t="s">
        <v>122</v>
      </c>
      <c r="BM143" s="161" t="s">
        <v>168</v>
      </c>
    </row>
    <row r="144" spans="1:65" s="2" customFormat="1" ht="66.75" customHeight="1">
      <c r="A144" s="26"/>
      <c r="B144" s="149"/>
      <c r="C144" s="163" t="s">
        <v>145</v>
      </c>
      <c r="D144" s="163" t="s">
        <v>123</v>
      </c>
      <c r="E144" s="164" t="s">
        <v>169</v>
      </c>
      <c r="F144" s="165" t="s">
        <v>170</v>
      </c>
      <c r="G144" s="166" t="s">
        <v>171</v>
      </c>
      <c r="H144" s="167">
        <v>2</v>
      </c>
      <c r="I144" s="168"/>
      <c r="J144" s="168">
        <f t="shared" si="10"/>
        <v>0</v>
      </c>
      <c r="K144" s="169"/>
      <c r="L144" s="170"/>
      <c r="M144" s="171" t="s">
        <v>1</v>
      </c>
      <c r="N144" s="172" t="s">
        <v>35</v>
      </c>
      <c r="O144" s="159">
        <v>0</v>
      </c>
      <c r="P144" s="159">
        <f t="shared" si="11"/>
        <v>0</v>
      </c>
      <c r="Q144" s="159">
        <v>0</v>
      </c>
      <c r="R144" s="159">
        <f t="shared" si="12"/>
        <v>0</v>
      </c>
      <c r="S144" s="159">
        <v>0</v>
      </c>
      <c r="T144" s="160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126</v>
      </c>
      <c r="AT144" s="161" t="s">
        <v>123</v>
      </c>
      <c r="AU144" s="161" t="s">
        <v>114</v>
      </c>
      <c r="AY144" s="14" t="s">
        <v>115</v>
      </c>
      <c r="BE144" s="162">
        <f t="shared" si="14"/>
        <v>0</v>
      </c>
      <c r="BF144" s="162">
        <f t="shared" si="15"/>
        <v>0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4" t="s">
        <v>114</v>
      </c>
      <c r="BK144" s="162">
        <f t="shared" si="19"/>
        <v>0</v>
      </c>
      <c r="BL144" s="14" t="s">
        <v>122</v>
      </c>
      <c r="BM144" s="161" t="s">
        <v>172</v>
      </c>
    </row>
    <row r="145" spans="1:65" s="2" customFormat="1" ht="33" customHeight="1">
      <c r="A145" s="26"/>
      <c r="B145" s="149"/>
      <c r="C145" s="163" t="s">
        <v>173</v>
      </c>
      <c r="D145" s="163" t="s">
        <v>123</v>
      </c>
      <c r="E145" s="164" t="s">
        <v>174</v>
      </c>
      <c r="F145" s="165" t="s">
        <v>175</v>
      </c>
      <c r="G145" s="166" t="s">
        <v>157</v>
      </c>
      <c r="H145" s="167">
        <v>2</v>
      </c>
      <c r="I145" s="168"/>
      <c r="J145" s="168">
        <f t="shared" si="10"/>
        <v>0</v>
      </c>
      <c r="K145" s="169"/>
      <c r="L145" s="170"/>
      <c r="M145" s="171" t="s">
        <v>1</v>
      </c>
      <c r="N145" s="172" t="s">
        <v>35</v>
      </c>
      <c r="O145" s="159">
        <v>0</v>
      </c>
      <c r="P145" s="159">
        <f t="shared" si="11"/>
        <v>0</v>
      </c>
      <c r="Q145" s="159">
        <v>0</v>
      </c>
      <c r="R145" s="159">
        <f t="shared" si="12"/>
        <v>0</v>
      </c>
      <c r="S145" s="159">
        <v>0</v>
      </c>
      <c r="T145" s="160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126</v>
      </c>
      <c r="AT145" s="161" t="s">
        <v>123</v>
      </c>
      <c r="AU145" s="161" t="s">
        <v>114</v>
      </c>
      <c r="AY145" s="14" t="s">
        <v>115</v>
      </c>
      <c r="BE145" s="162">
        <f t="shared" si="14"/>
        <v>0</v>
      </c>
      <c r="BF145" s="162">
        <f t="shared" si="15"/>
        <v>0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4" t="s">
        <v>114</v>
      </c>
      <c r="BK145" s="162">
        <f t="shared" si="19"/>
        <v>0</v>
      </c>
      <c r="BL145" s="14" t="s">
        <v>122</v>
      </c>
      <c r="BM145" s="161" t="s">
        <v>176</v>
      </c>
    </row>
    <row r="146" spans="1:65" s="2" customFormat="1" ht="16.5" customHeight="1">
      <c r="A146" s="26"/>
      <c r="B146" s="149"/>
      <c r="C146" s="150" t="s">
        <v>122</v>
      </c>
      <c r="D146" s="150" t="s">
        <v>118</v>
      </c>
      <c r="E146" s="151" t="s">
        <v>177</v>
      </c>
      <c r="F146" s="152" t="s">
        <v>178</v>
      </c>
      <c r="G146" s="153" t="s">
        <v>179</v>
      </c>
      <c r="H146" s="154">
        <v>1</v>
      </c>
      <c r="I146" s="155"/>
      <c r="J146" s="155">
        <f t="shared" si="10"/>
        <v>0</v>
      </c>
      <c r="K146" s="156"/>
      <c r="L146" s="27"/>
      <c r="M146" s="157" t="s">
        <v>1</v>
      </c>
      <c r="N146" s="158" t="s">
        <v>35</v>
      </c>
      <c r="O146" s="159">
        <v>0</v>
      </c>
      <c r="P146" s="159">
        <f t="shared" si="11"/>
        <v>0</v>
      </c>
      <c r="Q146" s="159">
        <v>0</v>
      </c>
      <c r="R146" s="159">
        <f t="shared" si="12"/>
        <v>0</v>
      </c>
      <c r="S146" s="159">
        <v>0</v>
      </c>
      <c r="T146" s="160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122</v>
      </c>
      <c r="AT146" s="161" t="s">
        <v>118</v>
      </c>
      <c r="AU146" s="161" t="s">
        <v>114</v>
      </c>
      <c r="AY146" s="14" t="s">
        <v>115</v>
      </c>
      <c r="BE146" s="162">
        <f t="shared" si="14"/>
        <v>0</v>
      </c>
      <c r="BF146" s="162">
        <f t="shared" si="15"/>
        <v>0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4" t="s">
        <v>114</v>
      </c>
      <c r="BK146" s="162">
        <f t="shared" si="19"/>
        <v>0</v>
      </c>
      <c r="BL146" s="14" t="s">
        <v>122</v>
      </c>
      <c r="BM146" s="161" t="s">
        <v>126</v>
      </c>
    </row>
    <row r="147" spans="1:65" s="2" customFormat="1" ht="16.5" customHeight="1">
      <c r="A147" s="26"/>
      <c r="B147" s="149"/>
      <c r="C147" s="163" t="s">
        <v>180</v>
      </c>
      <c r="D147" s="163" t="s">
        <v>123</v>
      </c>
      <c r="E147" s="164" t="s">
        <v>181</v>
      </c>
      <c r="F147" s="165" t="s">
        <v>182</v>
      </c>
      <c r="G147" s="166" t="s">
        <v>157</v>
      </c>
      <c r="H147" s="167">
        <v>1</v>
      </c>
      <c r="I147" s="168"/>
      <c r="J147" s="168">
        <f t="shared" si="10"/>
        <v>0</v>
      </c>
      <c r="K147" s="169"/>
      <c r="L147" s="170"/>
      <c r="M147" s="171" t="s">
        <v>1</v>
      </c>
      <c r="N147" s="172" t="s">
        <v>35</v>
      </c>
      <c r="O147" s="159">
        <v>0</v>
      </c>
      <c r="P147" s="159">
        <f t="shared" si="11"/>
        <v>0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126</v>
      </c>
      <c r="AT147" s="161" t="s">
        <v>123</v>
      </c>
      <c r="AU147" s="161" t="s">
        <v>114</v>
      </c>
      <c r="AY147" s="14" t="s">
        <v>115</v>
      </c>
      <c r="BE147" s="162">
        <f t="shared" si="14"/>
        <v>0</v>
      </c>
      <c r="BF147" s="162">
        <f t="shared" si="15"/>
        <v>0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4" t="s">
        <v>114</v>
      </c>
      <c r="BK147" s="162">
        <f t="shared" si="19"/>
        <v>0</v>
      </c>
      <c r="BL147" s="14" t="s">
        <v>122</v>
      </c>
      <c r="BM147" s="161" t="s">
        <v>183</v>
      </c>
    </row>
    <row r="148" spans="1:65" s="2" customFormat="1" ht="44.25" customHeight="1">
      <c r="A148" s="26"/>
      <c r="B148" s="149"/>
      <c r="C148" s="150" t="s">
        <v>151</v>
      </c>
      <c r="D148" s="150" t="s">
        <v>118</v>
      </c>
      <c r="E148" s="151" t="s">
        <v>184</v>
      </c>
      <c r="F148" s="152" t="s">
        <v>185</v>
      </c>
      <c r="G148" s="153" t="s">
        <v>157</v>
      </c>
      <c r="H148" s="154">
        <v>1</v>
      </c>
      <c r="I148" s="155"/>
      <c r="J148" s="155">
        <f t="shared" si="10"/>
        <v>0</v>
      </c>
      <c r="K148" s="156"/>
      <c r="L148" s="27"/>
      <c r="M148" s="157" t="s">
        <v>1</v>
      </c>
      <c r="N148" s="158" t="s">
        <v>35</v>
      </c>
      <c r="O148" s="159">
        <v>4.9967699999999997</v>
      </c>
      <c r="P148" s="159">
        <f t="shared" si="11"/>
        <v>4.9967699999999997</v>
      </c>
      <c r="Q148" s="159">
        <v>0</v>
      </c>
      <c r="R148" s="159">
        <f t="shared" si="12"/>
        <v>0</v>
      </c>
      <c r="S148" s="159">
        <v>0</v>
      </c>
      <c r="T148" s="160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122</v>
      </c>
      <c r="AT148" s="161" t="s">
        <v>118</v>
      </c>
      <c r="AU148" s="161" t="s">
        <v>114</v>
      </c>
      <c r="AY148" s="14" t="s">
        <v>115</v>
      </c>
      <c r="BE148" s="162">
        <f t="shared" si="14"/>
        <v>0</v>
      </c>
      <c r="BF148" s="162">
        <f t="shared" si="15"/>
        <v>0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4" t="s">
        <v>114</v>
      </c>
      <c r="BK148" s="162">
        <f t="shared" si="19"/>
        <v>0</v>
      </c>
      <c r="BL148" s="14" t="s">
        <v>122</v>
      </c>
      <c r="BM148" s="161" t="s">
        <v>186</v>
      </c>
    </row>
    <row r="149" spans="1:65" s="2" customFormat="1" ht="33" customHeight="1">
      <c r="A149" s="26"/>
      <c r="B149" s="149"/>
      <c r="C149" s="163" t="s">
        <v>187</v>
      </c>
      <c r="D149" s="163" t="s">
        <v>123</v>
      </c>
      <c r="E149" s="164" t="s">
        <v>188</v>
      </c>
      <c r="F149" s="165" t="s">
        <v>189</v>
      </c>
      <c r="G149" s="166" t="s">
        <v>157</v>
      </c>
      <c r="H149" s="167">
        <v>1</v>
      </c>
      <c r="I149" s="168"/>
      <c r="J149" s="168">
        <f t="shared" si="10"/>
        <v>0</v>
      </c>
      <c r="K149" s="169"/>
      <c r="L149" s="170"/>
      <c r="M149" s="171" t="s">
        <v>1</v>
      </c>
      <c r="N149" s="172" t="s">
        <v>35</v>
      </c>
      <c r="O149" s="159">
        <v>0</v>
      </c>
      <c r="P149" s="159">
        <f t="shared" si="11"/>
        <v>0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126</v>
      </c>
      <c r="AT149" s="161" t="s">
        <v>123</v>
      </c>
      <c r="AU149" s="161" t="s">
        <v>114</v>
      </c>
      <c r="AY149" s="14" t="s">
        <v>115</v>
      </c>
      <c r="BE149" s="162">
        <f t="shared" si="14"/>
        <v>0</v>
      </c>
      <c r="BF149" s="162">
        <f t="shared" si="15"/>
        <v>0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114</v>
      </c>
      <c r="BK149" s="162">
        <f t="shared" si="19"/>
        <v>0</v>
      </c>
      <c r="BL149" s="14" t="s">
        <v>122</v>
      </c>
      <c r="BM149" s="161" t="s">
        <v>190</v>
      </c>
    </row>
    <row r="150" spans="1:65" s="2" customFormat="1" ht="16.5" customHeight="1">
      <c r="A150" s="26"/>
      <c r="B150" s="149"/>
      <c r="C150" s="150" t="s">
        <v>7</v>
      </c>
      <c r="D150" s="150" t="s">
        <v>118</v>
      </c>
      <c r="E150" s="151" t="s">
        <v>191</v>
      </c>
      <c r="F150" s="152" t="s">
        <v>192</v>
      </c>
      <c r="G150" s="153" t="s">
        <v>157</v>
      </c>
      <c r="H150" s="154">
        <v>1</v>
      </c>
      <c r="I150" s="155"/>
      <c r="J150" s="155">
        <f t="shared" si="10"/>
        <v>0</v>
      </c>
      <c r="K150" s="156"/>
      <c r="L150" s="27"/>
      <c r="M150" s="157" t="s">
        <v>1</v>
      </c>
      <c r="N150" s="158" t="s">
        <v>35</v>
      </c>
      <c r="O150" s="159">
        <v>0</v>
      </c>
      <c r="P150" s="159">
        <f t="shared" si="11"/>
        <v>0</v>
      </c>
      <c r="Q150" s="159">
        <v>0</v>
      </c>
      <c r="R150" s="159">
        <f t="shared" si="12"/>
        <v>0</v>
      </c>
      <c r="S150" s="159">
        <v>0</v>
      </c>
      <c r="T150" s="160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122</v>
      </c>
      <c r="AT150" s="161" t="s">
        <v>118</v>
      </c>
      <c r="AU150" s="161" t="s">
        <v>114</v>
      </c>
      <c r="AY150" s="14" t="s">
        <v>115</v>
      </c>
      <c r="BE150" s="162">
        <f t="shared" si="14"/>
        <v>0</v>
      </c>
      <c r="BF150" s="162">
        <f t="shared" si="15"/>
        <v>0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4" t="s">
        <v>114</v>
      </c>
      <c r="BK150" s="162">
        <f t="shared" si="19"/>
        <v>0</v>
      </c>
      <c r="BL150" s="14" t="s">
        <v>122</v>
      </c>
      <c r="BM150" s="161" t="s">
        <v>193</v>
      </c>
    </row>
    <row r="151" spans="1:65" s="2" customFormat="1" ht="16.5" customHeight="1">
      <c r="A151" s="26"/>
      <c r="B151" s="149"/>
      <c r="C151" s="163" t="s">
        <v>194</v>
      </c>
      <c r="D151" s="163" t="s">
        <v>123</v>
      </c>
      <c r="E151" s="164" t="s">
        <v>195</v>
      </c>
      <c r="F151" s="165" t="s">
        <v>196</v>
      </c>
      <c r="G151" s="166" t="s">
        <v>157</v>
      </c>
      <c r="H151" s="167">
        <v>1</v>
      </c>
      <c r="I151" s="168"/>
      <c r="J151" s="168">
        <f t="shared" si="10"/>
        <v>0</v>
      </c>
      <c r="K151" s="169"/>
      <c r="L151" s="170"/>
      <c r="M151" s="171" t="s">
        <v>1</v>
      </c>
      <c r="N151" s="172" t="s">
        <v>35</v>
      </c>
      <c r="O151" s="159">
        <v>0</v>
      </c>
      <c r="P151" s="159">
        <f t="shared" si="11"/>
        <v>0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126</v>
      </c>
      <c r="AT151" s="161" t="s">
        <v>123</v>
      </c>
      <c r="AU151" s="161" t="s">
        <v>114</v>
      </c>
      <c r="AY151" s="14" t="s">
        <v>115</v>
      </c>
      <c r="BE151" s="162">
        <f t="shared" si="14"/>
        <v>0</v>
      </c>
      <c r="BF151" s="162">
        <f t="shared" si="15"/>
        <v>0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4" t="s">
        <v>114</v>
      </c>
      <c r="BK151" s="162">
        <f t="shared" si="19"/>
        <v>0</v>
      </c>
      <c r="BL151" s="14" t="s">
        <v>122</v>
      </c>
      <c r="BM151" s="161" t="s">
        <v>197</v>
      </c>
    </row>
    <row r="152" spans="1:65" s="2" customFormat="1" ht="24.25" customHeight="1">
      <c r="A152" s="26"/>
      <c r="B152" s="149"/>
      <c r="C152" s="150" t="s">
        <v>158</v>
      </c>
      <c r="D152" s="150" t="s">
        <v>118</v>
      </c>
      <c r="E152" s="151" t="s">
        <v>198</v>
      </c>
      <c r="F152" s="152" t="s">
        <v>199</v>
      </c>
      <c r="G152" s="153" t="s">
        <v>157</v>
      </c>
      <c r="H152" s="154">
        <v>1</v>
      </c>
      <c r="I152" s="155"/>
      <c r="J152" s="155">
        <f t="shared" si="10"/>
        <v>0</v>
      </c>
      <c r="K152" s="156"/>
      <c r="L152" s="27"/>
      <c r="M152" s="157" t="s">
        <v>1</v>
      </c>
      <c r="N152" s="158" t="s">
        <v>35</v>
      </c>
      <c r="O152" s="159">
        <v>0</v>
      </c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122</v>
      </c>
      <c r="AT152" s="161" t="s">
        <v>118</v>
      </c>
      <c r="AU152" s="161" t="s">
        <v>114</v>
      </c>
      <c r="AY152" s="14" t="s">
        <v>115</v>
      </c>
      <c r="BE152" s="162">
        <f t="shared" si="14"/>
        <v>0</v>
      </c>
      <c r="BF152" s="162">
        <f t="shared" si="15"/>
        <v>0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114</v>
      </c>
      <c r="BK152" s="162">
        <f t="shared" si="19"/>
        <v>0</v>
      </c>
      <c r="BL152" s="14" t="s">
        <v>122</v>
      </c>
      <c r="BM152" s="161" t="s">
        <v>200</v>
      </c>
    </row>
    <row r="153" spans="1:65" s="2" customFormat="1" ht="24.25" customHeight="1">
      <c r="A153" s="26"/>
      <c r="B153" s="149"/>
      <c r="C153" s="163" t="s">
        <v>201</v>
      </c>
      <c r="D153" s="163" t="s">
        <v>123</v>
      </c>
      <c r="E153" s="164" t="s">
        <v>202</v>
      </c>
      <c r="F153" s="165" t="s">
        <v>203</v>
      </c>
      <c r="G153" s="166" t="s">
        <v>157</v>
      </c>
      <c r="H153" s="167">
        <v>1</v>
      </c>
      <c r="I153" s="168"/>
      <c r="J153" s="168">
        <f t="shared" si="10"/>
        <v>0</v>
      </c>
      <c r="K153" s="169"/>
      <c r="L153" s="170"/>
      <c r="M153" s="171" t="s">
        <v>1</v>
      </c>
      <c r="N153" s="172" t="s">
        <v>35</v>
      </c>
      <c r="O153" s="159">
        <v>0</v>
      </c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126</v>
      </c>
      <c r="AT153" s="161" t="s">
        <v>123</v>
      </c>
      <c r="AU153" s="161" t="s">
        <v>114</v>
      </c>
      <c r="AY153" s="14" t="s">
        <v>115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114</v>
      </c>
      <c r="BK153" s="162">
        <f t="shared" si="19"/>
        <v>0</v>
      </c>
      <c r="BL153" s="14" t="s">
        <v>122</v>
      </c>
      <c r="BM153" s="161" t="s">
        <v>204</v>
      </c>
    </row>
    <row r="154" spans="1:65" s="2" customFormat="1" ht="21.75" customHeight="1">
      <c r="A154" s="26"/>
      <c r="B154" s="149"/>
      <c r="C154" s="150" t="s">
        <v>162</v>
      </c>
      <c r="D154" s="150" t="s">
        <v>118</v>
      </c>
      <c r="E154" s="151" t="s">
        <v>205</v>
      </c>
      <c r="F154" s="152" t="s">
        <v>206</v>
      </c>
      <c r="G154" s="153" t="s">
        <v>157</v>
      </c>
      <c r="H154" s="154">
        <v>1</v>
      </c>
      <c r="I154" s="155"/>
      <c r="J154" s="155">
        <f t="shared" si="10"/>
        <v>0</v>
      </c>
      <c r="K154" s="156"/>
      <c r="L154" s="27"/>
      <c r="M154" s="157" t="s">
        <v>1</v>
      </c>
      <c r="N154" s="158" t="s">
        <v>35</v>
      </c>
      <c r="O154" s="159">
        <v>1.0750599999999999</v>
      </c>
      <c r="P154" s="159">
        <f t="shared" si="11"/>
        <v>1.0750599999999999</v>
      </c>
      <c r="Q154" s="159">
        <v>2.7699999999999999E-3</v>
      </c>
      <c r="R154" s="159">
        <f t="shared" si="12"/>
        <v>2.7699999999999999E-3</v>
      </c>
      <c r="S154" s="159">
        <v>0</v>
      </c>
      <c r="T154" s="160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122</v>
      </c>
      <c r="AT154" s="161" t="s">
        <v>118</v>
      </c>
      <c r="AU154" s="161" t="s">
        <v>114</v>
      </c>
      <c r="AY154" s="14" t="s">
        <v>115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114</v>
      </c>
      <c r="BK154" s="162">
        <f t="shared" si="19"/>
        <v>0</v>
      </c>
      <c r="BL154" s="14" t="s">
        <v>122</v>
      </c>
      <c r="BM154" s="161" t="s">
        <v>207</v>
      </c>
    </row>
    <row r="155" spans="1:65" s="2" customFormat="1" ht="33" customHeight="1">
      <c r="A155" s="26"/>
      <c r="B155" s="149"/>
      <c r="C155" s="163" t="s">
        <v>208</v>
      </c>
      <c r="D155" s="163" t="s">
        <v>123</v>
      </c>
      <c r="E155" s="164" t="s">
        <v>209</v>
      </c>
      <c r="F155" s="165" t="s">
        <v>210</v>
      </c>
      <c r="G155" s="166" t="s">
        <v>157</v>
      </c>
      <c r="H155" s="167">
        <v>1</v>
      </c>
      <c r="I155" s="168"/>
      <c r="J155" s="168">
        <f t="shared" si="10"/>
        <v>0</v>
      </c>
      <c r="K155" s="169"/>
      <c r="L155" s="170"/>
      <c r="M155" s="171" t="s">
        <v>1</v>
      </c>
      <c r="N155" s="172" t="s">
        <v>35</v>
      </c>
      <c r="O155" s="159">
        <v>0</v>
      </c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126</v>
      </c>
      <c r="AT155" s="161" t="s">
        <v>123</v>
      </c>
      <c r="AU155" s="161" t="s">
        <v>114</v>
      </c>
      <c r="AY155" s="14" t="s">
        <v>115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114</v>
      </c>
      <c r="BK155" s="162">
        <f t="shared" si="19"/>
        <v>0</v>
      </c>
      <c r="BL155" s="14" t="s">
        <v>122</v>
      </c>
      <c r="BM155" s="161" t="s">
        <v>211</v>
      </c>
    </row>
    <row r="156" spans="1:65" s="2" customFormat="1" ht="24.25" customHeight="1">
      <c r="A156" s="26"/>
      <c r="B156" s="149"/>
      <c r="C156" s="163" t="s">
        <v>168</v>
      </c>
      <c r="D156" s="163" t="s">
        <v>123</v>
      </c>
      <c r="E156" s="164" t="s">
        <v>212</v>
      </c>
      <c r="F156" s="165" t="s">
        <v>213</v>
      </c>
      <c r="G156" s="166" t="s">
        <v>157</v>
      </c>
      <c r="H156" s="167">
        <v>1</v>
      </c>
      <c r="I156" s="168"/>
      <c r="J156" s="168">
        <f t="shared" si="10"/>
        <v>0</v>
      </c>
      <c r="K156" s="169"/>
      <c r="L156" s="170"/>
      <c r="M156" s="171" t="s">
        <v>1</v>
      </c>
      <c r="N156" s="172" t="s">
        <v>35</v>
      </c>
      <c r="O156" s="159">
        <v>0</v>
      </c>
      <c r="P156" s="159">
        <f t="shared" si="11"/>
        <v>0</v>
      </c>
      <c r="Q156" s="159">
        <v>2.7000000000000001E-3</v>
      </c>
      <c r="R156" s="159">
        <f t="shared" si="12"/>
        <v>2.7000000000000001E-3</v>
      </c>
      <c r="S156" s="159">
        <v>0</v>
      </c>
      <c r="T156" s="160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126</v>
      </c>
      <c r="AT156" s="161" t="s">
        <v>123</v>
      </c>
      <c r="AU156" s="161" t="s">
        <v>114</v>
      </c>
      <c r="AY156" s="14" t="s">
        <v>115</v>
      </c>
      <c r="BE156" s="162">
        <f t="shared" si="14"/>
        <v>0</v>
      </c>
      <c r="BF156" s="162">
        <f t="shared" si="15"/>
        <v>0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114</v>
      </c>
      <c r="BK156" s="162">
        <f t="shared" si="19"/>
        <v>0</v>
      </c>
      <c r="BL156" s="14" t="s">
        <v>122</v>
      </c>
      <c r="BM156" s="161" t="s">
        <v>214</v>
      </c>
    </row>
    <row r="157" spans="1:65" s="2" customFormat="1" ht="24.25" customHeight="1">
      <c r="A157" s="26"/>
      <c r="B157" s="149"/>
      <c r="C157" s="150" t="s">
        <v>215</v>
      </c>
      <c r="D157" s="150" t="s">
        <v>118</v>
      </c>
      <c r="E157" s="151" t="s">
        <v>216</v>
      </c>
      <c r="F157" s="152" t="s">
        <v>217</v>
      </c>
      <c r="G157" s="153" t="s">
        <v>157</v>
      </c>
      <c r="H157" s="154">
        <v>2</v>
      </c>
      <c r="I157" s="155"/>
      <c r="J157" s="155">
        <f t="shared" si="10"/>
        <v>0</v>
      </c>
      <c r="K157" s="156"/>
      <c r="L157" s="27"/>
      <c r="M157" s="157" t="s">
        <v>1</v>
      </c>
      <c r="N157" s="158" t="s">
        <v>35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122</v>
      </c>
      <c r="AT157" s="161" t="s">
        <v>118</v>
      </c>
      <c r="AU157" s="161" t="s">
        <v>114</v>
      </c>
      <c r="AY157" s="14" t="s">
        <v>115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114</v>
      </c>
      <c r="BK157" s="162">
        <f t="shared" si="19"/>
        <v>0</v>
      </c>
      <c r="BL157" s="14" t="s">
        <v>122</v>
      </c>
      <c r="BM157" s="161" t="s">
        <v>218</v>
      </c>
    </row>
    <row r="158" spans="1:65" s="2" customFormat="1" ht="24.25" customHeight="1">
      <c r="A158" s="26"/>
      <c r="B158" s="149"/>
      <c r="C158" s="163" t="s">
        <v>172</v>
      </c>
      <c r="D158" s="163" t="s">
        <v>123</v>
      </c>
      <c r="E158" s="164" t="s">
        <v>219</v>
      </c>
      <c r="F158" s="165" t="s">
        <v>220</v>
      </c>
      <c r="G158" s="166" t="s">
        <v>157</v>
      </c>
      <c r="H158" s="167">
        <v>2</v>
      </c>
      <c r="I158" s="168"/>
      <c r="J158" s="168">
        <f t="shared" si="10"/>
        <v>0</v>
      </c>
      <c r="K158" s="169"/>
      <c r="L158" s="170"/>
      <c r="M158" s="171" t="s">
        <v>1</v>
      </c>
      <c r="N158" s="172" t="s">
        <v>35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126</v>
      </c>
      <c r="AT158" s="161" t="s">
        <v>123</v>
      </c>
      <c r="AU158" s="161" t="s">
        <v>114</v>
      </c>
      <c r="AY158" s="14" t="s">
        <v>115</v>
      </c>
      <c r="BE158" s="162">
        <f t="shared" si="14"/>
        <v>0</v>
      </c>
      <c r="BF158" s="162">
        <f t="shared" si="15"/>
        <v>0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114</v>
      </c>
      <c r="BK158" s="162">
        <f t="shared" si="19"/>
        <v>0</v>
      </c>
      <c r="BL158" s="14" t="s">
        <v>122</v>
      </c>
      <c r="BM158" s="161" t="s">
        <v>221</v>
      </c>
    </row>
    <row r="159" spans="1:65" s="2" customFormat="1" ht="24.25" customHeight="1">
      <c r="A159" s="26"/>
      <c r="B159" s="149"/>
      <c r="C159" s="163" t="s">
        <v>222</v>
      </c>
      <c r="D159" s="163" t="s">
        <v>123</v>
      </c>
      <c r="E159" s="164" t="s">
        <v>223</v>
      </c>
      <c r="F159" s="165" t="s">
        <v>224</v>
      </c>
      <c r="G159" s="166" t="s">
        <v>157</v>
      </c>
      <c r="H159" s="167">
        <v>2</v>
      </c>
      <c r="I159" s="168"/>
      <c r="J159" s="168">
        <f t="shared" si="10"/>
        <v>0</v>
      </c>
      <c r="K159" s="169"/>
      <c r="L159" s="170"/>
      <c r="M159" s="171" t="s">
        <v>1</v>
      </c>
      <c r="N159" s="172" t="s">
        <v>35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126</v>
      </c>
      <c r="AT159" s="161" t="s">
        <v>123</v>
      </c>
      <c r="AU159" s="161" t="s">
        <v>114</v>
      </c>
      <c r="AY159" s="14" t="s">
        <v>115</v>
      </c>
      <c r="BE159" s="162">
        <f t="shared" si="14"/>
        <v>0</v>
      </c>
      <c r="BF159" s="162">
        <f t="shared" si="15"/>
        <v>0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114</v>
      </c>
      <c r="BK159" s="162">
        <f t="shared" si="19"/>
        <v>0</v>
      </c>
      <c r="BL159" s="14" t="s">
        <v>122</v>
      </c>
      <c r="BM159" s="161" t="s">
        <v>225</v>
      </c>
    </row>
    <row r="160" spans="1:65" s="2" customFormat="1" ht="16.5" customHeight="1">
      <c r="A160" s="26"/>
      <c r="B160" s="149"/>
      <c r="C160" s="150" t="s">
        <v>176</v>
      </c>
      <c r="D160" s="150" t="s">
        <v>118</v>
      </c>
      <c r="E160" s="151" t="s">
        <v>226</v>
      </c>
      <c r="F160" s="152" t="s">
        <v>227</v>
      </c>
      <c r="G160" s="153" t="s">
        <v>157</v>
      </c>
      <c r="H160" s="154">
        <v>1</v>
      </c>
      <c r="I160" s="155"/>
      <c r="J160" s="155">
        <f t="shared" si="10"/>
        <v>0</v>
      </c>
      <c r="K160" s="156"/>
      <c r="L160" s="27"/>
      <c r="M160" s="157" t="s">
        <v>1</v>
      </c>
      <c r="N160" s="158" t="s">
        <v>35</v>
      </c>
      <c r="O160" s="159">
        <v>0.2</v>
      </c>
      <c r="P160" s="159">
        <f t="shared" si="11"/>
        <v>0.2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122</v>
      </c>
      <c r="AT160" s="161" t="s">
        <v>118</v>
      </c>
      <c r="AU160" s="161" t="s">
        <v>114</v>
      </c>
      <c r="AY160" s="14" t="s">
        <v>115</v>
      </c>
      <c r="BE160" s="162">
        <f t="shared" si="14"/>
        <v>0</v>
      </c>
      <c r="BF160" s="162">
        <f t="shared" si="15"/>
        <v>0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114</v>
      </c>
      <c r="BK160" s="162">
        <f t="shared" si="19"/>
        <v>0</v>
      </c>
      <c r="BL160" s="14" t="s">
        <v>122</v>
      </c>
      <c r="BM160" s="161" t="s">
        <v>228</v>
      </c>
    </row>
    <row r="161" spans="1:65" s="2" customFormat="1" ht="16.5" customHeight="1">
      <c r="A161" s="26"/>
      <c r="B161" s="149"/>
      <c r="C161" s="163" t="s">
        <v>229</v>
      </c>
      <c r="D161" s="163" t="s">
        <v>123</v>
      </c>
      <c r="E161" s="164" t="s">
        <v>230</v>
      </c>
      <c r="F161" s="165" t="s">
        <v>231</v>
      </c>
      <c r="G161" s="166" t="s">
        <v>157</v>
      </c>
      <c r="H161" s="167">
        <v>1</v>
      </c>
      <c r="I161" s="168"/>
      <c r="J161" s="168">
        <f t="shared" si="10"/>
        <v>0</v>
      </c>
      <c r="K161" s="169"/>
      <c r="L161" s="170"/>
      <c r="M161" s="171" t="s">
        <v>1</v>
      </c>
      <c r="N161" s="172" t="s">
        <v>35</v>
      </c>
      <c r="O161" s="159">
        <v>0</v>
      </c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126</v>
      </c>
      <c r="AT161" s="161" t="s">
        <v>123</v>
      </c>
      <c r="AU161" s="161" t="s">
        <v>114</v>
      </c>
      <c r="AY161" s="14" t="s">
        <v>115</v>
      </c>
      <c r="BE161" s="162">
        <f t="shared" si="14"/>
        <v>0</v>
      </c>
      <c r="BF161" s="162">
        <f t="shared" si="15"/>
        <v>0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114</v>
      </c>
      <c r="BK161" s="162">
        <f t="shared" si="19"/>
        <v>0</v>
      </c>
      <c r="BL161" s="14" t="s">
        <v>122</v>
      </c>
      <c r="BM161" s="161" t="s">
        <v>232</v>
      </c>
    </row>
    <row r="162" spans="1:65" s="2" customFormat="1" ht="16.5" customHeight="1">
      <c r="A162" s="26"/>
      <c r="B162" s="149"/>
      <c r="C162" s="150" t="s">
        <v>126</v>
      </c>
      <c r="D162" s="150" t="s">
        <v>118</v>
      </c>
      <c r="E162" s="151" t="s">
        <v>233</v>
      </c>
      <c r="F162" s="152" t="s">
        <v>234</v>
      </c>
      <c r="G162" s="153" t="s">
        <v>157</v>
      </c>
      <c r="H162" s="154">
        <v>2</v>
      </c>
      <c r="I162" s="155"/>
      <c r="J162" s="155">
        <f t="shared" si="10"/>
        <v>0</v>
      </c>
      <c r="K162" s="156"/>
      <c r="L162" s="27"/>
      <c r="M162" s="157" t="s">
        <v>1</v>
      </c>
      <c r="N162" s="158" t="s">
        <v>35</v>
      </c>
      <c r="O162" s="159">
        <v>0</v>
      </c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122</v>
      </c>
      <c r="AT162" s="161" t="s">
        <v>118</v>
      </c>
      <c r="AU162" s="161" t="s">
        <v>114</v>
      </c>
      <c r="AY162" s="14" t="s">
        <v>115</v>
      </c>
      <c r="BE162" s="162">
        <f t="shared" si="14"/>
        <v>0</v>
      </c>
      <c r="BF162" s="162">
        <f t="shared" si="15"/>
        <v>0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114</v>
      </c>
      <c r="BK162" s="162">
        <f t="shared" si="19"/>
        <v>0</v>
      </c>
      <c r="BL162" s="14" t="s">
        <v>122</v>
      </c>
      <c r="BM162" s="161" t="s">
        <v>235</v>
      </c>
    </row>
    <row r="163" spans="1:65" s="2" customFormat="1" ht="16.5" customHeight="1">
      <c r="A163" s="26"/>
      <c r="B163" s="149"/>
      <c r="C163" s="163" t="s">
        <v>236</v>
      </c>
      <c r="D163" s="163" t="s">
        <v>123</v>
      </c>
      <c r="E163" s="164" t="s">
        <v>237</v>
      </c>
      <c r="F163" s="165" t="s">
        <v>238</v>
      </c>
      <c r="G163" s="166" t="s">
        <v>157</v>
      </c>
      <c r="H163" s="167">
        <v>2</v>
      </c>
      <c r="I163" s="168"/>
      <c r="J163" s="168">
        <f t="shared" si="10"/>
        <v>0</v>
      </c>
      <c r="K163" s="169"/>
      <c r="L163" s="170"/>
      <c r="M163" s="171" t="s">
        <v>1</v>
      </c>
      <c r="N163" s="172" t="s">
        <v>35</v>
      </c>
      <c r="O163" s="159">
        <v>0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126</v>
      </c>
      <c r="AT163" s="161" t="s">
        <v>123</v>
      </c>
      <c r="AU163" s="161" t="s">
        <v>114</v>
      </c>
      <c r="AY163" s="14" t="s">
        <v>115</v>
      </c>
      <c r="BE163" s="162">
        <f t="shared" si="14"/>
        <v>0</v>
      </c>
      <c r="BF163" s="162">
        <f t="shared" si="15"/>
        <v>0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114</v>
      </c>
      <c r="BK163" s="162">
        <f t="shared" si="19"/>
        <v>0</v>
      </c>
      <c r="BL163" s="14" t="s">
        <v>122</v>
      </c>
      <c r="BM163" s="161" t="s">
        <v>239</v>
      </c>
    </row>
    <row r="164" spans="1:65" s="2" customFormat="1" ht="24.25" customHeight="1">
      <c r="A164" s="26"/>
      <c r="B164" s="149"/>
      <c r="C164" s="150" t="s">
        <v>183</v>
      </c>
      <c r="D164" s="150" t="s">
        <v>118</v>
      </c>
      <c r="E164" s="151" t="s">
        <v>240</v>
      </c>
      <c r="F164" s="152" t="s">
        <v>241</v>
      </c>
      <c r="G164" s="153" t="s">
        <v>242</v>
      </c>
      <c r="H164" s="154">
        <v>2</v>
      </c>
      <c r="I164" s="155"/>
      <c r="J164" s="155">
        <f t="shared" si="10"/>
        <v>0</v>
      </c>
      <c r="K164" s="156"/>
      <c r="L164" s="27"/>
      <c r="M164" s="157" t="s">
        <v>1</v>
      </c>
      <c r="N164" s="158" t="s">
        <v>35</v>
      </c>
      <c r="O164" s="159">
        <v>0</v>
      </c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122</v>
      </c>
      <c r="AT164" s="161" t="s">
        <v>118</v>
      </c>
      <c r="AU164" s="161" t="s">
        <v>114</v>
      </c>
      <c r="AY164" s="14" t="s">
        <v>115</v>
      </c>
      <c r="BE164" s="162">
        <f t="shared" si="14"/>
        <v>0</v>
      </c>
      <c r="BF164" s="162">
        <f t="shared" si="15"/>
        <v>0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114</v>
      </c>
      <c r="BK164" s="162">
        <f t="shared" si="19"/>
        <v>0</v>
      </c>
      <c r="BL164" s="14" t="s">
        <v>122</v>
      </c>
      <c r="BM164" s="161" t="s">
        <v>243</v>
      </c>
    </row>
    <row r="165" spans="1:65" s="2" customFormat="1" ht="16.5" customHeight="1">
      <c r="A165" s="26"/>
      <c r="B165" s="149"/>
      <c r="C165" s="163" t="s">
        <v>244</v>
      </c>
      <c r="D165" s="163" t="s">
        <v>123</v>
      </c>
      <c r="E165" s="164" t="s">
        <v>245</v>
      </c>
      <c r="F165" s="165" t="s">
        <v>246</v>
      </c>
      <c r="G165" s="166" t="s">
        <v>242</v>
      </c>
      <c r="H165" s="167">
        <v>2</v>
      </c>
      <c r="I165" s="168"/>
      <c r="J165" s="168">
        <f t="shared" si="10"/>
        <v>0</v>
      </c>
      <c r="K165" s="169"/>
      <c r="L165" s="170"/>
      <c r="M165" s="171" t="s">
        <v>1</v>
      </c>
      <c r="N165" s="172" t="s">
        <v>35</v>
      </c>
      <c r="O165" s="159">
        <v>0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126</v>
      </c>
      <c r="AT165" s="161" t="s">
        <v>123</v>
      </c>
      <c r="AU165" s="161" t="s">
        <v>114</v>
      </c>
      <c r="AY165" s="14" t="s">
        <v>115</v>
      </c>
      <c r="BE165" s="162">
        <f t="shared" si="14"/>
        <v>0</v>
      </c>
      <c r="BF165" s="162">
        <f t="shared" si="15"/>
        <v>0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114</v>
      </c>
      <c r="BK165" s="162">
        <f t="shared" si="19"/>
        <v>0</v>
      </c>
      <c r="BL165" s="14" t="s">
        <v>122</v>
      </c>
      <c r="BM165" s="161" t="s">
        <v>247</v>
      </c>
    </row>
    <row r="166" spans="1:65" s="2" customFormat="1" ht="16.5" customHeight="1">
      <c r="A166" s="26"/>
      <c r="B166" s="149"/>
      <c r="C166" s="150" t="s">
        <v>186</v>
      </c>
      <c r="D166" s="150" t="s">
        <v>118</v>
      </c>
      <c r="E166" s="151" t="s">
        <v>248</v>
      </c>
      <c r="F166" s="152" t="s">
        <v>249</v>
      </c>
      <c r="G166" s="153" t="s">
        <v>157</v>
      </c>
      <c r="H166" s="154">
        <v>1</v>
      </c>
      <c r="I166" s="155"/>
      <c r="J166" s="155">
        <f t="shared" si="10"/>
        <v>0</v>
      </c>
      <c r="K166" s="156"/>
      <c r="L166" s="27"/>
      <c r="M166" s="157" t="s">
        <v>1</v>
      </c>
      <c r="N166" s="158" t="s">
        <v>35</v>
      </c>
      <c r="O166" s="159">
        <v>0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122</v>
      </c>
      <c r="AT166" s="161" t="s">
        <v>118</v>
      </c>
      <c r="AU166" s="161" t="s">
        <v>114</v>
      </c>
      <c r="AY166" s="14" t="s">
        <v>115</v>
      </c>
      <c r="BE166" s="162">
        <f t="shared" si="14"/>
        <v>0</v>
      </c>
      <c r="BF166" s="162">
        <f t="shared" si="15"/>
        <v>0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114</v>
      </c>
      <c r="BK166" s="162">
        <f t="shared" si="19"/>
        <v>0</v>
      </c>
      <c r="BL166" s="14" t="s">
        <v>122</v>
      </c>
      <c r="BM166" s="161" t="s">
        <v>250</v>
      </c>
    </row>
    <row r="167" spans="1:65" s="2" customFormat="1" ht="16.5" customHeight="1">
      <c r="A167" s="26"/>
      <c r="B167" s="149"/>
      <c r="C167" s="163" t="s">
        <v>251</v>
      </c>
      <c r="D167" s="163" t="s">
        <v>123</v>
      </c>
      <c r="E167" s="164" t="s">
        <v>252</v>
      </c>
      <c r="F167" s="165" t="s">
        <v>253</v>
      </c>
      <c r="G167" s="166" t="s">
        <v>157</v>
      </c>
      <c r="H167" s="167">
        <v>1</v>
      </c>
      <c r="I167" s="168"/>
      <c r="J167" s="168">
        <f t="shared" si="10"/>
        <v>0</v>
      </c>
      <c r="K167" s="169"/>
      <c r="L167" s="170"/>
      <c r="M167" s="171" t="s">
        <v>1</v>
      </c>
      <c r="N167" s="172" t="s">
        <v>35</v>
      </c>
      <c r="O167" s="159">
        <v>0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126</v>
      </c>
      <c r="AT167" s="161" t="s">
        <v>123</v>
      </c>
      <c r="AU167" s="161" t="s">
        <v>114</v>
      </c>
      <c r="AY167" s="14" t="s">
        <v>115</v>
      </c>
      <c r="BE167" s="162">
        <f t="shared" si="14"/>
        <v>0</v>
      </c>
      <c r="BF167" s="162">
        <f t="shared" si="15"/>
        <v>0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114</v>
      </c>
      <c r="BK167" s="162">
        <f t="shared" si="19"/>
        <v>0</v>
      </c>
      <c r="BL167" s="14" t="s">
        <v>122</v>
      </c>
      <c r="BM167" s="161" t="s">
        <v>254</v>
      </c>
    </row>
    <row r="168" spans="1:65" s="2" customFormat="1" ht="21.75" customHeight="1">
      <c r="A168" s="26"/>
      <c r="B168" s="149"/>
      <c r="C168" s="150" t="s">
        <v>190</v>
      </c>
      <c r="D168" s="150" t="s">
        <v>118</v>
      </c>
      <c r="E168" s="151" t="s">
        <v>255</v>
      </c>
      <c r="F168" s="152" t="s">
        <v>256</v>
      </c>
      <c r="G168" s="153" t="s">
        <v>179</v>
      </c>
      <c r="H168" s="154">
        <v>1</v>
      </c>
      <c r="I168" s="155"/>
      <c r="J168" s="155">
        <f t="shared" si="10"/>
        <v>0</v>
      </c>
      <c r="K168" s="156"/>
      <c r="L168" s="27"/>
      <c r="M168" s="157" t="s">
        <v>1</v>
      </c>
      <c r="N168" s="158" t="s">
        <v>35</v>
      </c>
      <c r="O168" s="159">
        <v>0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122</v>
      </c>
      <c r="AT168" s="161" t="s">
        <v>118</v>
      </c>
      <c r="AU168" s="161" t="s">
        <v>114</v>
      </c>
      <c r="AY168" s="14" t="s">
        <v>115</v>
      </c>
      <c r="BE168" s="162">
        <f t="shared" si="14"/>
        <v>0</v>
      </c>
      <c r="BF168" s="162">
        <f t="shared" si="15"/>
        <v>0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114</v>
      </c>
      <c r="BK168" s="162">
        <f t="shared" si="19"/>
        <v>0</v>
      </c>
      <c r="BL168" s="14" t="s">
        <v>122</v>
      </c>
      <c r="BM168" s="161" t="s">
        <v>257</v>
      </c>
    </row>
    <row r="169" spans="1:65" s="2" customFormat="1" ht="38" customHeight="1">
      <c r="A169" s="26"/>
      <c r="B169" s="149"/>
      <c r="C169" s="163" t="s">
        <v>258</v>
      </c>
      <c r="D169" s="163" t="s">
        <v>123</v>
      </c>
      <c r="E169" s="164" t="s">
        <v>259</v>
      </c>
      <c r="F169" s="165" t="s">
        <v>260</v>
      </c>
      <c r="G169" s="166" t="s">
        <v>157</v>
      </c>
      <c r="H169" s="167">
        <v>1</v>
      </c>
      <c r="I169" s="168"/>
      <c r="J169" s="168">
        <f t="shared" si="10"/>
        <v>0</v>
      </c>
      <c r="K169" s="169"/>
      <c r="L169" s="170"/>
      <c r="M169" s="171" t="s">
        <v>1</v>
      </c>
      <c r="N169" s="172" t="s">
        <v>35</v>
      </c>
      <c r="O169" s="159">
        <v>0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126</v>
      </c>
      <c r="AT169" s="161" t="s">
        <v>123</v>
      </c>
      <c r="AU169" s="161" t="s">
        <v>114</v>
      </c>
      <c r="AY169" s="14" t="s">
        <v>115</v>
      </c>
      <c r="BE169" s="162">
        <f t="shared" si="14"/>
        <v>0</v>
      </c>
      <c r="BF169" s="162">
        <f t="shared" si="15"/>
        <v>0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114</v>
      </c>
      <c r="BK169" s="162">
        <f t="shared" si="19"/>
        <v>0</v>
      </c>
      <c r="BL169" s="14" t="s">
        <v>122</v>
      </c>
      <c r="BM169" s="161" t="s">
        <v>261</v>
      </c>
    </row>
    <row r="170" spans="1:65" s="2" customFormat="1" ht="21.75" customHeight="1">
      <c r="A170" s="26"/>
      <c r="B170" s="149"/>
      <c r="C170" s="150" t="s">
        <v>193</v>
      </c>
      <c r="D170" s="150" t="s">
        <v>118</v>
      </c>
      <c r="E170" s="151" t="s">
        <v>262</v>
      </c>
      <c r="F170" s="152" t="s">
        <v>263</v>
      </c>
      <c r="G170" s="153" t="s">
        <v>161</v>
      </c>
      <c r="H170" s="154">
        <v>257.72199999999998</v>
      </c>
      <c r="I170" s="155"/>
      <c r="J170" s="155">
        <f t="shared" si="10"/>
        <v>0</v>
      </c>
      <c r="K170" s="156"/>
      <c r="L170" s="27"/>
      <c r="M170" s="157" t="s">
        <v>1</v>
      </c>
      <c r="N170" s="158" t="s">
        <v>35</v>
      </c>
      <c r="O170" s="159">
        <v>0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122</v>
      </c>
      <c r="AT170" s="161" t="s">
        <v>118</v>
      </c>
      <c r="AU170" s="161" t="s">
        <v>114</v>
      </c>
      <c r="AY170" s="14" t="s">
        <v>115</v>
      </c>
      <c r="BE170" s="162">
        <f t="shared" si="14"/>
        <v>0</v>
      </c>
      <c r="BF170" s="162">
        <f t="shared" si="15"/>
        <v>0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114</v>
      </c>
      <c r="BK170" s="162">
        <f t="shared" si="19"/>
        <v>0</v>
      </c>
      <c r="BL170" s="14" t="s">
        <v>122</v>
      </c>
      <c r="BM170" s="161" t="s">
        <v>264</v>
      </c>
    </row>
    <row r="171" spans="1:65" s="12" customFormat="1" ht="23" customHeight="1">
      <c r="B171" s="137"/>
      <c r="D171" s="138" t="s">
        <v>68</v>
      </c>
      <c r="E171" s="147" t="s">
        <v>265</v>
      </c>
      <c r="F171" s="147" t="s">
        <v>266</v>
      </c>
      <c r="J171" s="148">
        <f>BK171</f>
        <v>0</v>
      </c>
      <c r="L171" s="137"/>
      <c r="M171" s="141"/>
      <c r="N171" s="142"/>
      <c r="O171" s="142"/>
      <c r="P171" s="143">
        <f>SUM(P172:P188)</f>
        <v>162.41519000000002</v>
      </c>
      <c r="Q171" s="142"/>
      <c r="R171" s="143">
        <f>SUM(R172:R188)</f>
        <v>0.24654999999999999</v>
      </c>
      <c r="S171" s="142"/>
      <c r="T171" s="144">
        <f>SUM(T172:T188)</f>
        <v>0</v>
      </c>
      <c r="AR171" s="138" t="s">
        <v>114</v>
      </c>
      <c r="AT171" s="145" t="s">
        <v>68</v>
      </c>
      <c r="AU171" s="145" t="s">
        <v>77</v>
      </c>
      <c r="AY171" s="138" t="s">
        <v>115</v>
      </c>
      <c r="BK171" s="146">
        <f>SUM(BK172:BK188)</f>
        <v>0</v>
      </c>
    </row>
    <row r="172" spans="1:65" s="2" customFormat="1" ht="24.25" customHeight="1">
      <c r="A172" s="26"/>
      <c r="B172" s="149"/>
      <c r="C172" s="150" t="s">
        <v>267</v>
      </c>
      <c r="D172" s="150" t="s">
        <v>118</v>
      </c>
      <c r="E172" s="151" t="s">
        <v>268</v>
      </c>
      <c r="F172" s="152" t="s">
        <v>269</v>
      </c>
      <c r="G172" s="153" t="s">
        <v>121</v>
      </c>
      <c r="H172" s="154">
        <v>69</v>
      </c>
      <c r="I172" s="155"/>
      <c r="J172" s="155">
        <f t="shared" ref="J172:J188" si="20">ROUND(I172*H172,2)</f>
        <v>0</v>
      </c>
      <c r="K172" s="156"/>
      <c r="L172" s="27"/>
      <c r="M172" s="157" t="s">
        <v>1</v>
      </c>
      <c r="N172" s="158" t="s">
        <v>35</v>
      </c>
      <c r="O172" s="159">
        <v>0.218</v>
      </c>
      <c r="P172" s="159">
        <f t="shared" ref="P172:P188" si="21">O172*H172</f>
        <v>15.042</v>
      </c>
      <c r="Q172" s="159">
        <v>0</v>
      </c>
      <c r="R172" s="159">
        <f t="shared" ref="R172:R188" si="22">Q172*H172</f>
        <v>0</v>
      </c>
      <c r="S172" s="159">
        <v>0</v>
      </c>
      <c r="T172" s="160">
        <f t="shared" ref="T172:T188" si="23"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122</v>
      </c>
      <c r="AT172" s="161" t="s">
        <v>118</v>
      </c>
      <c r="AU172" s="161" t="s">
        <v>114</v>
      </c>
      <c r="AY172" s="14" t="s">
        <v>115</v>
      </c>
      <c r="BE172" s="162">
        <f t="shared" ref="BE172:BE188" si="24">IF(N172="základná",J172,0)</f>
        <v>0</v>
      </c>
      <c r="BF172" s="162">
        <f t="shared" ref="BF172:BF188" si="25">IF(N172="znížená",J172,0)</f>
        <v>0</v>
      </c>
      <c r="BG172" s="162">
        <f t="shared" ref="BG172:BG188" si="26">IF(N172="zákl. prenesená",J172,0)</f>
        <v>0</v>
      </c>
      <c r="BH172" s="162">
        <f t="shared" ref="BH172:BH188" si="27">IF(N172="zníž. prenesená",J172,0)</f>
        <v>0</v>
      </c>
      <c r="BI172" s="162">
        <f t="shared" ref="BI172:BI188" si="28">IF(N172="nulová",J172,0)</f>
        <v>0</v>
      </c>
      <c r="BJ172" s="14" t="s">
        <v>114</v>
      </c>
      <c r="BK172" s="162">
        <f t="shared" ref="BK172:BK188" si="29">ROUND(I172*H172,2)</f>
        <v>0</v>
      </c>
      <c r="BL172" s="14" t="s">
        <v>122</v>
      </c>
      <c r="BM172" s="161" t="s">
        <v>270</v>
      </c>
    </row>
    <row r="173" spans="1:65" s="2" customFormat="1" ht="21.75" customHeight="1">
      <c r="A173" s="26"/>
      <c r="B173" s="149"/>
      <c r="C173" s="163" t="s">
        <v>197</v>
      </c>
      <c r="D173" s="163" t="s">
        <v>123</v>
      </c>
      <c r="E173" s="164" t="s">
        <v>271</v>
      </c>
      <c r="F173" s="165" t="s">
        <v>272</v>
      </c>
      <c r="G173" s="166" t="s">
        <v>121</v>
      </c>
      <c r="H173" s="167">
        <v>69</v>
      </c>
      <c r="I173" s="168"/>
      <c r="J173" s="168">
        <f t="shared" si="20"/>
        <v>0</v>
      </c>
      <c r="K173" s="169"/>
      <c r="L173" s="170"/>
      <c r="M173" s="171" t="s">
        <v>1</v>
      </c>
      <c r="N173" s="172" t="s">
        <v>35</v>
      </c>
      <c r="O173" s="159">
        <v>0</v>
      </c>
      <c r="P173" s="159">
        <f t="shared" si="21"/>
        <v>0</v>
      </c>
      <c r="Q173" s="159">
        <v>2.5000000000000001E-4</v>
      </c>
      <c r="R173" s="159">
        <f t="shared" si="22"/>
        <v>1.7250000000000001E-2</v>
      </c>
      <c r="S173" s="159">
        <v>0</v>
      </c>
      <c r="T173" s="160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126</v>
      </c>
      <c r="AT173" s="161" t="s">
        <v>123</v>
      </c>
      <c r="AU173" s="161" t="s">
        <v>114</v>
      </c>
      <c r="AY173" s="14" t="s">
        <v>115</v>
      </c>
      <c r="BE173" s="162">
        <f t="shared" si="24"/>
        <v>0</v>
      </c>
      <c r="BF173" s="162">
        <f t="shared" si="25"/>
        <v>0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4" t="s">
        <v>114</v>
      </c>
      <c r="BK173" s="162">
        <f t="shared" si="29"/>
        <v>0</v>
      </c>
      <c r="BL173" s="14" t="s">
        <v>122</v>
      </c>
      <c r="BM173" s="161" t="s">
        <v>273</v>
      </c>
    </row>
    <row r="174" spans="1:65" s="2" customFormat="1" ht="24.25" customHeight="1">
      <c r="A174" s="26"/>
      <c r="B174" s="149"/>
      <c r="C174" s="150" t="s">
        <v>274</v>
      </c>
      <c r="D174" s="150" t="s">
        <v>118</v>
      </c>
      <c r="E174" s="151" t="s">
        <v>275</v>
      </c>
      <c r="F174" s="152" t="s">
        <v>276</v>
      </c>
      <c r="G174" s="153" t="s">
        <v>121</v>
      </c>
      <c r="H174" s="154">
        <v>69</v>
      </c>
      <c r="I174" s="155"/>
      <c r="J174" s="155">
        <f t="shared" si="20"/>
        <v>0</v>
      </c>
      <c r="K174" s="156"/>
      <c r="L174" s="27"/>
      <c r="M174" s="157" t="s">
        <v>1</v>
      </c>
      <c r="N174" s="158" t="s">
        <v>35</v>
      </c>
      <c r="O174" s="159">
        <v>0.253</v>
      </c>
      <c r="P174" s="159">
        <f t="shared" si="21"/>
        <v>17.457000000000001</v>
      </c>
      <c r="Q174" s="159">
        <v>0</v>
      </c>
      <c r="R174" s="159">
        <f t="shared" si="22"/>
        <v>0</v>
      </c>
      <c r="S174" s="159">
        <v>0</v>
      </c>
      <c r="T174" s="160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122</v>
      </c>
      <c r="AT174" s="161" t="s">
        <v>118</v>
      </c>
      <c r="AU174" s="161" t="s">
        <v>114</v>
      </c>
      <c r="AY174" s="14" t="s">
        <v>115</v>
      </c>
      <c r="BE174" s="162">
        <f t="shared" si="24"/>
        <v>0</v>
      </c>
      <c r="BF174" s="162">
        <f t="shared" si="25"/>
        <v>0</v>
      </c>
      <c r="BG174" s="162">
        <f t="shared" si="26"/>
        <v>0</v>
      </c>
      <c r="BH174" s="162">
        <f t="shared" si="27"/>
        <v>0</v>
      </c>
      <c r="BI174" s="162">
        <f t="shared" si="28"/>
        <v>0</v>
      </c>
      <c r="BJ174" s="14" t="s">
        <v>114</v>
      </c>
      <c r="BK174" s="162">
        <f t="shared" si="29"/>
        <v>0</v>
      </c>
      <c r="BL174" s="14" t="s">
        <v>122</v>
      </c>
      <c r="BM174" s="161" t="s">
        <v>277</v>
      </c>
    </row>
    <row r="175" spans="1:65" s="2" customFormat="1" ht="21.75" customHeight="1">
      <c r="A175" s="26"/>
      <c r="B175" s="149"/>
      <c r="C175" s="163" t="s">
        <v>200</v>
      </c>
      <c r="D175" s="163" t="s">
        <v>123</v>
      </c>
      <c r="E175" s="164" t="s">
        <v>278</v>
      </c>
      <c r="F175" s="165" t="s">
        <v>279</v>
      </c>
      <c r="G175" s="166" t="s">
        <v>121</v>
      </c>
      <c r="H175" s="167">
        <v>69</v>
      </c>
      <c r="I175" s="168"/>
      <c r="J175" s="168">
        <f t="shared" si="20"/>
        <v>0</v>
      </c>
      <c r="K175" s="169"/>
      <c r="L175" s="170"/>
      <c r="M175" s="171" t="s">
        <v>1</v>
      </c>
      <c r="N175" s="172" t="s">
        <v>35</v>
      </c>
      <c r="O175" s="159">
        <v>0</v>
      </c>
      <c r="P175" s="159">
        <f t="shared" si="21"/>
        <v>0</v>
      </c>
      <c r="Q175" s="159">
        <v>4.2000000000000002E-4</v>
      </c>
      <c r="R175" s="159">
        <f t="shared" si="22"/>
        <v>2.8980000000000002E-2</v>
      </c>
      <c r="S175" s="159">
        <v>0</v>
      </c>
      <c r="T175" s="160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126</v>
      </c>
      <c r="AT175" s="161" t="s">
        <v>123</v>
      </c>
      <c r="AU175" s="161" t="s">
        <v>114</v>
      </c>
      <c r="AY175" s="14" t="s">
        <v>115</v>
      </c>
      <c r="BE175" s="162">
        <f t="shared" si="24"/>
        <v>0</v>
      </c>
      <c r="BF175" s="162">
        <f t="shared" si="25"/>
        <v>0</v>
      </c>
      <c r="BG175" s="162">
        <f t="shared" si="26"/>
        <v>0</v>
      </c>
      <c r="BH175" s="162">
        <f t="shared" si="27"/>
        <v>0</v>
      </c>
      <c r="BI175" s="162">
        <f t="shared" si="28"/>
        <v>0</v>
      </c>
      <c r="BJ175" s="14" t="s">
        <v>114</v>
      </c>
      <c r="BK175" s="162">
        <f t="shared" si="29"/>
        <v>0</v>
      </c>
      <c r="BL175" s="14" t="s">
        <v>122</v>
      </c>
      <c r="BM175" s="161" t="s">
        <v>280</v>
      </c>
    </row>
    <row r="176" spans="1:65" s="2" customFormat="1" ht="16.5" customHeight="1">
      <c r="A176" s="26"/>
      <c r="B176" s="149"/>
      <c r="C176" s="150" t="s">
        <v>281</v>
      </c>
      <c r="D176" s="150" t="s">
        <v>118</v>
      </c>
      <c r="E176" s="151" t="s">
        <v>282</v>
      </c>
      <c r="F176" s="152" t="s">
        <v>283</v>
      </c>
      <c r="G176" s="153" t="s">
        <v>121</v>
      </c>
      <c r="H176" s="154">
        <v>2</v>
      </c>
      <c r="I176" s="155"/>
      <c r="J176" s="155">
        <f t="shared" si="20"/>
        <v>0</v>
      </c>
      <c r="K176" s="156"/>
      <c r="L176" s="27"/>
      <c r="M176" s="157" t="s">
        <v>1</v>
      </c>
      <c r="N176" s="158" t="s">
        <v>35</v>
      </c>
      <c r="O176" s="159">
        <v>0</v>
      </c>
      <c r="P176" s="159">
        <f t="shared" si="21"/>
        <v>0</v>
      </c>
      <c r="Q176" s="159">
        <v>0</v>
      </c>
      <c r="R176" s="159">
        <f t="shared" si="22"/>
        <v>0</v>
      </c>
      <c r="S176" s="159">
        <v>0</v>
      </c>
      <c r="T176" s="160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122</v>
      </c>
      <c r="AT176" s="161" t="s">
        <v>118</v>
      </c>
      <c r="AU176" s="161" t="s">
        <v>114</v>
      </c>
      <c r="AY176" s="14" t="s">
        <v>115</v>
      </c>
      <c r="BE176" s="162">
        <f t="shared" si="24"/>
        <v>0</v>
      </c>
      <c r="BF176" s="162">
        <f t="shared" si="25"/>
        <v>0</v>
      </c>
      <c r="BG176" s="162">
        <f t="shared" si="26"/>
        <v>0</v>
      </c>
      <c r="BH176" s="162">
        <f t="shared" si="27"/>
        <v>0</v>
      </c>
      <c r="BI176" s="162">
        <f t="shared" si="28"/>
        <v>0</v>
      </c>
      <c r="BJ176" s="14" t="s">
        <v>114</v>
      </c>
      <c r="BK176" s="162">
        <f t="shared" si="29"/>
        <v>0</v>
      </c>
      <c r="BL176" s="14" t="s">
        <v>122</v>
      </c>
      <c r="BM176" s="161" t="s">
        <v>284</v>
      </c>
    </row>
    <row r="177" spans="1:65" s="2" customFormat="1" ht="24.25" customHeight="1">
      <c r="A177" s="26"/>
      <c r="B177" s="149"/>
      <c r="C177" s="150" t="s">
        <v>204</v>
      </c>
      <c r="D177" s="150" t="s">
        <v>118</v>
      </c>
      <c r="E177" s="151" t="s">
        <v>285</v>
      </c>
      <c r="F177" s="152" t="s">
        <v>286</v>
      </c>
      <c r="G177" s="153" t="s">
        <v>121</v>
      </c>
      <c r="H177" s="154">
        <v>39</v>
      </c>
      <c r="I177" s="155"/>
      <c r="J177" s="155">
        <f t="shared" si="20"/>
        <v>0</v>
      </c>
      <c r="K177" s="156"/>
      <c r="L177" s="27"/>
      <c r="M177" s="157" t="s">
        <v>1</v>
      </c>
      <c r="N177" s="158" t="s">
        <v>35</v>
      </c>
      <c r="O177" s="159">
        <v>0.45062999999999998</v>
      </c>
      <c r="P177" s="159">
        <f t="shared" si="21"/>
        <v>17.574569999999998</v>
      </c>
      <c r="Q177" s="159">
        <v>1.09E-3</v>
      </c>
      <c r="R177" s="159">
        <f t="shared" si="22"/>
        <v>4.2509999999999999E-2</v>
      </c>
      <c r="S177" s="159">
        <v>0</v>
      </c>
      <c r="T177" s="160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122</v>
      </c>
      <c r="AT177" s="161" t="s">
        <v>118</v>
      </c>
      <c r="AU177" s="161" t="s">
        <v>114</v>
      </c>
      <c r="AY177" s="14" t="s">
        <v>115</v>
      </c>
      <c r="BE177" s="162">
        <f t="shared" si="24"/>
        <v>0</v>
      </c>
      <c r="BF177" s="162">
        <f t="shared" si="25"/>
        <v>0</v>
      </c>
      <c r="BG177" s="162">
        <f t="shared" si="26"/>
        <v>0</v>
      </c>
      <c r="BH177" s="162">
        <f t="shared" si="27"/>
        <v>0</v>
      </c>
      <c r="BI177" s="162">
        <f t="shared" si="28"/>
        <v>0</v>
      </c>
      <c r="BJ177" s="14" t="s">
        <v>114</v>
      </c>
      <c r="BK177" s="162">
        <f t="shared" si="29"/>
        <v>0</v>
      </c>
      <c r="BL177" s="14" t="s">
        <v>122</v>
      </c>
      <c r="BM177" s="161" t="s">
        <v>287</v>
      </c>
    </row>
    <row r="178" spans="1:65" s="2" customFormat="1" ht="24.25" customHeight="1">
      <c r="A178" s="26"/>
      <c r="B178" s="149"/>
      <c r="C178" s="150" t="s">
        <v>288</v>
      </c>
      <c r="D178" s="150" t="s">
        <v>118</v>
      </c>
      <c r="E178" s="151" t="s">
        <v>289</v>
      </c>
      <c r="F178" s="152" t="s">
        <v>290</v>
      </c>
      <c r="G178" s="153" t="s">
        <v>121</v>
      </c>
      <c r="H178" s="154">
        <v>18</v>
      </c>
      <c r="I178" s="155"/>
      <c r="J178" s="155">
        <f t="shared" si="20"/>
        <v>0</v>
      </c>
      <c r="K178" s="156"/>
      <c r="L178" s="27"/>
      <c r="M178" s="157" t="s">
        <v>1</v>
      </c>
      <c r="N178" s="158" t="s">
        <v>35</v>
      </c>
      <c r="O178" s="159">
        <v>0.47400999999999999</v>
      </c>
      <c r="P178" s="159">
        <f t="shared" si="21"/>
        <v>8.5321800000000003</v>
      </c>
      <c r="Q178" s="159">
        <v>1.73E-3</v>
      </c>
      <c r="R178" s="159">
        <f t="shared" si="22"/>
        <v>3.1140000000000001E-2</v>
      </c>
      <c r="S178" s="159">
        <v>0</v>
      </c>
      <c r="T178" s="160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122</v>
      </c>
      <c r="AT178" s="161" t="s">
        <v>118</v>
      </c>
      <c r="AU178" s="161" t="s">
        <v>114</v>
      </c>
      <c r="AY178" s="14" t="s">
        <v>115</v>
      </c>
      <c r="BE178" s="162">
        <f t="shared" si="24"/>
        <v>0</v>
      </c>
      <c r="BF178" s="162">
        <f t="shared" si="25"/>
        <v>0</v>
      </c>
      <c r="BG178" s="162">
        <f t="shared" si="26"/>
        <v>0</v>
      </c>
      <c r="BH178" s="162">
        <f t="shared" si="27"/>
        <v>0</v>
      </c>
      <c r="BI178" s="162">
        <f t="shared" si="28"/>
        <v>0</v>
      </c>
      <c r="BJ178" s="14" t="s">
        <v>114</v>
      </c>
      <c r="BK178" s="162">
        <f t="shared" si="29"/>
        <v>0</v>
      </c>
      <c r="BL178" s="14" t="s">
        <v>122</v>
      </c>
      <c r="BM178" s="161" t="s">
        <v>291</v>
      </c>
    </row>
    <row r="179" spans="1:65" s="2" customFormat="1" ht="24.25" customHeight="1">
      <c r="A179" s="26"/>
      <c r="B179" s="149"/>
      <c r="C179" s="150" t="s">
        <v>207</v>
      </c>
      <c r="D179" s="150" t="s">
        <v>118</v>
      </c>
      <c r="E179" s="151" t="s">
        <v>292</v>
      </c>
      <c r="F179" s="152" t="s">
        <v>293</v>
      </c>
      <c r="G179" s="153" t="s">
        <v>121</v>
      </c>
      <c r="H179" s="154">
        <v>168</v>
      </c>
      <c r="I179" s="155"/>
      <c r="J179" s="155">
        <f t="shared" si="20"/>
        <v>0</v>
      </c>
      <c r="K179" s="156"/>
      <c r="L179" s="27"/>
      <c r="M179" s="157" t="s">
        <v>1</v>
      </c>
      <c r="N179" s="158" t="s">
        <v>35</v>
      </c>
      <c r="O179" s="159">
        <v>0.2215</v>
      </c>
      <c r="P179" s="159">
        <f t="shared" si="21"/>
        <v>37.212000000000003</v>
      </c>
      <c r="Q179" s="159">
        <v>1.1E-4</v>
      </c>
      <c r="R179" s="159">
        <f t="shared" si="22"/>
        <v>1.848E-2</v>
      </c>
      <c r="S179" s="159">
        <v>0</v>
      </c>
      <c r="T179" s="160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122</v>
      </c>
      <c r="AT179" s="161" t="s">
        <v>118</v>
      </c>
      <c r="AU179" s="161" t="s">
        <v>114</v>
      </c>
      <c r="AY179" s="14" t="s">
        <v>115</v>
      </c>
      <c r="BE179" s="162">
        <f t="shared" si="24"/>
        <v>0</v>
      </c>
      <c r="BF179" s="162">
        <f t="shared" si="25"/>
        <v>0</v>
      </c>
      <c r="BG179" s="162">
        <f t="shared" si="26"/>
        <v>0</v>
      </c>
      <c r="BH179" s="162">
        <f t="shared" si="27"/>
        <v>0</v>
      </c>
      <c r="BI179" s="162">
        <f t="shared" si="28"/>
        <v>0</v>
      </c>
      <c r="BJ179" s="14" t="s">
        <v>114</v>
      </c>
      <c r="BK179" s="162">
        <f t="shared" si="29"/>
        <v>0</v>
      </c>
      <c r="BL179" s="14" t="s">
        <v>122</v>
      </c>
      <c r="BM179" s="161" t="s">
        <v>294</v>
      </c>
    </row>
    <row r="180" spans="1:65" s="2" customFormat="1" ht="24.25" customHeight="1">
      <c r="A180" s="26"/>
      <c r="B180" s="149"/>
      <c r="C180" s="150" t="s">
        <v>295</v>
      </c>
      <c r="D180" s="150" t="s">
        <v>118</v>
      </c>
      <c r="E180" s="151" t="s">
        <v>296</v>
      </c>
      <c r="F180" s="152" t="s">
        <v>297</v>
      </c>
      <c r="G180" s="153" t="s">
        <v>121</v>
      </c>
      <c r="H180" s="154">
        <v>60</v>
      </c>
      <c r="I180" s="155"/>
      <c r="J180" s="155">
        <f t="shared" si="20"/>
        <v>0</v>
      </c>
      <c r="K180" s="156"/>
      <c r="L180" s="27"/>
      <c r="M180" s="157" t="s">
        <v>1</v>
      </c>
      <c r="N180" s="158" t="s">
        <v>35</v>
      </c>
      <c r="O180" s="159">
        <v>0.22183</v>
      </c>
      <c r="P180" s="159">
        <f t="shared" si="21"/>
        <v>13.309799999999999</v>
      </c>
      <c r="Q180" s="159">
        <v>1.6000000000000001E-4</v>
      </c>
      <c r="R180" s="159">
        <f t="shared" si="22"/>
        <v>9.6000000000000009E-3</v>
      </c>
      <c r="S180" s="159">
        <v>0</v>
      </c>
      <c r="T180" s="160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122</v>
      </c>
      <c r="AT180" s="161" t="s">
        <v>118</v>
      </c>
      <c r="AU180" s="161" t="s">
        <v>114</v>
      </c>
      <c r="AY180" s="14" t="s">
        <v>115</v>
      </c>
      <c r="BE180" s="162">
        <f t="shared" si="24"/>
        <v>0</v>
      </c>
      <c r="BF180" s="162">
        <f t="shared" si="25"/>
        <v>0</v>
      </c>
      <c r="BG180" s="162">
        <f t="shared" si="26"/>
        <v>0</v>
      </c>
      <c r="BH180" s="162">
        <f t="shared" si="27"/>
        <v>0</v>
      </c>
      <c r="BI180" s="162">
        <f t="shared" si="28"/>
        <v>0</v>
      </c>
      <c r="BJ180" s="14" t="s">
        <v>114</v>
      </c>
      <c r="BK180" s="162">
        <f t="shared" si="29"/>
        <v>0</v>
      </c>
      <c r="BL180" s="14" t="s">
        <v>122</v>
      </c>
      <c r="BM180" s="161" t="s">
        <v>298</v>
      </c>
    </row>
    <row r="181" spans="1:65" s="2" customFormat="1" ht="24.25" customHeight="1">
      <c r="A181" s="26"/>
      <c r="B181" s="149"/>
      <c r="C181" s="150" t="s">
        <v>211</v>
      </c>
      <c r="D181" s="150" t="s">
        <v>118</v>
      </c>
      <c r="E181" s="151" t="s">
        <v>299</v>
      </c>
      <c r="F181" s="152" t="s">
        <v>300</v>
      </c>
      <c r="G181" s="153" t="s">
        <v>121</v>
      </c>
      <c r="H181" s="154">
        <v>42</v>
      </c>
      <c r="I181" s="155"/>
      <c r="J181" s="155">
        <f t="shared" si="20"/>
        <v>0</v>
      </c>
      <c r="K181" s="156"/>
      <c r="L181" s="27"/>
      <c r="M181" s="157" t="s">
        <v>1</v>
      </c>
      <c r="N181" s="158" t="s">
        <v>35</v>
      </c>
      <c r="O181" s="159">
        <v>0.22252</v>
      </c>
      <c r="P181" s="159">
        <f t="shared" si="21"/>
        <v>9.345839999999999</v>
      </c>
      <c r="Q181" s="159">
        <v>2.9E-4</v>
      </c>
      <c r="R181" s="159">
        <f t="shared" si="22"/>
        <v>1.218E-2</v>
      </c>
      <c r="S181" s="159">
        <v>0</v>
      </c>
      <c r="T181" s="160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122</v>
      </c>
      <c r="AT181" s="161" t="s">
        <v>118</v>
      </c>
      <c r="AU181" s="161" t="s">
        <v>114</v>
      </c>
      <c r="AY181" s="14" t="s">
        <v>115</v>
      </c>
      <c r="BE181" s="162">
        <f t="shared" si="24"/>
        <v>0</v>
      </c>
      <c r="BF181" s="162">
        <f t="shared" si="25"/>
        <v>0</v>
      </c>
      <c r="BG181" s="162">
        <f t="shared" si="26"/>
        <v>0</v>
      </c>
      <c r="BH181" s="162">
        <f t="shared" si="27"/>
        <v>0</v>
      </c>
      <c r="BI181" s="162">
        <f t="shared" si="28"/>
        <v>0</v>
      </c>
      <c r="BJ181" s="14" t="s">
        <v>114</v>
      </c>
      <c r="BK181" s="162">
        <f t="shared" si="29"/>
        <v>0</v>
      </c>
      <c r="BL181" s="14" t="s">
        <v>122</v>
      </c>
      <c r="BM181" s="161" t="s">
        <v>301</v>
      </c>
    </row>
    <row r="182" spans="1:65" s="2" customFormat="1" ht="24.25" customHeight="1">
      <c r="A182" s="26"/>
      <c r="B182" s="149"/>
      <c r="C182" s="150" t="s">
        <v>302</v>
      </c>
      <c r="D182" s="150" t="s">
        <v>118</v>
      </c>
      <c r="E182" s="151" t="s">
        <v>303</v>
      </c>
      <c r="F182" s="152" t="s">
        <v>304</v>
      </c>
      <c r="G182" s="153" t="s">
        <v>121</v>
      </c>
      <c r="H182" s="154">
        <v>57</v>
      </c>
      <c r="I182" s="178"/>
      <c r="J182" s="155">
        <f t="shared" si="20"/>
        <v>0</v>
      </c>
      <c r="K182" s="156"/>
      <c r="L182" s="27"/>
      <c r="M182" s="157" t="s">
        <v>1</v>
      </c>
      <c r="N182" s="158" t="s">
        <v>35</v>
      </c>
      <c r="O182" s="159">
        <v>0.2243</v>
      </c>
      <c r="P182" s="159">
        <f t="shared" si="21"/>
        <v>12.7851</v>
      </c>
      <c r="Q182" s="159">
        <v>4.2999999999999999E-4</v>
      </c>
      <c r="R182" s="159">
        <f t="shared" si="22"/>
        <v>2.4510000000000001E-2</v>
      </c>
      <c r="S182" s="159">
        <v>0</v>
      </c>
      <c r="T182" s="160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122</v>
      </c>
      <c r="AT182" s="161" t="s">
        <v>118</v>
      </c>
      <c r="AU182" s="161" t="s">
        <v>114</v>
      </c>
      <c r="AY182" s="14" t="s">
        <v>115</v>
      </c>
      <c r="BE182" s="162">
        <f t="shared" si="24"/>
        <v>0</v>
      </c>
      <c r="BF182" s="162">
        <f t="shared" si="25"/>
        <v>0</v>
      </c>
      <c r="BG182" s="162">
        <f t="shared" si="26"/>
        <v>0</v>
      </c>
      <c r="BH182" s="162">
        <f t="shared" si="27"/>
        <v>0</v>
      </c>
      <c r="BI182" s="162">
        <f t="shared" si="28"/>
        <v>0</v>
      </c>
      <c r="BJ182" s="14" t="s">
        <v>114</v>
      </c>
      <c r="BK182" s="162">
        <f t="shared" si="29"/>
        <v>0</v>
      </c>
      <c r="BL182" s="14" t="s">
        <v>122</v>
      </c>
      <c r="BM182" s="161" t="s">
        <v>305</v>
      </c>
    </row>
    <row r="183" spans="1:65" s="2" customFormat="1" ht="24.25" customHeight="1">
      <c r="A183" s="26"/>
      <c r="B183" s="149"/>
      <c r="C183" s="150" t="s">
        <v>214</v>
      </c>
      <c r="D183" s="150" t="s">
        <v>118</v>
      </c>
      <c r="E183" s="151" t="s">
        <v>306</v>
      </c>
      <c r="F183" s="152" t="s">
        <v>307</v>
      </c>
      <c r="G183" s="153" t="s">
        <v>121</v>
      </c>
      <c r="H183" s="154">
        <v>26</v>
      </c>
      <c r="I183" s="178"/>
      <c r="J183" s="155">
        <f t="shared" si="20"/>
        <v>0</v>
      </c>
      <c r="K183" s="156"/>
      <c r="L183" s="27"/>
      <c r="M183" s="157" t="s">
        <v>1</v>
      </c>
      <c r="N183" s="158" t="s">
        <v>35</v>
      </c>
      <c r="O183" s="159">
        <v>0.22639000000000001</v>
      </c>
      <c r="P183" s="159">
        <f t="shared" si="21"/>
        <v>5.8861400000000001</v>
      </c>
      <c r="Q183" s="159">
        <v>6.8999999999999997E-4</v>
      </c>
      <c r="R183" s="159">
        <f t="shared" si="22"/>
        <v>1.7939999999999998E-2</v>
      </c>
      <c r="S183" s="159">
        <v>0</v>
      </c>
      <c r="T183" s="160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122</v>
      </c>
      <c r="AT183" s="161" t="s">
        <v>118</v>
      </c>
      <c r="AU183" s="161" t="s">
        <v>114</v>
      </c>
      <c r="AY183" s="14" t="s">
        <v>115</v>
      </c>
      <c r="BE183" s="162">
        <f t="shared" si="24"/>
        <v>0</v>
      </c>
      <c r="BF183" s="162">
        <f t="shared" si="25"/>
        <v>0</v>
      </c>
      <c r="BG183" s="162">
        <f t="shared" si="26"/>
        <v>0</v>
      </c>
      <c r="BH183" s="162">
        <f t="shared" si="27"/>
        <v>0</v>
      </c>
      <c r="BI183" s="162">
        <f t="shared" si="28"/>
        <v>0</v>
      </c>
      <c r="BJ183" s="14" t="s">
        <v>114</v>
      </c>
      <c r="BK183" s="162">
        <f t="shared" si="29"/>
        <v>0</v>
      </c>
      <c r="BL183" s="14" t="s">
        <v>122</v>
      </c>
      <c r="BM183" s="161" t="s">
        <v>308</v>
      </c>
    </row>
    <row r="184" spans="1:65" s="2" customFormat="1" ht="24.25" customHeight="1">
      <c r="A184" s="26"/>
      <c r="B184" s="149"/>
      <c r="C184" s="150" t="s">
        <v>309</v>
      </c>
      <c r="D184" s="150" t="s">
        <v>118</v>
      </c>
      <c r="E184" s="151" t="s">
        <v>310</v>
      </c>
      <c r="F184" s="152" t="s">
        <v>311</v>
      </c>
      <c r="G184" s="153" t="s">
        <v>121</v>
      </c>
      <c r="H184" s="154">
        <v>28</v>
      </c>
      <c r="I184" s="178"/>
      <c r="J184" s="155">
        <f t="shared" si="20"/>
        <v>0</v>
      </c>
      <c r="K184" s="156"/>
      <c r="L184" s="27"/>
      <c r="M184" s="157" t="s">
        <v>1</v>
      </c>
      <c r="N184" s="158" t="s">
        <v>35</v>
      </c>
      <c r="O184" s="159">
        <v>0.22752</v>
      </c>
      <c r="P184" s="159">
        <f t="shared" si="21"/>
        <v>6.3705600000000002</v>
      </c>
      <c r="Q184" s="159">
        <v>1.57E-3</v>
      </c>
      <c r="R184" s="159">
        <f t="shared" si="22"/>
        <v>4.3959999999999999E-2</v>
      </c>
      <c r="S184" s="159">
        <v>0</v>
      </c>
      <c r="T184" s="160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122</v>
      </c>
      <c r="AT184" s="161" t="s">
        <v>118</v>
      </c>
      <c r="AU184" s="161" t="s">
        <v>114</v>
      </c>
      <c r="AY184" s="14" t="s">
        <v>115</v>
      </c>
      <c r="BE184" s="162">
        <f t="shared" si="24"/>
        <v>0</v>
      </c>
      <c r="BF184" s="162">
        <f t="shared" si="25"/>
        <v>0</v>
      </c>
      <c r="BG184" s="162">
        <f t="shared" si="26"/>
        <v>0</v>
      </c>
      <c r="BH184" s="162">
        <f t="shared" si="27"/>
        <v>0</v>
      </c>
      <c r="BI184" s="162">
        <f t="shared" si="28"/>
        <v>0</v>
      </c>
      <c r="BJ184" s="14" t="s">
        <v>114</v>
      </c>
      <c r="BK184" s="162">
        <f t="shared" si="29"/>
        <v>0</v>
      </c>
      <c r="BL184" s="14" t="s">
        <v>122</v>
      </c>
      <c r="BM184" s="161" t="s">
        <v>312</v>
      </c>
    </row>
    <row r="185" spans="1:65" s="2" customFormat="1" ht="21.75" customHeight="1">
      <c r="A185" s="26"/>
      <c r="B185" s="149"/>
      <c r="C185" s="150" t="s">
        <v>218</v>
      </c>
      <c r="D185" s="150" t="s">
        <v>118</v>
      </c>
      <c r="E185" s="151" t="s">
        <v>313</v>
      </c>
      <c r="F185" s="152" t="s">
        <v>314</v>
      </c>
      <c r="G185" s="153" t="s">
        <v>121</v>
      </c>
      <c r="H185" s="154">
        <v>197</v>
      </c>
      <c r="I185" s="178"/>
      <c r="J185" s="155">
        <f t="shared" si="20"/>
        <v>0</v>
      </c>
      <c r="K185" s="156"/>
      <c r="L185" s="27"/>
      <c r="M185" s="157" t="s">
        <v>1</v>
      </c>
      <c r="N185" s="158" t="s">
        <v>35</v>
      </c>
      <c r="O185" s="159">
        <v>3.5999999999999997E-2</v>
      </c>
      <c r="P185" s="159">
        <f t="shared" si="21"/>
        <v>7.0919999999999996</v>
      </c>
      <c r="Q185" s="159">
        <v>0</v>
      </c>
      <c r="R185" s="159">
        <f t="shared" si="22"/>
        <v>0</v>
      </c>
      <c r="S185" s="159">
        <v>0</v>
      </c>
      <c r="T185" s="160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122</v>
      </c>
      <c r="AT185" s="161" t="s">
        <v>118</v>
      </c>
      <c r="AU185" s="161" t="s">
        <v>114</v>
      </c>
      <c r="AY185" s="14" t="s">
        <v>115</v>
      </c>
      <c r="BE185" s="162">
        <f t="shared" si="24"/>
        <v>0</v>
      </c>
      <c r="BF185" s="162">
        <f t="shared" si="25"/>
        <v>0</v>
      </c>
      <c r="BG185" s="162">
        <f t="shared" si="26"/>
        <v>0</v>
      </c>
      <c r="BH185" s="162">
        <f t="shared" si="27"/>
        <v>0</v>
      </c>
      <c r="BI185" s="162">
        <f t="shared" si="28"/>
        <v>0</v>
      </c>
      <c r="BJ185" s="14" t="s">
        <v>114</v>
      </c>
      <c r="BK185" s="162">
        <f t="shared" si="29"/>
        <v>0</v>
      </c>
      <c r="BL185" s="14" t="s">
        <v>122</v>
      </c>
      <c r="BM185" s="161" t="s">
        <v>315</v>
      </c>
    </row>
    <row r="186" spans="1:65" s="2" customFormat="1" ht="16.5" customHeight="1">
      <c r="A186" s="26"/>
      <c r="B186" s="149"/>
      <c r="C186" s="150" t="s">
        <v>316</v>
      </c>
      <c r="D186" s="150" t="s">
        <v>118</v>
      </c>
      <c r="E186" s="151" t="s">
        <v>317</v>
      </c>
      <c r="F186" s="152" t="s">
        <v>318</v>
      </c>
      <c r="G186" s="153" t="s">
        <v>121</v>
      </c>
      <c r="H186" s="154">
        <v>327</v>
      </c>
      <c r="I186" s="155"/>
      <c r="J186" s="155">
        <f t="shared" si="20"/>
        <v>0</v>
      </c>
      <c r="K186" s="156"/>
      <c r="L186" s="27"/>
      <c r="M186" s="157" t="s">
        <v>1</v>
      </c>
      <c r="N186" s="158" t="s">
        <v>35</v>
      </c>
      <c r="O186" s="159">
        <v>0.03</v>
      </c>
      <c r="P186" s="159">
        <f t="shared" si="21"/>
        <v>9.81</v>
      </c>
      <c r="Q186" s="159">
        <v>0</v>
      </c>
      <c r="R186" s="159">
        <f t="shared" si="22"/>
        <v>0</v>
      </c>
      <c r="S186" s="159">
        <v>0</v>
      </c>
      <c r="T186" s="160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122</v>
      </c>
      <c r="AT186" s="161" t="s">
        <v>118</v>
      </c>
      <c r="AU186" s="161" t="s">
        <v>114</v>
      </c>
      <c r="AY186" s="14" t="s">
        <v>115</v>
      </c>
      <c r="BE186" s="162">
        <f t="shared" si="24"/>
        <v>0</v>
      </c>
      <c r="BF186" s="162">
        <f t="shared" si="25"/>
        <v>0</v>
      </c>
      <c r="BG186" s="162">
        <f t="shared" si="26"/>
        <v>0</v>
      </c>
      <c r="BH186" s="162">
        <f t="shared" si="27"/>
        <v>0</v>
      </c>
      <c r="BI186" s="162">
        <f t="shared" si="28"/>
        <v>0</v>
      </c>
      <c r="BJ186" s="14" t="s">
        <v>114</v>
      </c>
      <c r="BK186" s="162">
        <f t="shared" si="29"/>
        <v>0</v>
      </c>
      <c r="BL186" s="14" t="s">
        <v>122</v>
      </c>
      <c r="BM186" s="161" t="s">
        <v>319</v>
      </c>
    </row>
    <row r="187" spans="1:65" s="2" customFormat="1" ht="21.75" customHeight="1">
      <c r="A187" s="26"/>
      <c r="B187" s="149"/>
      <c r="C187" s="150" t="s">
        <v>221</v>
      </c>
      <c r="D187" s="150" t="s">
        <v>118</v>
      </c>
      <c r="E187" s="151" t="s">
        <v>320</v>
      </c>
      <c r="F187" s="152" t="s">
        <v>321</v>
      </c>
      <c r="G187" s="153" t="s">
        <v>121</v>
      </c>
      <c r="H187" s="154">
        <v>54</v>
      </c>
      <c r="I187" s="155"/>
      <c r="J187" s="155">
        <f t="shared" si="20"/>
        <v>0</v>
      </c>
      <c r="K187" s="156"/>
      <c r="L187" s="27"/>
      <c r="M187" s="157" t="s">
        <v>1</v>
      </c>
      <c r="N187" s="158" t="s">
        <v>35</v>
      </c>
      <c r="O187" s="159">
        <v>3.6999999999999998E-2</v>
      </c>
      <c r="P187" s="159">
        <f t="shared" si="21"/>
        <v>1.998</v>
      </c>
      <c r="Q187" s="159">
        <v>0</v>
      </c>
      <c r="R187" s="159">
        <f t="shared" si="22"/>
        <v>0</v>
      </c>
      <c r="S187" s="159">
        <v>0</v>
      </c>
      <c r="T187" s="160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122</v>
      </c>
      <c r="AT187" s="161" t="s">
        <v>118</v>
      </c>
      <c r="AU187" s="161" t="s">
        <v>114</v>
      </c>
      <c r="AY187" s="14" t="s">
        <v>115</v>
      </c>
      <c r="BE187" s="162">
        <f t="shared" si="24"/>
        <v>0</v>
      </c>
      <c r="BF187" s="162">
        <f t="shared" si="25"/>
        <v>0</v>
      </c>
      <c r="BG187" s="162">
        <f t="shared" si="26"/>
        <v>0</v>
      </c>
      <c r="BH187" s="162">
        <f t="shared" si="27"/>
        <v>0</v>
      </c>
      <c r="BI187" s="162">
        <f t="shared" si="28"/>
        <v>0</v>
      </c>
      <c r="BJ187" s="14" t="s">
        <v>114</v>
      </c>
      <c r="BK187" s="162">
        <f t="shared" si="29"/>
        <v>0</v>
      </c>
      <c r="BL187" s="14" t="s">
        <v>122</v>
      </c>
      <c r="BM187" s="161" t="s">
        <v>322</v>
      </c>
    </row>
    <row r="188" spans="1:65" s="2" customFormat="1" ht="24.25" customHeight="1">
      <c r="A188" s="26"/>
      <c r="B188" s="149"/>
      <c r="C188" s="150" t="s">
        <v>323</v>
      </c>
      <c r="D188" s="150" t="s">
        <v>118</v>
      </c>
      <c r="E188" s="151" t="s">
        <v>324</v>
      </c>
      <c r="F188" s="152" t="s">
        <v>325</v>
      </c>
      <c r="G188" s="153" t="s">
        <v>161</v>
      </c>
      <c r="H188" s="154">
        <v>94.566000000000003</v>
      </c>
      <c r="I188" s="155"/>
      <c r="J188" s="155">
        <f t="shared" si="20"/>
        <v>0</v>
      </c>
      <c r="K188" s="156"/>
      <c r="L188" s="27"/>
      <c r="M188" s="157" t="s">
        <v>1</v>
      </c>
      <c r="N188" s="158" t="s">
        <v>35</v>
      </c>
      <c r="O188" s="159">
        <v>0</v>
      </c>
      <c r="P188" s="159">
        <f t="shared" si="21"/>
        <v>0</v>
      </c>
      <c r="Q188" s="159">
        <v>0</v>
      </c>
      <c r="R188" s="159">
        <f t="shared" si="22"/>
        <v>0</v>
      </c>
      <c r="S188" s="159">
        <v>0</v>
      </c>
      <c r="T188" s="160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122</v>
      </c>
      <c r="AT188" s="161" t="s">
        <v>118</v>
      </c>
      <c r="AU188" s="161" t="s">
        <v>114</v>
      </c>
      <c r="AY188" s="14" t="s">
        <v>115</v>
      </c>
      <c r="BE188" s="162">
        <f t="shared" si="24"/>
        <v>0</v>
      </c>
      <c r="BF188" s="162">
        <f t="shared" si="25"/>
        <v>0</v>
      </c>
      <c r="BG188" s="162">
        <f t="shared" si="26"/>
        <v>0</v>
      </c>
      <c r="BH188" s="162">
        <f t="shared" si="27"/>
        <v>0</v>
      </c>
      <c r="BI188" s="162">
        <f t="shared" si="28"/>
        <v>0</v>
      </c>
      <c r="BJ188" s="14" t="s">
        <v>114</v>
      </c>
      <c r="BK188" s="162">
        <f t="shared" si="29"/>
        <v>0</v>
      </c>
      <c r="BL188" s="14" t="s">
        <v>122</v>
      </c>
      <c r="BM188" s="161" t="s">
        <v>326</v>
      </c>
    </row>
    <row r="189" spans="1:65" s="12" customFormat="1" ht="23" customHeight="1">
      <c r="B189" s="137"/>
      <c r="D189" s="138" t="s">
        <v>68</v>
      </c>
      <c r="E189" s="147" t="s">
        <v>327</v>
      </c>
      <c r="F189" s="147" t="s">
        <v>328</v>
      </c>
      <c r="J189" s="148">
        <f>BK189</f>
        <v>0</v>
      </c>
      <c r="L189" s="137"/>
      <c r="M189" s="141"/>
      <c r="N189" s="142"/>
      <c r="O189" s="142"/>
      <c r="P189" s="143">
        <f>SUM(P190:P212)</f>
        <v>16.695319999999999</v>
      </c>
      <c r="Q189" s="142"/>
      <c r="R189" s="143">
        <f>SUM(R190:R212)</f>
        <v>6.7369999999999999E-2</v>
      </c>
      <c r="S189" s="142"/>
      <c r="T189" s="144">
        <f>SUM(T190:T212)</f>
        <v>0</v>
      </c>
      <c r="AR189" s="138" t="s">
        <v>114</v>
      </c>
      <c r="AT189" s="145" t="s">
        <v>68</v>
      </c>
      <c r="AU189" s="145" t="s">
        <v>77</v>
      </c>
      <c r="AY189" s="138" t="s">
        <v>115</v>
      </c>
      <c r="BK189" s="146">
        <f>SUM(BK190:BK212)</f>
        <v>0</v>
      </c>
    </row>
    <row r="190" spans="1:65" s="2" customFormat="1" ht="16.5" customHeight="1">
      <c r="A190" s="26"/>
      <c r="B190" s="149"/>
      <c r="C190" s="150" t="s">
        <v>225</v>
      </c>
      <c r="D190" s="150" t="s">
        <v>118</v>
      </c>
      <c r="E190" s="151" t="s">
        <v>329</v>
      </c>
      <c r="F190" s="152" t="s">
        <v>330</v>
      </c>
      <c r="G190" s="153" t="s">
        <v>157</v>
      </c>
      <c r="H190" s="154">
        <v>1</v>
      </c>
      <c r="I190" s="155"/>
      <c r="J190" s="155">
        <f t="shared" ref="J190:J212" si="30">ROUND(I190*H190,2)</f>
        <v>0</v>
      </c>
      <c r="K190" s="156"/>
      <c r="L190" s="27"/>
      <c r="M190" s="157" t="s">
        <v>1</v>
      </c>
      <c r="N190" s="158" t="s">
        <v>35</v>
      </c>
      <c r="O190" s="159">
        <v>0</v>
      </c>
      <c r="P190" s="159">
        <f t="shared" ref="P190:P212" si="31">O190*H190</f>
        <v>0</v>
      </c>
      <c r="Q190" s="159">
        <v>0</v>
      </c>
      <c r="R190" s="159">
        <f t="shared" ref="R190:R212" si="32">Q190*H190</f>
        <v>0</v>
      </c>
      <c r="S190" s="159">
        <v>0</v>
      </c>
      <c r="T190" s="160">
        <f t="shared" ref="T190:T212" si="33"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122</v>
      </c>
      <c r="AT190" s="161" t="s">
        <v>118</v>
      </c>
      <c r="AU190" s="161" t="s">
        <v>114</v>
      </c>
      <c r="AY190" s="14" t="s">
        <v>115</v>
      </c>
      <c r="BE190" s="162">
        <f t="shared" ref="BE190:BE212" si="34">IF(N190="základná",J190,0)</f>
        <v>0</v>
      </c>
      <c r="BF190" s="162">
        <f t="shared" ref="BF190:BF212" si="35">IF(N190="znížená",J190,0)</f>
        <v>0</v>
      </c>
      <c r="BG190" s="162">
        <f t="shared" ref="BG190:BG212" si="36">IF(N190="zákl. prenesená",J190,0)</f>
        <v>0</v>
      </c>
      <c r="BH190" s="162">
        <f t="shared" ref="BH190:BH212" si="37">IF(N190="zníž. prenesená",J190,0)</f>
        <v>0</v>
      </c>
      <c r="BI190" s="162">
        <f t="shared" ref="BI190:BI212" si="38">IF(N190="nulová",J190,0)</f>
        <v>0</v>
      </c>
      <c r="BJ190" s="14" t="s">
        <v>114</v>
      </c>
      <c r="BK190" s="162">
        <f t="shared" ref="BK190:BK212" si="39">ROUND(I190*H190,2)</f>
        <v>0</v>
      </c>
      <c r="BL190" s="14" t="s">
        <v>122</v>
      </c>
      <c r="BM190" s="161" t="s">
        <v>331</v>
      </c>
    </row>
    <row r="191" spans="1:65" s="2" customFormat="1" ht="21.75" customHeight="1">
      <c r="A191" s="26"/>
      <c r="B191" s="149"/>
      <c r="C191" s="163" t="s">
        <v>332</v>
      </c>
      <c r="D191" s="163" t="s">
        <v>123</v>
      </c>
      <c r="E191" s="164" t="s">
        <v>333</v>
      </c>
      <c r="F191" s="165" t="s">
        <v>334</v>
      </c>
      <c r="G191" s="166" t="s">
        <v>157</v>
      </c>
      <c r="H191" s="167">
        <v>1</v>
      </c>
      <c r="I191" s="168"/>
      <c r="J191" s="168">
        <f t="shared" si="30"/>
        <v>0</v>
      </c>
      <c r="K191" s="169"/>
      <c r="L191" s="170"/>
      <c r="M191" s="171" t="s">
        <v>1</v>
      </c>
      <c r="N191" s="172" t="s">
        <v>35</v>
      </c>
      <c r="O191" s="159">
        <v>0</v>
      </c>
      <c r="P191" s="159">
        <f t="shared" si="31"/>
        <v>0</v>
      </c>
      <c r="Q191" s="159">
        <v>0</v>
      </c>
      <c r="R191" s="159">
        <f t="shared" si="32"/>
        <v>0</v>
      </c>
      <c r="S191" s="159">
        <v>0</v>
      </c>
      <c r="T191" s="160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126</v>
      </c>
      <c r="AT191" s="161" t="s">
        <v>123</v>
      </c>
      <c r="AU191" s="161" t="s">
        <v>114</v>
      </c>
      <c r="AY191" s="14" t="s">
        <v>115</v>
      </c>
      <c r="BE191" s="162">
        <f t="shared" si="34"/>
        <v>0</v>
      </c>
      <c r="BF191" s="162">
        <f t="shared" si="35"/>
        <v>0</v>
      </c>
      <c r="BG191" s="162">
        <f t="shared" si="36"/>
        <v>0</v>
      </c>
      <c r="BH191" s="162">
        <f t="shared" si="37"/>
        <v>0</v>
      </c>
      <c r="BI191" s="162">
        <f t="shared" si="38"/>
        <v>0</v>
      </c>
      <c r="BJ191" s="14" t="s">
        <v>114</v>
      </c>
      <c r="BK191" s="162">
        <f t="shared" si="39"/>
        <v>0</v>
      </c>
      <c r="BL191" s="14" t="s">
        <v>122</v>
      </c>
      <c r="BM191" s="161" t="s">
        <v>335</v>
      </c>
    </row>
    <row r="192" spans="1:65" s="2" customFormat="1" ht="24.25" customHeight="1">
      <c r="A192" s="26"/>
      <c r="B192" s="149"/>
      <c r="C192" s="150" t="s">
        <v>228</v>
      </c>
      <c r="D192" s="150" t="s">
        <v>118</v>
      </c>
      <c r="E192" s="151" t="s">
        <v>336</v>
      </c>
      <c r="F192" s="152" t="s">
        <v>337</v>
      </c>
      <c r="G192" s="153" t="s">
        <v>157</v>
      </c>
      <c r="H192" s="154">
        <v>4</v>
      </c>
      <c r="I192" s="155"/>
      <c r="J192" s="155">
        <f t="shared" si="30"/>
        <v>0</v>
      </c>
      <c r="K192" s="156"/>
      <c r="L192" s="27"/>
      <c r="M192" s="157" t="s">
        <v>1</v>
      </c>
      <c r="N192" s="158" t="s">
        <v>35</v>
      </c>
      <c r="O192" s="159">
        <v>0.37206</v>
      </c>
      <c r="P192" s="159">
        <f t="shared" si="31"/>
        <v>1.48824</v>
      </c>
      <c r="Q192" s="159">
        <v>4.0000000000000003E-5</v>
      </c>
      <c r="R192" s="159">
        <f t="shared" si="32"/>
        <v>1.6000000000000001E-4</v>
      </c>
      <c r="S192" s="159">
        <v>0</v>
      </c>
      <c r="T192" s="160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122</v>
      </c>
      <c r="AT192" s="161" t="s">
        <v>118</v>
      </c>
      <c r="AU192" s="161" t="s">
        <v>114</v>
      </c>
      <c r="AY192" s="14" t="s">
        <v>115</v>
      </c>
      <c r="BE192" s="162">
        <f t="shared" si="34"/>
        <v>0</v>
      </c>
      <c r="BF192" s="162">
        <f t="shared" si="35"/>
        <v>0</v>
      </c>
      <c r="BG192" s="162">
        <f t="shared" si="36"/>
        <v>0</v>
      </c>
      <c r="BH192" s="162">
        <f t="shared" si="37"/>
        <v>0</v>
      </c>
      <c r="BI192" s="162">
        <f t="shared" si="38"/>
        <v>0</v>
      </c>
      <c r="BJ192" s="14" t="s">
        <v>114</v>
      </c>
      <c r="BK192" s="162">
        <f t="shared" si="39"/>
        <v>0</v>
      </c>
      <c r="BL192" s="14" t="s">
        <v>122</v>
      </c>
      <c r="BM192" s="161" t="s">
        <v>338</v>
      </c>
    </row>
    <row r="193" spans="1:65" s="2" customFormat="1" ht="16.5" customHeight="1">
      <c r="A193" s="26"/>
      <c r="B193" s="149"/>
      <c r="C193" s="163" t="s">
        <v>339</v>
      </c>
      <c r="D193" s="163" t="s">
        <v>123</v>
      </c>
      <c r="E193" s="164" t="s">
        <v>340</v>
      </c>
      <c r="F193" s="165" t="s">
        <v>341</v>
      </c>
      <c r="G193" s="166" t="s">
        <v>157</v>
      </c>
      <c r="H193" s="167">
        <v>2</v>
      </c>
      <c r="I193" s="168"/>
      <c r="J193" s="168">
        <f t="shared" si="30"/>
        <v>0</v>
      </c>
      <c r="K193" s="169"/>
      <c r="L193" s="170"/>
      <c r="M193" s="171" t="s">
        <v>1</v>
      </c>
      <c r="N193" s="172" t="s">
        <v>35</v>
      </c>
      <c r="O193" s="159">
        <v>0</v>
      </c>
      <c r="P193" s="159">
        <f t="shared" si="31"/>
        <v>0</v>
      </c>
      <c r="Q193" s="159">
        <v>0</v>
      </c>
      <c r="R193" s="159">
        <f t="shared" si="32"/>
        <v>0</v>
      </c>
      <c r="S193" s="159">
        <v>0</v>
      </c>
      <c r="T193" s="160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126</v>
      </c>
      <c r="AT193" s="161" t="s">
        <v>123</v>
      </c>
      <c r="AU193" s="161" t="s">
        <v>114</v>
      </c>
      <c r="AY193" s="14" t="s">
        <v>115</v>
      </c>
      <c r="BE193" s="162">
        <f t="shared" si="34"/>
        <v>0</v>
      </c>
      <c r="BF193" s="162">
        <f t="shared" si="35"/>
        <v>0</v>
      </c>
      <c r="BG193" s="162">
        <f t="shared" si="36"/>
        <v>0</v>
      </c>
      <c r="BH193" s="162">
        <f t="shared" si="37"/>
        <v>0</v>
      </c>
      <c r="BI193" s="162">
        <f t="shared" si="38"/>
        <v>0</v>
      </c>
      <c r="BJ193" s="14" t="s">
        <v>114</v>
      </c>
      <c r="BK193" s="162">
        <f t="shared" si="39"/>
        <v>0</v>
      </c>
      <c r="BL193" s="14" t="s">
        <v>122</v>
      </c>
      <c r="BM193" s="161" t="s">
        <v>342</v>
      </c>
    </row>
    <row r="194" spans="1:65" s="2" customFormat="1" ht="16.5" customHeight="1">
      <c r="A194" s="26"/>
      <c r="B194" s="149"/>
      <c r="C194" s="163" t="s">
        <v>232</v>
      </c>
      <c r="D194" s="163" t="s">
        <v>123</v>
      </c>
      <c r="E194" s="164" t="s">
        <v>343</v>
      </c>
      <c r="F194" s="165" t="s">
        <v>344</v>
      </c>
      <c r="G194" s="166" t="s">
        <v>157</v>
      </c>
      <c r="H194" s="167">
        <v>2</v>
      </c>
      <c r="I194" s="168"/>
      <c r="J194" s="168">
        <f t="shared" si="30"/>
        <v>0</v>
      </c>
      <c r="K194" s="169"/>
      <c r="L194" s="170"/>
      <c r="M194" s="171" t="s">
        <v>1</v>
      </c>
      <c r="N194" s="172" t="s">
        <v>35</v>
      </c>
      <c r="O194" s="159">
        <v>0</v>
      </c>
      <c r="P194" s="159">
        <f t="shared" si="31"/>
        <v>0</v>
      </c>
      <c r="Q194" s="159">
        <v>0</v>
      </c>
      <c r="R194" s="159">
        <f t="shared" si="32"/>
        <v>0</v>
      </c>
      <c r="S194" s="159">
        <v>0</v>
      </c>
      <c r="T194" s="160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126</v>
      </c>
      <c r="AT194" s="161" t="s">
        <v>123</v>
      </c>
      <c r="AU194" s="161" t="s">
        <v>114</v>
      </c>
      <c r="AY194" s="14" t="s">
        <v>115</v>
      </c>
      <c r="BE194" s="162">
        <f t="shared" si="34"/>
        <v>0</v>
      </c>
      <c r="BF194" s="162">
        <f t="shared" si="35"/>
        <v>0</v>
      </c>
      <c r="BG194" s="162">
        <f t="shared" si="36"/>
        <v>0</v>
      </c>
      <c r="BH194" s="162">
        <f t="shared" si="37"/>
        <v>0</v>
      </c>
      <c r="BI194" s="162">
        <f t="shared" si="38"/>
        <v>0</v>
      </c>
      <c r="BJ194" s="14" t="s">
        <v>114</v>
      </c>
      <c r="BK194" s="162">
        <f t="shared" si="39"/>
        <v>0</v>
      </c>
      <c r="BL194" s="14" t="s">
        <v>122</v>
      </c>
      <c r="BM194" s="161" t="s">
        <v>345</v>
      </c>
    </row>
    <row r="195" spans="1:65" s="2" customFormat="1" ht="24.25" customHeight="1">
      <c r="A195" s="26"/>
      <c r="B195" s="149"/>
      <c r="C195" s="150" t="s">
        <v>346</v>
      </c>
      <c r="D195" s="150" t="s">
        <v>118</v>
      </c>
      <c r="E195" s="151" t="s">
        <v>347</v>
      </c>
      <c r="F195" s="152" t="s">
        <v>348</v>
      </c>
      <c r="G195" s="153" t="s">
        <v>157</v>
      </c>
      <c r="H195" s="154">
        <v>1</v>
      </c>
      <c r="I195" s="155"/>
      <c r="J195" s="155">
        <f t="shared" si="30"/>
        <v>0</v>
      </c>
      <c r="K195" s="156"/>
      <c r="L195" s="27"/>
      <c r="M195" s="157" t="s">
        <v>1</v>
      </c>
      <c r="N195" s="158" t="s">
        <v>35</v>
      </c>
      <c r="O195" s="159">
        <v>0.45806000000000002</v>
      </c>
      <c r="P195" s="159">
        <f t="shared" si="31"/>
        <v>0.45806000000000002</v>
      </c>
      <c r="Q195" s="159">
        <v>4.0000000000000003E-5</v>
      </c>
      <c r="R195" s="159">
        <f t="shared" si="32"/>
        <v>4.0000000000000003E-5</v>
      </c>
      <c r="S195" s="159">
        <v>0</v>
      </c>
      <c r="T195" s="160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122</v>
      </c>
      <c r="AT195" s="161" t="s">
        <v>118</v>
      </c>
      <c r="AU195" s="161" t="s">
        <v>114</v>
      </c>
      <c r="AY195" s="14" t="s">
        <v>115</v>
      </c>
      <c r="BE195" s="162">
        <f t="shared" si="34"/>
        <v>0</v>
      </c>
      <c r="BF195" s="162">
        <f t="shared" si="35"/>
        <v>0</v>
      </c>
      <c r="BG195" s="162">
        <f t="shared" si="36"/>
        <v>0</v>
      </c>
      <c r="BH195" s="162">
        <f t="shared" si="37"/>
        <v>0</v>
      </c>
      <c r="BI195" s="162">
        <f t="shared" si="38"/>
        <v>0</v>
      </c>
      <c r="BJ195" s="14" t="s">
        <v>114</v>
      </c>
      <c r="BK195" s="162">
        <f t="shared" si="39"/>
        <v>0</v>
      </c>
      <c r="BL195" s="14" t="s">
        <v>122</v>
      </c>
      <c r="BM195" s="161" t="s">
        <v>349</v>
      </c>
    </row>
    <row r="196" spans="1:65" s="2" customFormat="1" ht="33" customHeight="1">
      <c r="A196" s="26"/>
      <c r="B196" s="149"/>
      <c r="C196" s="163" t="s">
        <v>235</v>
      </c>
      <c r="D196" s="163" t="s">
        <v>123</v>
      </c>
      <c r="E196" s="164" t="s">
        <v>350</v>
      </c>
      <c r="F196" s="165" t="s">
        <v>351</v>
      </c>
      <c r="G196" s="166" t="s">
        <v>157</v>
      </c>
      <c r="H196" s="167">
        <v>1</v>
      </c>
      <c r="I196" s="168"/>
      <c r="J196" s="168">
        <f t="shared" si="30"/>
        <v>0</v>
      </c>
      <c r="K196" s="169"/>
      <c r="L196" s="170"/>
      <c r="M196" s="171" t="s">
        <v>1</v>
      </c>
      <c r="N196" s="172" t="s">
        <v>35</v>
      </c>
      <c r="O196" s="159">
        <v>0</v>
      </c>
      <c r="P196" s="159">
        <f t="shared" si="31"/>
        <v>0</v>
      </c>
      <c r="Q196" s="159">
        <v>6.9999999999999999E-4</v>
      </c>
      <c r="R196" s="159">
        <f t="shared" si="32"/>
        <v>6.9999999999999999E-4</v>
      </c>
      <c r="S196" s="159">
        <v>0</v>
      </c>
      <c r="T196" s="160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126</v>
      </c>
      <c r="AT196" s="161" t="s">
        <v>123</v>
      </c>
      <c r="AU196" s="161" t="s">
        <v>114</v>
      </c>
      <c r="AY196" s="14" t="s">
        <v>115</v>
      </c>
      <c r="BE196" s="162">
        <f t="shared" si="34"/>
        <v>0</v>
      </c>
      <c r="BF196" s="162">
        <f t="shared" si="35"/>
        <v>0</v>
      </c>
      <c r="BG196" s="162">
        <f t="shared" si="36"/>
        <v>0</v>
      </c>
      <c r="BH196" s="162">
        <f t="shared" si="37"/>
        <v>0</v>
      </c>
      <c r="BI196" s="162">
        <f t="shared" si="38"/>
        <v>0</v>
      </c>
      <c r="BJ196" s="14" t="s">
        <v>114</v>
      </c>
      <c r="BK196" s="162">
        <f t="shared" si="39"/>
        <v>0</v>
      </c>
      <c r="BL196" s="14" t="s">
        <v>122</v>
      </c>
      <c r="BM196" s="161" t="s">
        <v>352</v>
      </c>
    </row>
    <row r="197" spans="1:65" s="2" customFormat="1" ht="24.25" customHeight="1">
      <c r="A197" s="26"/>
      <c r="B197" s="149"/>
      <c r="C197" s="150" t="s">
        <v>353</v>
      </c>
      <c r="D197" s="150" t="s">
        <v>118</v>
      </c>
      <c r="E197" s="151" t="s">
        <v>354</v>
      </c>
      <c r="F197" s="152" t="s">
        <v>355</v>
      </c>
      <c r="G197" s="153" t="s">
        <v>157</v>
      </c>
      <c r="H197" s="154">
        <v>9</v>
      </c>
      <c r="I197" s="155"/>
      <c r="J197" s="155">
        <f t="shared" si="30"/>
        <v>0</v>
      </c>
      <c r="K197" s="156"/>
      <c r="L197" s="27"/>
      <c r="M197" s="157" t="s">
        <v>1</v>
      </c>
      <c r="N197" s="158" t="s">
        <v>35</v>
      </c>
      <c r="O197" s="159">
        <v>0.54408000000000001</v>
      </c>
      <c r="P197" s="159">
        <f t="shared" si="31"/>
        <v>4.8967200000000002</v>
      </c>
      <c r="Q197" s="159">
        <v>5.0000000000000002E-5</v>
      </c>
      <c r="R197" s="159">
        <f t="shared" si="32"/>
        <v>4.5000000000000004E-4</v>
      </c>
      <c r="S197" s="159">
        <v>0</v>
      </c>
      <c r="T197" s="160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122</v>
      </c>
      <c r="AT197" s="161" t="s">
        <v>118</v>
      </c>
      <c r="AU197" s="161" t="s">
        <v>114</v>
      </c>
      <c r="AY197" s="14" t="s">
        <v>115</v>
      </c>
      <c r="BE197" s="162">
        <f t="shared" si="34"/>
        <v>0</v>
      </c>
      <c r="BF197" s="162">
        <f t="shared" si="35"/>
        <v>0</v>
      </c>
      <c r="BG197" s="162">
        <f t="shared" si="36"/>
        <v>0</v>
      </c>
      <c r="BH197" s="162">
        <f t="shared" si="37"/>
        <v>0</v>
      </c>
      <c r="BI197" s="162">
        <f t="shared" si="38"/>
        <v>0</v>
      </c>
      <c r="BJ197" s="14" t="s">
        <v>114</v>
      </c>
      <c r="BK197" s="162">
        <f t="shared" si="39"/>
        <v>0</v>
      </c>
      <c r="BL197" s="14" t="s">
        <v>122</v>
      </c>
      <c r="BM197" s="161" t="s">
        <v>356</v>
      </c>
    </row>
    <row r="198" spans="1:65" s="2" customFormat="1" ht="33" customHeight="1">
      <c r="A198" s="26"/>
      <c r="B198" s="149"/>
      <c r="C198" s="163" t="s">
        <v>239</v>
      </c>
      <c r="D198" s="163" t="s">
        <v>123</v>
      </c>
      <c r="E198" s="164" t="s">
        <v>357</v>
      </c>
      <c r="F198" s="165" t="s">
        <v>358</v>
      </c>
      <c r="G198" s="166" t="s">
        <v>157</v>
      </c>
      <c r="H198" s="167">
        <v>9</v>
      </c>
      <c r="I198" s="168"/>
      <c r="J198" s="168">
        <f t="shared" si="30"/>
        <v>0</v>
      </c>
      <c r="K198" s="169"/>
      <c r="L198" s="170"/>
      <c r="M198" s="171" t="s">
        <v>1</v>
      </c>
      <c r="N198" s="172" t="s">
        <v>35</v>
      </c>
      <c r="O198" s="159">
        <v>0</v>
      </c>
      <c r="P198" s="159">
        <f t="shared" si="31"/>
        <v>0</v>
      </c>
      <c r="Q198" s="159">
        <v>8.9999999999999998E-4</v>
      </c>
      <c r="R198" s="159">
        <f t="shared" si="32"/>
        <v>8.0999999999999996E-3</v>
      </c>
      <c r="S198" s="159">
        <v>0</v>
      </c>
      <c r="T198" s="160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126</v>
      </c>
      <c r="AT198" s="161" t="s">
        <v>123</v>
      </c>
      <c r="AU198" s="161" t="s">
        <v>114</v>
      </c>
      <c r="AY198" s="14" t="s">
        <v>115</v>
      </c>
      <c r="BE198" s="162">
        <f t="shared" si="34"/>
        <v>0</v>
      </c>
      <c r="BF198" s="162">
        <f t="shared" si="35"/>
        <v>0</v>
      </c>
      <c r="BG198" s="162">
        <f t="shared" si="36"/>
        <v>0</v>
      </c>
      <c r="BH198" s="162">
        <f t="shared" si="37"/>
        <v>0</v>
      </c>
      <c r="BI198" s="162">
        <f t="shared" si="38"/>
        <v>0</v>
      </c>
      <c r="BJ198" s="14" t="s">
        <v>114</v>
      </c>
      <c r="BK198" s="162">
        <f t="shared" si="39"/>
        <v>0</v>
      </c>
      <c r="BL198" s="14" t="s">
        <v>122</v>
      </c>
      <c r="BM198" s="161" t="s">
        <v>359</v>
      </c>
    </row>
    <row r="199" spans="1:65" s="2" customFormat="1" ht="24.25" customHeight="1">
      <c r="A199" s="26"/>
      <c r="B199" s="149"/>
      <c r="C199" s="150" t="s">
        <v>360</v>
      </c>
      <c r="D199" s="150" t="s">
        <v>118</v>
      </c>
      <c r="E199" s="151" t="s">
        <v>361</v>
      </c>
      <c r="F199" s="152" t="s">
        <v>362</v>
      </c>
      <c r="G199" s="153" t="s">
        <v>157</v>
      </c>
      <c r="H199" s="154">
        <v>4</v>
      </c>
      <c r="I199" s="155"/>
      <c r="J199" s="155">
        <f t="shared" si="30"/>
        <v>0</v>
      </c>
      <c r="K199" s="156"/>
      <c r="L199" s="27"/>
      <c r="M199" s="157" t="s">
        <v>1</v>
      </c>
      <c r="N199" s="158" t="s">
        <v>35</v>
      </c>
      <c r="O199" s="159">
        <v>0.62209999999999999</v>
      </c>
      <c r="P199" s="159">
        <f t="shared" si="31"/>
        <v>2.4883999999999999</v>
      </c>
      <c r="Q199" s="159">
        <v>6.0000000000000002E-5</v>
      </c>
      <c r="R199" s="159">
        <f t="shared" si="32"/>
        <v>2.4000000000000001E-4</v>
      </c>
      <c r="S199" s="159">
        <v>0</v>
      </c>
      <c r="T199" s="160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122</v>
      </c>
      <c r="AT199" s="161" t="s">
        <v>118</v>
      </c>
      <c r="AU199" s="161" t="s">
        <v>114</v>
      </c>
      <c r="AY199" s="14" t="s">
        <v>115</v>
      </c>
      <c r="BE199" s="162">
        <f t="shared" si="34"/>
        <v>0</v>
      </c>
      <c r="BF199" s="162">
        <f t="shared" si="35"/>
        <v>0</v>
      </c>
      <c r="BG199" s="162">
        <f t="shared" si="36"/>
        <v>0</v>
      </c>
      <c r="BH199" s="162">
        <f t="shared" si="37"/>
        <v>0</v>
      </c>
      <c r="BI199" s="162">
        <f t="shared" si="38"/>
        <v>0</v>
      </c>
      <c r="BJ199" s="14" t="s">
        <v>114</v>
      </c>
      <c r="BK199" s="162">
        <f t="shared" si="39"/>
        <v>0</v>
      </c>
      <c r="BL199" s="14" t="s">
        <v>122</v>
      </c>
      <c r="BM199" s="161" t="s">
        <v>363</v>
      </c>
    </row>
    <row r="200" spans="1:65" s="2" customFormat="1" ht="33" customHeight="1">
      <c r="A200" s="26"/>
      <c r="B200" s="149"/>
      <c r="C200" s="163" t="s">
        <v>243</v>
      </c>
      <c r="D200" s="163" t="s">
        <v>123</v>
      </c>
      <c r="E200" s="164" t="s">
        <v>364</v>
      </c>
      <c r="F200" s="165" t="s">
        <v>365</v>
      </c>
      <c r="G200" s="166" t="s">
        <v>157</v>
      </c>
      <c r="H200" s="167">
        <v>4</v>
      </c>
      <c r="I200" s="168"/>
      <c r="J200" s="168">
        <f t="shared" si="30"/>
        <v>0</v>
      </c>
      <c r="K200" s="169"/>
      <c r="L200" s="170"/>
      <c r="M200" s="171" t="s">
        <v>1</v>
      </c>
      <c r="N200" s="172" t="s">
        <v>35</v>
      </c>
      <c r="O200" s="159">
        <v>0</v>
      </c>
      <c r="P200" s="159">
        <f t="shared" si="31"/>
        <v>0</v>
      </c>
      <c r="Q200" s="159">
        <v>1.1999999999999999E-3</v>
      </c>
      <c r="R200" s="159">
        <f t="shared" si="32"/>
        <v>4.7999999999999996E-3</v>
      </c>
      <c r="S200" s="159">
        <v>0</v>
      </c>
      <c r="T200" s="160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126</v>
      </c>
      <c r="AT200" s="161" t="s">
        <v>123</v>
      </c>
      <c r="AU200" s="161" t="s">
        <v>114</v>
      </c>
      <c r="AY200" s="14" t="s">
        <v>115</v>
      </c>
      <c r="BE200" s="162">
        <f t="shared" si="34"/>
        <v>0</v>
      </c>
      <c r="BF200" s="162">
        <f t="shared" si="35"/>
        <v>0</v>
      </c>
      <c r="BG200" s="162">
        <f t="shared" si="36"/>
        <v>0</v>
      </c>
      <c r="BH200" s="162">
        <f t="shared" si="37"/>
        <v>0</v>
      </c>
      <c r="BI200" s="162">
        <f t="shared" si="38"/>
        <v>0</v>
      </c>
      <c r="BJ200" s="14" t="s">
        <v>114</v>
      </c>
      <c r="BK200" s="162">
        <f t="shared" si="39"/>
        <v>0</v>
      </c>
      <c r="BL200" s="14" t="s">
        <v>122</v>
      </c>
      <c r="BM200" s="161" t="s">
        <v>366</v>
      </c>
    </row>
    <row r="201" spans="1:65" s="2" customFormat="1" ht="16.5" customHeight="1">
      <c r="A201" s="26"/>
      <c r="B201" s="149"/>
      <c r="C201" s="150" t="s">
        <v>367</v>
      </c>
      <c r="D201" s="150" t="s">
        <v>118</v>
      </c>
      <c r="E201" s="151" t="s">
        <v>368</v>
      </c>
      <c r="F201" s="152" t="s">
        <v>369</v>
      </c>
      <c r="G201" s="153" t="s">
        <v>157</v>
      </c>
      <c r="H201" s="154">
        <v>2</v>
      </c>
      <c r="I201" s="155"/>
      <c r="J201" s="155">
        <f t="shared" si="30"/>
        <v>0</v>
      </c>
      <c r="K201" s="156"/>
      <c r="L201" s="27"/>
      <c r="M201" s="157" t="s">
        <v>1</v>
      </c>
      <c r="N201" s="158" t="s">
        <v>35</v>
      </c>
      <c r="O201" s="159">
        <v>0.20648</v>
      </c>
      <c r="P201" s="159">
        <f t="shared" si="31"/>
        <v>0.41295999999999999</v>
      </c>
      <c r="Q201" s="159">
        <v>4.0000000000000003E-5</v>
      </c>
      <c r="R201" s="159">
        <f t="shared" si="32"/>
        <v>8.0000000000000007E-5</v>
      </c>
      <c r="S201" s="159">
        <v>0</v>
      </c>
      <c r="T201" s="160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122</v>
      </c>
      <c r="AT201" s="161" t="s">
        <v>118</v>
      </c>
      <c r="AU201" s="161" t="s">
        <v>114</v>
      </c>
      <c r="AY201" s="14" t="s">
        <v>115</v>
      </c>
      <c r="BE201" s="162">
        <f t="shared" si="34"/>
        <v>0</v>
      </c>
      <c r="BF201" s="162">
        <f t="shared" si="35"/>
        <v>0</v>
      </c>
      <c r="BG201" s="162">
        <f t="shared" si="36"/>
        <v>0</v>
      </c>
      <c r="BH201" s="162">
        <f t="shared" si="37"/>
        <v>0</v>
      </c>
      <c r="BI201" s="162">
        <f t="shared" si="38"/>
        <v>0</v>
      </c>
      <c r="BJ201" s="14" t="s">
        <v>114</v>
      </c>
      <c r="BK201" s="162">
        <f t="shared" si="39"/>
        <v>0</v>
      </c>
      <c r="BL201" s="14" t="s">
        <v>122</v>
      </c>
      <c r="BM201" s="161" t="s">
        <v>370</v>
      </c>
    </row>
    <row r="202" spans="1:65" s="2" customFormat="1" ht="16.5" customHeight="1">
      <c r="A202" s="26"/>
      <c r="B202" s="149"/>
      <c r="C202" s="163" t="s">
        <v>247</v>
      </c>
      <c r="D202" s="163" t="s">
        <v>123</v>
      </c>
      <c r="E202" s="164" t="s">
        <v>371</v>
      </c>
      <c r="F202" s="165" t="s">
        <v>372</v>
      </c>
      <c r="G202" s="166" t="s">
        <v>157</v>
      </c>
      <c r="H202" s="167">
        <v>2</v>
      </c>
      <c r="I202" s="168"/>
      <c r="J202" s="168">
        <f t="shared" si="30"/>
        <v>0</v>
      </c>
      <c r="K202" s="169"/>
      <c r="L202" s="170"/>
      <c r="M202" s="171" t="s">
        <v>1</v>
      </c>
      <c r="N202" s="172" t="s">
        <v>35</v>
      </c>
      <c r="O202" s="159">
        <v>0</v>
      </c>
      <c r="P202" s="159">
        <f t="shared" si="31"/>
        <v>0</v>
      </c>
      <c r="Q202" s="159">
        <v>0</v>
      </c>
      <c r="R202" s="159">
        <f t="shared" si="32"/>
        <v>0</v>
      </c>
      <c r="S202" s="159">
        <v>0</v>
      </c>
      <c r="T202" s="160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126</v>
      </c>
      <c r="AT202" s="161" t="s">
        <v>123</v>
      </c>
      <c r="AU202" s="161" t="s">
        <v>114</v>
      </c>
      <c r="AY202" s="14" t="s">
        <v>115</v>
      </c>
      <c r="BE202" s="162">
        <f t="shared" si="34"/>
        <v>0</v>
      </c>
      <c r="BF202" s="162">
        <f t="shared" si="35"/>
        <v>0</v>
      </c>
      <c r="BG202" s="162">
        <f t="shared" si="36"/>
        <v>0</v>
      </c>
      <c r="BH202" s="162">
        <f t="shared" si="37"/>
        <v>0</v>
      </c>
      <c r="BI202" s="162">
        <f t="shared" si="38"/>
        <v>0</v>
      </c>
      <c r="BJ202" s="14" t="s">
        <v>114</v>
      </c>
      <c r="BK202" s="162">
        <f t="shared" si="39"/>
        <v>0</v>
      </c>
      <c r="BL202" s="14" t="s">
        <v>122</v>
      </c>
      <c r="BM202" s="161" t="s">
        <v>373</v>
      </c>
    </row>
    <row r="203" spans="1:65" s="2" customFormat="1" ht="24.25" customHeight="1">
      <c r="A203" s="26"/>
      <c r="B203" s="149"/>
      <c r="C203" s="150" t="s">
        <v>374</v>
      </c>
      <c r="D203" s="150" t="s">
        <v>118</v>
      </c>
      <c r="E203" s="151" t="s">
        <v>375</v>
      </c>
      <c r="F203" s="152" t="s">
        <v>376</v>
      </c>
      <c r="G203" s="153" t="s">
        <v>157</v>
      </c>
      <c r="H203" s="154">
        <v>2</v>
      </c>
      <c r="I203" s="155"/>
      <c r="J203" s="155">
        <f t="shared" si="30"/>
        <v>0</v>
      </c>
      <c r="K203" s="156"/>
      <c r="L203" s="27"/>
      <c r="M203" s="157" t="s">
        <v>1</v>
      </c>
      <c r="N203" s="158" t="s">
        <v>35</v>
      </c>
      <c r="O203" s="159">
        <v>0.12501000000000001</v>
      </c>
      <c r="P203" s="159">
        <f t="shared" si="31"/>
        <v>0.25002000000000002</v>
      </c>
      <c r="Q203" s="159">
        <v>1.0000000000000001E-5</v>
      </c>
      <c r="R203" s="159">
        <f t="shared" si="32"/>
        <v>2.0000000000000002E-5</v>
      </c>
      <c r="S203" s="159">
        <v>0</v>
      </c>
      <c r="T203" s="160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122</v>
      </c>
      <c r="AT203" s="161" t="s">
        <v>118</v>
      </c>
      <c r="AU203" s="161" t="s">
        <v>114</v>
      </c>
      <c r="AY203" s="14" t="s">
        <v>115</v>
      </c>
      <c r="BE203" s="162">
        <f t="shared" si="34"/>
        <v>0</v>
      </c>
      <c r="BF203" s="162">
        <f t="shared" si="35"/>
        <v>0</v>
      </c>
      <c r="BG203" s="162">
        <f t="shared" si="36"/>
        <v>0</v>
      </c>
      <c r="BH203" s="162">
        <f t="shared" si="37"/>
        <v>0</v>
      </c>
      <c r="BI203" s="162">
        <f t="shared" si="38"/>
        <v>0</v>
      </c>
      <c r="BJ203" s="14" t="s">
        <v>114</v>
      </c>
      <c r="BK203" s="162">
        <f t="shared" si="39"/>
        <v>0</v>
      </c>
      <c r="BL203" s="14" t="s">
        <v>122</v>
      </c>
      <c r="BM203" s="161" t="s">
        <v>377</v>
      </c>
    </row>
    <row r="204" spans="1:65" s="2" customFormat="1" ht="33" customHeight="1">
      <c r="A204" s="26"/>
      <c r="B204" s="149"/>
      <c r="C204" s="163" t="s">
        <v>250</v>
      </c>
      <c r="D204" s="163" t="s">
        <v>123</v>
      </c>
      <c r="E204" s="164" t="s">
        <v>378</v>
      </c>
      <c r="F204" s="165" t="s">
        <v>379</v>
      </c>
      <c r="G204" s="166" t="s">
        <v>157</v>
      </c>
      <c r="H204" s="167">
        <v>2</v>
      </c>
      <c r="I204" s="168"/>
      <c r="J204" s="168">
        <f t="shared" si="30"/>
        <v>0</v>
      </c>
      <c r="K204" s="169"/>
      <c r="L204" s="170"/>
      <c r="M204" s="171" t="s">
        <v>1</v>
      </c>
      <c r="N204" s="172" t="s">
        <v>35</v>
      </c>
      <c r="O204" s="159">
        <v>0</v>
      </c>
      <c r="P204" s="159">
        <f t="shared" si="31"/>
        <v>0</v>
      </c>
      <c r="Q204" s="159">
        <v>2.1000000000000001E-4</v>
      </c>
      <c r="R204" s="159">
        <f t="shared" si="32"/>
        <v>4.2000000000000002E-4</v>
      </c>
      <c r="S204" s="159">
        <v>0</v>
      </c>
      <c r="T204" s="160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126</v>
      </c>
      <c r="AT204" s="161" t="s">
        <v>123</v>
      </c>
      <c r="AU204" s="161" t="s">
        <v>114</v>
      </c>
      <c r="AY204" s="14" t="s">
        <v>115</v>
      </c>
      <c r="BE204" s="162">
        <f t="shared" si="34"/>
        <v>0</v>
      </c>
      <c r="BF204" s="162">
        <f t="shared" si="35"/>
        <v>0</v>
      </c>
      <c r="BG204" s="162">
        <f t="shared" si="36"/>
        <v>0</v>
      </c>
      <c r="BH204" s="162">
        <f t="shared" si="37"/>
        <v>0</v>
      </c>
      <c r="BI204" s="162">
        <f t="shared" si="38"/>
        <v>0</v>
      </c>
      <c r="BJ204" s="14" t="s">
        <v>114</v>
      </c>
      <c r="BK204" s="162">
        <f t="shared" si="39"/>
        <v>0</v>
      </c>
      <c r="BL204" s="14" t="s">
        <v>122</v>
      </c>
      <c r="BM204" s="161" t="s">
        <v>380</v>
      </c>
    </row>
    <row r="205" spans="1:65" s="2" customFormat="1" ht="24.25" customHeight="1">
      <c r="A205" s="26"/>
      <c r="B205" s="149"/>
      <c r="C205" s="150" t="s">
        <v>381</v>
      </c>
      <c r="D205" s="150" t="s">
        <v>118</v>
      </c>
      <c r="E205" s="151" t="s">
        <v>382</v>
      </c>
      <c r="F205" s="152" t="s">
        <v>383</v>
      </c>
      <c r="G205" s="153" t="s">
        <v>157</v>
      </c>
      <c r="H205" s="154">
        <v>4</v>
      </c>
      <c r="I205" s="155"/>
      <c r="J205" s="155">
        <f t="shared" si="30"/>
        <v>0</v>
      </c>
      <c r="K205" s="156"/>
      <c r="L205" s="27"/>
      <c r="M205" s="157" t="s">
        <v>1</v>
      </c>
      <c r="N205" s="158" t="s">
        <v>35</v>
      </c>
      <c r="O205" s="159">
        <v>7.7229999999999993E-2</v>
      </c>
      <c r="P205" s="159">
        <f t="shared" si="31"/>
        <v>0.30891999999999997</v>
      </c>
      <c r="Q205" s="159">
        <v>3.8999999999999999E-4</v>
      </c>
      <c r="R205" s="159">
        <f t="shared" si="32"/>
        <v>1.56E-3</v>
      </c>
      <c r="S205" s="159">
        <v>0</v>
      </c>
      <c r="T205" s="160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122</v>
      </c>
      <c r="AT205" s="161" t="s">
        <v>118</v>
      </c>
      <c r="AU205" s="161" t="s">
        <v>114</v>
      </c>
      <c r="AY205" s="14" t="s">
        <v>115</v>
      </c>
      <c r="BE205" s="162">
        <f t="shared" si="34"/>
        <v>0</v>
      </c>
      <c r="BF205" s="162">
        <f t="shared" si="35"/>
        <v>0</v>
      </c>
      <c r="BG205" s="162">
        <f t="shared" si="36"/>
        <v>0</v>
      </c>
      <c r="BH205" s="162">
        <f t="shared" si="37"/>
        <v>0</v>
      </c>
      <c r="BI205" s="162">
        <f t="shared" si="38"/>
        <v>0</v>
      </c>
      <c r="BJ205" s="14" t="s">
        <v>114</v>
      </c>
      <c r="BK205" s="162">
        <f t="shared" si="39"/>
        <v>0</v>
      </c>
      <c r="BL205" s="14" t="s">
        <v>122</v>
      </c>
      <c r="BM205" s="161" t="s">
        <v>384</v>
      </c>
    </row>
    <row r="206" spans="1:65" s="2" customFormat="1" ht="24.25" customHeight="1">
      <c r="A206" s="26"/>
      <c r="B206" s="149"/>
      <c r="C206" s="150" t="s">
        <v>254</v>
      </c>
      <c r="D206" s="150" t="s">
        <v>118</v>
      </c>
      <c r="E206" s="151" t="s">
        <v>385</v>
      </c>
      <c r="F206" s="152" t="s">
        <v>386</v>
      </c>
      <c r="G206" s="153" t="s">
        <v>157</v>
      </c>
      <c r="H206" s="154">
        <v>4</v>
      </c>
      <c r="I206" s="155"/>
      <c r="J206" s="155">
        <f t="shared" si="30"/>
        <v>0</v>
      </c>
      <c r="K206" s="156"/>
      <c r="L206" s="27"/>
      <c r="M206" s="157" t="s">
        <v>1</v>
      </c>
      <c r="N206" s="158" t="s">
        <v>35</v>
      </c>
      <c r="O206" s="159">
        <v>0.36035</v>
      </c>
      <c r="P206" s="159">
        <f t="shared" si="31"/>
        <v>1.4414</v>
      </c>
      <c r="Q206" s="159">
        <v>5.9999999999999995E-4</v>
      </c>
      <c r="R206" s="159">
        <f t="shared" si="32"/>
        <v>2.3999999999999998E-3</v>
      </c>
      <c r="S206" s="159">
        <v>0</v>
      </c>
      <c r="T206" s="160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61" t="s">
        <v>122</v>
      </c>
      <c r="AT206" s="161" t="s">
        <v>118</v>
      </c>
      <c r="AU206" s="161" t="s">
        <v>114</v>
      </c>
      <c r="AY206" s="14" t="s">
        <v>115</v>
      </c>
      <c r="BE206" s="162">
        <f t="shared" si="34"/>
        <v>0</v>
      </c>
      <c r="BF206" s="162">
        <f t="shared" si="35"/>
        <v>0</v>
      </c>
      <c r="BG206" s="162">
        <f t="shared" si="36"/>
        <v>0</v>
      </c>
      <c r="BH206" s="162">
        <f t="shared" si="37"/>
        <v>0</v>
      </c>
      <c r="BI206" s="162">
        <f t="shared" si="38"/>
        <v>0</v>
      </c>
      <c r="BJ206" s="14" t="s">
        <v>114</v>
      </c>
      <c r="BK206" s="162">
        <f t="shared" si="39"/>
        <v>0</v>
      </c>
      <c r="BL206" s="14" t="s">
        <v>122</v>
      </c>
      <c r="BM206" s="161" t="s">
        <v>387</v>
      </c>
    </row>
    <row r="207" spans="1:65" s="2" customFormat="1" ht="16.5" customHeight="1">
      <c r="A207" s="26"/>
      <c r="B207" s="149"/>
      <c r="C207" s="150" t="s">
        <v>388</v>
      </c>
      <c r="D207" s="150" t="s">
        <v>118</v>
      </c>
      <c r="E207" s="151" t="s">
        <v>389</v>
      </c>
      <c r="F207" s="152" t="s">
        <v>390</v>
      </c>
      <c r="G207" s="153" t="s">
        <v>157</v>
      </c>
      <c r="H207" s="154">
        <v>30</v>
      </c>
      <c r="I207" s="155"/>
      <c r="J207" s="155">
        <f t="shared" si="30"/>
        <v>0</v>
      </c>
      <c r="K207" s="156"/>
      <c r="L207" s="27"/>
      <c r="M207" s="157" t="s">
        <v>1</v>
      </c>
      <c r="N207" s="158" t="s">
        <v>35</v>
      </c>
      <c r="O207" s="159">
        <v>0.16502</v>
      </c>
      <c r="P207" s="159">
        <f t="shared" si="31"/>
        <v>4.9505999999999997</v>
      </c>
      <c r="Q207" s="159">
        <v>2.0000000000000002E-5</v>
      </c>
      <c r="R207" s="159">
        <f t="shared" si="32"/>
        <v>6.0000000000000006E-4</v>
      </c>
      <c r="S207" s="159">
        <v>0</v>
      </c>
      <c r="T207" s="160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122</v>
      </c>
      <c r="AT207" s="161" t="s">
        <v>118</v>
      </c>
      <c r="AU207" s="161" t="s">
        <v>114</v>
      </c>
      <c r="AY207" s="14" t="s">
        <v>115</v>
      </c>
      <c r="BE207" s="162">
        <f t="shared" si="34"/>
        <v>0</v>
      </c>
      <c r="BF207" s="162">
        <f t="shared" si="35"/>
        <v>0</v>
      </c>
      <c r="BG207" s="162">
        <f t="shared" si="36"/>
        <v>0</v>
      </c>
      <c r="BH207" s="162">
        <f t="shared" si="37"/>
        <v>0</v>
      </c>
      <c r="BI207" s="162">
        <f t="shared" si="38"/>
        <v>0</v>
      </c>
      <c r="BJ207" s="14" t="s">
        <v>114</v>
      </c>
      <c r="BK207" s="162">
        <f t="shared" si="39"/>
        <v>0</v>
      </c>
      <c r="BL207" s="14" t="s">
        <v>122</v>
      </c>
      <c r="BM207" s="161" t="s">
        <v>391</v>
      </c>
    </row>
    <row r="208" spans="1:65" s="2" customFormat="1" ht="24.25" customHeight="1">
      <c r="A208" s="26"/>
      <c r="B208" s="149"/>
      <c r="C208" s="163" t="s">
        <v>257</v>
      </c>
      <c r="D208" s="163" t="s">
        <v>123</v>
      </c>
      <c r="E208" s="164" t="s">
        <v>392</v>
      </c>
      <c r="F208" s="165" t="s">
        <v>393</v>
      </c>
      <c r="G208" s="166" t="s">
        <v>157</v>
      </c>
      <c r="H208" s="167">
        <v>29</v>
      </c>
      <c r="I208" s="168"/>
      <c r="J208" s="168">
        <f t="shared" si="30"/>
        <v>0</v>
      </c>
      <c r="K208" s="169"/>
      <c r="L208" s="170"/>
      <c r="M208" s="171" t="s">
        <v>1</v>
      </c>
      <c r="N208" s="172" t="s">
        <v>35</v>
      </c>
      <c r="O208" s="159">
        <v>0</v>
      </c>
      <c r="P208" s="159">
        <f t="shared" si="31"/>
        <v>0</v>
      </c>
      <c r="Q208" s="159">
        <v>2.0000000000000001E-4</v>
      </c>
      <c r="R208" s="159">
        <f t="shared" si="32"/>
        <v>5.8000000000000005E-3</v>
      </c>
      <c r="S208" s="159">
        <v>0</v>
      </c>
      <c r="T208" s="160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126</v>
      </c>
      <c r="AT208" s="161" t="s">
        <v>123</v>
      </c>
      <c r="AU208" s="161" t="s">
        <v>114</v>
      </c>
      <c r="AY208" s="14" t="s">
        <v>115</v>
      </c>
      <c r="BE208" s="162">
        <f t="shared" si="34"/>
        <v>0</v>
      </c>
      <c r="BF208" s="162">
        <f t="shared" si="35"/>
        <v>0</v>
      </c>
      <c r="BG208" s="162">
        <f t="shared" si="36"/>
        <v>0</v>
      </c>
      <c r="BH208" s="162">
        <f t="shared" si="37"/>
        <v>0</v>
      </c>
      <c r="BI208" s="162">
        <f t="shared" si="38"/>
        <v>0</v>
      </c>
      <c r="BJ208" s="14" t="s">
        <v>114</v>
      </c>
      <c r="BK208" s="162">
        <f t="shared" si="39"/>
        <v>0</v>
      </c>
      <c r="BL208" s="14" t="s">
        <v>122</v>
      </c>
      <c r="BM208" s="161" t="s">
        <v>394</v>
      </c>
    </row>
    <row r="209" spans="1:65" s="2" customFormat="1" ht="21.75" customHeight="1">
      <c r="A209" s="26"/>
      <c r="B209" s="149"/>
      <c r="C209" s="163" t="s">
        <v>395</v>
      </c>
      <c r="D209" s="163" t="s">
        <v>123</v>
      </c>
      <c r="E209" s="164" t="s">
        <v>396</v>
      </c>
      <c r="F209" s="165" t="s">
        <v>397</v>
      </c>
      <c r="G209" s="166" t="s">
        <v>157</v>
      </c>
      <c r="H209" s="167">
        <v>1</v>
      </c>
      <c r="I209" s="168"/>
      <c r="J209" s="168">
        <f t="shared" si="30"/>
        <v>0</v>
      </c>
      <c r="K209" s="169"/>
      <c r="L209" s="170"/>
      <c r="M209" s="171" t="s">
        <v>1</v>
      </c>
      <c r="N209" s="172" t="s">
        <v>35</v>
      </c>
      <c r="O209" s="159">
        <v>0</v>
      </c>
      <c r="P209" s="159">
        <f t="shared" si="31"/>
        <v>0</v>
      </c>
      <c r="Q209" s="159">
        <v>0</v>
      </c>
      <c r="R209" s="159">
        <f t="shared" si="32"/>
        <v>0</v>
      </c>
      <c r="S209" s="159">
        <v>0</v>
      </c>
      <c r="T209" s="160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61" t="s">
        <v>126</v>
      </c>
      <c r="AT209" s="161" t="s">
        <v>123</v>
      </c>
      <c r="AU209" s="161" t="s">
        <v>114</v>
      </c>
      <c r="AY209" s="14" t="s">
        <v>115</v>
      </c>
      <c r="BE209" s="162">
        <f t="shared" si="34"/>
        <v>0</v>
      </c>
      <c r="BF209" s="162">
        <f t="shared" si="35"/>
        <v>0</v>
      </c>
      <c r="BG209" s="162">
        <f t="shared" si="36"/>
        <v>0</v>
      </c>
      <c r="BH209" s="162">
        <f t="shared" si="37"/>
        <v>0</v>
      </c>
      <c r="BI209" s="162">
        <f t="shared" si="38"/>
        <v>0</v>
      </c>
      <c r="BJ209" s="14" t="s">
        <v>114</v>
      </c>
      <c r="BK209" s="162">
        <f t="shared" si="39"/>
        <v>0</v>
      </c>
      <c r="BL209" s="14" t="s">
        <v>122</v>
      </c>
      <c r="BM209" s="161" t="s">
        <v>398</v>
      </c>
    </row>
    <row r="210" spans="1:65" s="2" customFormat="1" ht="16.5" customHeight="1">
      <c r="A210" s="26"/>
      <c r="B210" s="149"/>
      <c r="C210" s="150" t="s">
        <v>261</v>
      </c>
      <c r="D210" s="150" t="s">
        <v>118</v>
      </c>
      <c r="E210" s="151" t="s">
        <v>399</v>
      </c>
      <c r="F210" s="152" t="s">
        <v>400</v>
      </c>
      <c r="G210" s="153" t="s">
        <v>179</v>
      </c>
      <c r="H210" s="154">
        <v>30</v>
      </c>
      <c r="I210" s="155"/>
      <c r="J210" s="155">
        <f t="shared" si="30"/>
        <v>0</v>
      </c>
      <c r="K210" s="156"/>
      <c r="L210" s="27"/>
      <c r="M210" s="157" t="s">
        <v>1</v>
      </c>
      <c r="N210" s="158" t="s">
        <v>35</v>
      </c>
      <c r="O210" s="159">
        <v>0</v>
      </c>
      <c r="P210" s="159">
        <f t="shared" si="31"/>
        <v>0</v>
      </c>
      <c r="Q210" s="159">
        <v>0</v>
      </c>
      <c r="R210" s="159">
        <f t="shared" si="32"/>
        <v>0</v>
      </c>
      <c r="S210" s="159">
        <v>0</v>
      </c>
      <c r="T210" s="160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122</v>
      </c>
      <c r="AT210" s="161" t="s">
        <v>118</v>
      </c>
      <c r="AU210" s="161" t="s">
        <v>114</v>
      </c>
      <c r="AY210" s="14" t="s">
        <v>115</v>
      </c>
      <c r="BE210" s="162">
        <f t="shared" si="34"/>
        <v>0</v>
      </c>
      <c r="BF210" s="162">
        <f t="shared" si="35"/>
        <v>0</v>
      </c>
      <c r="BG210" s="162">
        <f t="shared" si="36"/>
        <v>0</v>
      </c>
      <c r="BH210" s="162">
        <f t="shared" si="37"/>
        <v>0</v>
      </c>
      <c r="BI210" s="162">
        <f t="shared" si="38"/>
        <v>0</v>
      </c>
      <c r="BJ210" s="14" t="s">
        <v>114</v>
      </c>
      <c r="BK210" s="162">
        <f t="shared" si="39"/>
        <v>0</v>
      </c>
      <c r="BL210" s="14" t="s">
        <v>122</v>
      </c>
      <c r="BM210" s="161" t="s">
        <v>401</v>
      </c>
    </row>
    <row r="211" spans="1:65" s="2" customFormat="1" ht="16.5" customHeight="1">
      <c r="A211" s="26"/>
      <c r="B211" s="149"/>
      <c r="C211" s="163" t="s">
        <v>402</v>
      </c>
      <c r="D211" s="163" t="s">
        <v>123</v>
      </c>
      <c r="E211" s="164" t="s">
        <v>403</v>
      </c>
      <c r="F211" s="165" t="s">
        <v>404</v>
      </c>
      <c r="G211" s="166" t="s">
        <v>157</v>
      </c>
      <c r="H211" s="167">
        <v>30</v>
      </c>
      <c r="I211" s="168"/>
      <c r="J211" s="168">
        <f t="shared" si="30"/>
        <v>0</v>
      </c>
      <c r="K211" s="169"/>
      <c r="L211" s="170"/>
      <c r="M211" s="171" t="s">
        <v>1</v>
      </c>
      <c r="N211" s="172" t="s">
        <v>35</v>
      </c>
      <c r="O211" s="159">
        <v>0</v>
      </c>
      <c r="P211" s="159">
        <f t="shared" si="31"/>
        <v>0</v>
      </c>
      <c r="Q211" s="159">
        <v>1.4E-3</v>
      </c>
      <c r="R211" s="159">
        <f t="shared" si="32"/>
        <v>4.2000000000000003E-2</v>
      </c>
      <c r="S211" s="159">
        <v>0</v>
      </c>
      <c r="T211" s="160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61" t="s">
        <v>126</v>
      </c>
      <c r="AT211" s="161" t="s">
        <v>123</v>
      </c>
      <c r="AU211" s="161" t="s">
        <v>114</v>
      </c>
      <c r="AY211" s="14" t="s">
        <v>115</v>
      </c>
      <c r="BE211" s="162">
        <f t="shared" si="34"/>
        <v>0</v>
      </c>
      <c r="BF211" s="162">
        <f t="shared" si="35"/>
        <v>0</v>
      </c>
      <c r="BG211" s="162">
        <f t="shared" si="36"/>
        <v>0</v>
      </c>
      <c r="BH211" s="162">
        <f t="shared" si="37"/>
        <v>0</v>
      </c>
      <c r="BI211" s="162">
        <f t="shared" si="38"/>
        <v>0</v>
      </c>
      <c r="BJ211" s="14" t="s">
        <v>114</v>
      </c>
      <c r="BK211" s="162">
        <f t="shared" si="39"/>
        <v>0</v>
      </c>
      <c r="BL211" s="14" t="s">
        <v>122</v>
      </c>
      <c r="BM211" s="161" t="s">
        <v>405</v>
      </c>
    </row>
    <row r="212" spans="1:65" s="2" customFormat="1" ht="21.75" customHeight="1">
      <c r="A212" s="26"/>
      <c r="B212" s="149"/>
      <c r="C212" s="150" t="s">
        <v>264</v>
      </c>
      <c r="D212" s="150" t="s">
        <v>118</v>
      </c>
      <c r="E212" s="151" t="s">
        <v>406</v>
      </c>
      <c r="F212" s="152" t="s">
        <v>407</v>
      </c>
      <c r="G212" s="153" t="s">
        <v>161</v>
      </c>
      <c r="H212" s="154">
        <v>33.610999999999997</v>
      </c>
      <c r="I212" s="155"/>
      <c r="J212" s="155">
        <f t="shared" si="30"/>
        <v>0</v>
      </c>
      <c r="K212" s="156"/>
      <c r="L212" s="27"/>
      <c r="M212" s="157" t="s">
        <v>1</v>
      </c>
      <c r="N212" s="158" t="s">
        <v>35</v>
      </c>
      <c r="O212" s="159">
        <v>0</v>
      </c>
      <c r="P212" s="159">
        <f t="shared" si="31"/>
        <v>0</v>
      </c>
      <c r="Q212" s="159">
        <v>0</v>
      </c>
      <c r="R212" s="159">
        <f t="shared" si="32"/>
        <v>0</v>
      </c>
      <c r="S212" s="159">
        <v>0</v>
      </c>
      <c r="T212" s="160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61" t="s">
        <v>122</v>
      </c>
      <c r="AT212" s="161" t="s">
        <v>118</v>
      </c>
      <c r="AU212" s="161" t="s">
        <v>114</v>
      </c>
      <c r="AY212" s="14" t="s">
        <v>115</v>
      </c>
      <c r="BE212" s="162">
        <f t="shared" si="34"/>
        <v>0</v>
      </c>
      <c r="BF212" s="162">
        <f t="shared" si="35"/>
        <v>0</v>
      </c>
      <c r="BG212" s="162">
        <f t="shared" si="36"/>
        <v>0</v>
      </c>
      <c r="BH212" s="162">
        <f t="shared" si="37"/>
        <v>0</v>
      </c>
      <c r="BI212" s="162">
        <f t="shared" si="38"/>
        <v>0</v>
      </c>
      <c r="BJ212" s="14" t="s">
        <v>114</v>
      </c>
      <c r="BK212" s="162">
        <f t="shared" si="39"/>
        <v>0</v>
      </c>
      <c r="BL212" s="14" t="s">
        <v>122</v>
      </c>
      <c r="BM212" s="161" t="s">
        <v>408</v>
      </c>
    </row>
    <row r="213" spans="1:65" s="12" customFormat="1" ht="23" customHeight="1">
      <c r="B213" s="137"/>
      <c r="D213" s="138" t="s">
        <v>68</v>
      </c>
      <c r="E213" s="147" t="s">
        <v>409</v>
      </c>
      <c r="F213" s="147" t="s">
        <v>410</v>
      </c>
      <c r="J213" s="148">
        <f>BK213</f>
        <v>0</v>
      </c>
      <c r="L213" s="137"/>
      <c r="M213" s="141"/>
      <c r="N213" s="142"/>
      <c r="O213" s="142"/>
      <c r="P213" s="143">
        <f>SUM(P214:P246)</f>
        <v>18.650179000000001</v>
      </c>
      <c r="Q213" s="142"/>
      <c r="R213" s="143">
        <f>SUM(R214:R246)</f>
        <v>6.0000000000000016E-4</v>
      </c>
      <c r="S213" s="142"/>
      <c r="T213" s="144">
        <f>SUM(T214:T246)</f>
        <v>0</v>
      </c>
      <c r="AR213" s="138" t="s">
        <v>114</v>
      </c>
      <c r="AT213" s="145" t="s">
        <v>68</v>
      </c>
      <c r="AU213" s="145" t="s">
        <v>77</v>
      </c>
      <c r="AY213" s="138" t="s">
        <v>115</v>
      </c>
      <c r="BK213" s="146">
        <f>SUM(BK214:BK246)</f>
        <v>0</v>
      </c>
    </row>
    <row r="214" spans="1:65" s="2" customFormat="1" ht="33" customHeight="1">
      <c r="A214" s="26"/>
      <c r="B214" s="149"/>
      <c r="C214" s="150" t="s">
        <v>411</v>
      </c>
      <c r="D214" s="150" t="s">
        <v>118</v>
      </c>
      <c r="E214" s="151" t="s">
        <v>412</v>
      </c>
      <c r="F214" s="152" t="s">
        <v>413</v>
      </c>
      <c r="G214" s="153" t="s">
        <v>157</v>
      </c>
      <c r="H214" s="154">
        <v>5</v>
      </c>
      <c r="I214" s="155"/>
      <c r="J214" s="155">
        <f t="shared" ref="J214:J246" si="40">ROUND(I214*H214,2)</f>
        <v>0</v>
      </c>
      <c r="K214" s="156"/>
      <c r="L214" s="27"/>
      <c r="M214" s="157" t="s">
        <v>1</v>
      </c>
      <c r="N214" s="158" t="s">
        <v>35</v>
      </c>
      <c r="O214" s="159">
        <v>0.54425999999999997</v>
      </c>
      <c r="P214" s="159">
        <f t="shared" ref="P214:P246" si="41">O214*H214</f>
        <v>2.7212999999999998</v>
      </c>
      <c r="Q214" s="159">
        <v>2.0000000000000002E-5</v>
      </c>
      <c r="R214" s="159">
        <f t="shared" ref="R214:R246" si="42">Q214*H214</f>
        <v>1E-4</v>
      </c>
      <c r="S214" s="159">
        <v>0</v>
      </c>
      <c r="T214" s="160">
        <f t="shared" ref="T214:T246" si="43"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61" t="s">
        <v>122</v>
      </c>
      <c r="AT214" s="161" t="s">
        <v>118</v>
      </c>
      <c r="AU214" s="161" t="s">
        <v>114</v>
      </c>
      <c r="AY214" s="14" t="s">
        <v>115</v>
      </c>
      <c r="BE214" s="162">
        <f t="shared" ref="BE214:BE246" si="44">IF(N214="základná",J214,0)</f>
        <v>0</v>
      </c>
      <c r="BF214" s="162">
        <f t="shared" ref="BF214:BF246" si="45">IF(N214="znížená",J214,0)</f>
        <v>0</v>
      </c>
      <c r="BG214" s="162">
        <f t="shared" ref="BG214:BG246" si="46">IF(N214="zákl. prenesená",J214,0)</f>
        <v>0</v>
      </c>
      <c r="BH214" s="162">
        <f t="shared" ref="BH214:BH246" si="47">IF(N214="zníž. prenesená",J214,0)</f>
        <v>0</v>
      </c>
      <c r="BI214" s="162">
        <f t="shared" ref="BI214:BI246" si="48">IF(N214="nulová",J214,0)</f>
        <v>0</v>
      </c>
      <c r="BJ214" s="14" t="s">
        <v>114</v>
      </c>
      <c r="BK214" s="162">
        <f t="shared" ref="BK214:BK246" si="49">ROUND(I214*H214,2)</f>
        <v>0</v>
      </c>
      <c r="BL214" s="14" t="s">
        <v>122</v>
      </c>
      <c r="BM214" s="161" t="s">
        <v>414</v>
      </c>
    </row>
    <row r="215" spans="1:65" s="2" customFormat="1" ht="38" customHeight="1">
      <c r="A215" s="26"/>
      <c r="B215" s="149"/>
      <c r="C215" s="163" t="s">
        <v>270</v>
      </c>
      <c r="D215" s="163" t="s">
        <v>123</v>
      </c>
      <c r="E215" s="164" t="s">
        <v>415</v>
      </c>
      <c r="F215" s="165" t="s">
        <v>416</v>
      </c>
      <c r="G215" s="166" t="s">
        <v>157</v>
      </c>
      <c r="H215" s="167">
        <v>5</v>
      </c>
      <c r="I215" s="168"/>
      <c r="J215" s="168">
        <f t="shared" si="40"/>
        <v>0</v>
      </c>
      <c r="K215" s="169"/>
      <c r="L215" s="170"/>
      <c r="M215" s="171" t="s">
        <v>1</v>
      </c>
      <c r="N215" s="172" t="s">
        <v>35</v>
      </c>
      <c r="O215" s="159">
        <v>0</v>
      </c>
      <c r="P215" s="159">
        <f t="shared" si="41"/>
        <v>0</v>
      </c>
      <c r="Q215" s="159">
        <v>0</v>
      </c>
      <c r="R215" s="159">
        <f t="shared" si="42"/>
        <v>0</v>
      </c>
      <c r="S215" s="159">
        <v>0</v>
      </c>
      <c r="T215" s="160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61" t="s">
        <v>126</v>
      </c>
      <c r="AT215" s="161" t="s">
        <v>123</v>
      </c>
      <c r="AU215" s="161" t="s">
        <v>114</v>
      </c>
      <c r="AY215" s="14" t="s">
        <v>115</v>
      </c>
      <c r="BE215" s="162">
        <f t="shared" si="44"/>
        <v>0</v>
      </c>
      <c r="BF215" s="162">
        <f t="shared" si="45"/>
        <v>0</v>
      </c>
      <c r="BG215" s="162">
        <f t="shared" si="46"/>
        <v>0</v>
      </c>
      <c r="BH215" s="162">
        <f t="shared" si="47"/>
        <v>0</v>
      </c>
      <c r="BI215" s="162">
        <f t="shared" si="48"/>
        <v>0</v>
      </c>
      <c r="BJ215" s="14" t="s">
        <v>114</v>
      </c>
      <c r="BK215" s="162">
        <f t="shared" si="49"/>
        <v>0</v>
      </c>
      <c r="BL215" s="14" t="s">
        <v>122</v>
      </c>
      <c r="BM215" s="161" t="s">
        <v>417</v>
      </c>
    </row>
    <row r="216" spans="1:65" s="2" customFormat="1" ht="24.25" customHeight="1">
      <c r="A216" s="26"/>
      <c r="B216" s="149"/>
      <c r="C216" s="150" t="s">
        <v>418</v>
      </c>
      <c r="D216" s="150" t="s">
        <v>118</v>
      </c>
      <c r="E216" s="151" t="s">
        <v>419</v>
      </c>
      <c r="F216" s="152" t="s">
        <v>420</v>
      </c>
      <c r="G216" s="153" t="s">
        <v>157</v>
      </c>
      <c r="H216" s="154">
        <v>2</v>
      </c>
      <c r="I216" s="155"/>
      <c r="J216" s="155">
        <f t="shared" si="40"/>
        <v>0</v>
      </c>
      <c r="K216" s="156"/>
      <c r="L216" s="27"/>
      <c r="M216" s="157" t="s">
        <v>1</v>
      </c>
      <c r="N216" s="158" t="s">
        <v>35</v>
      </c>
      <c r="O216" s="159">
        <v>0.50194499999999997</v>
      </c>
      <c r="P216" s="159">
        <f t="shared" si="41"/>
        <v>1.0038899999999999</v>
      </c>
      <c r="Q216" s="159">
        <v>2.0000000000000002E-5</v>
      </c>
      <c r="R216" s="159">
        <f t="shared" si="42"/>
        <v>4.0000000000000003E-5</v>
      </c>
      <c r="S216" s="159">
        <v>0</v>
      </c>
      <c r="T216" s="160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61" t="s">
        <v>122</v>
      </c>
      <c r="AT216" s="161" t="s">
        <v>118</v>
      </c>
      <c r="AU216" s="161" t="s">
        <v>114</v>
      </c>
      <c r="AY216" s="14" t="s">
        <v>115</v>
      </c>
      <c r="BE216" s="162">
        <f t="shared" si="44"/>
        <v>0</v>
      </c>
      <c r="BF216" s="162">
        <f t="shared" si="45"/>
        <v>0</v>
      </c>
      <c r="BG216" s="162">
        <f t="shared" si="46"/>
        <v>0</v>
      </c>
      <c r="BH216" s="162">
        <f t="shared" si="47"/>
        <v>0</v>
      </c>
      <c r="BI216" s="162">
        <f t="shared" si="48"/>
        <v>0</v>
      </c>
      <c r="BJ216" s="14" t="s">
        <v>114</v>
      </c>
      <c r="BK216" s="162">
        <f t="shared" si="49"/>
        <v>0</v>
      </c>
      <c r="BL216" s="14" t="s">
        <v>122</v>
      </c>
      <c r="BM216" s="161" t="s">
        <v>421</v>
      </c>
    </row>
    <row r="217" spans="1:65" s="2" customFormat="1" ht="38" customHeight="1">
      <c r="A217" s="26"/>
      <c r="B217" s="149"/>
      <c r="C217" s="163" t="s">
        <v>273</v>
      </c>
      <c r="D217" s="163" t="s">
        <v>123</v>
      </c>
      <c r="E217" s="164" t="s">
        <v>422</v>
      </c>
      <c r="F217" s="165" t="s">
        <v>423</v>
      </c>
      <c r="G217" s="166" t="s">
        <v>157</v>
      </c>
      <c r="H217" s="167">
        <v>1</v>
      </c>
      <c r="I217" s="168"/>
      <c r="J217" s="168">
        <f t="shared" si="40"/>
        <v>0</v>
      </c>
      <c r="K217" s="169"/>
      <c r="L217" s="170"/>
      <c r="M217" s="171" t="s">
        <v>1</v>
      </c>
      <c r="N217" s="172" t="s">
        <v>35</v>
      </c>
      <c r="O217" s="159">
        <v>0</v>
      </c>
      <c r="P217" s="159">
        <f t="shared" si="41"/>
        <v>0</v>
      </c>
      <c r="Q217" s="159">
        <v>0</v>
      </c>
      <c r="R217" s="159">
        <f t="shared" si="42"/>
        <v>0</v>
      </c>
      <c r="S217" s="159">
        <v>0</v>
      </c>
      <c r="T217" s="160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61" t="s">
        <v>126</v>
      </c>
      <c r="AT217" s="161" t="s">
        <v>123</v>
      </c>
      <c r="AU217" s="161" t="s">
        <v>114</v>
      </c>
      <c r="AY217" s="14" t="s">
        <v>115</v>
      </c>
      <c r="BE217" s="162">
        <f t="shared" si="44"/>
        <v>0</v>
      </c>
      <c r="BF217" s="162">
        <f t="shared" si="45"/>
        <v>0</v>
      </c>
      <c r="BG217" s="162">
        <f t="shared" si="46"/>
        <v>0</v>
      </c>
      <c r="BH217" s="162">
        <f t="shared" si="47"/>
        <v>0</v>
      </c>
      <c r="BI217" s="162">
        <f t="shared" si="48"/>
        <v>0</v>
      </c>
      <c r="BJ217" s="14" t="s">
        <v>114</v>
      </c>
      <c r="BK217" s="162">
        <f t="shared" si="49"/>
        <v>0</v>
      </c>
      <c r="BL217" s="14" t="s">
        <v>122</v>
      </c>
      <c r="BM217" s="161" t="s">
        <v>424</v>
      </c>
    </row>
    <row r="218" spans="1:65" s="2" customFormat="1" ht="38" customHeight="1">
      <c r="A218" s="26"/>
      <c r="B218" s="149"/>
      <c r="C218" s="163" t="s">
        <v>425</v>
      </c>
      <c r="D218" s="163" t="s">
        <v>123</v>
      </c>
      <c r="E218" s="164" t="s">
        <v>426</v>
      </c>
      <c r="F218" s="165" t="s">
        <v>427</v>
      </c>
      <c r="G218" s="166" t="s">
        <v>157</v>
      </c>
      <c r="H218" s="167">
        <v>1</v>
      </c>
      <c r="I218" s="168"/>
      <c r="J218" s="168">
        <f t="shared" si="40"/>
        <v>0</v>
      </c>
      <c r="K218" s="169"/>
      <c r="L218" s="170"/>
      <c r="M218" s="171" t="s">
        <v>1</v>
      </c>
      <c r="N218" s="172" t="s">
        <v>35</v>
      </c>
      <c r="O218" s="159">
        <v>0</v>
      </c>
      <c r="P218" s="159">
        <f t="shared" si="41"/>
        <v>0</v>
      </c>
      <c r="Q218" s="159">
        <v>0</v>
      </c>
      <c r="R218" s="159">
        <f t="shared" si="42"/>
        <v>0</v>
      </c>
      <c r="S218" s="159">
        <v>0</v>
      </c>
      <c r="T218" s="160">
        <f t="shared" si="4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61" t="s">
        <v>126</v>
      </c>
      <c r="AT218" s="161" t="s">
        <v>123</v>
      </c>
      <c r="AU218" s="161" t="s">
        <v>114</v>
      </c>
      <c r="AY218" s="14" t="s">
        <v>115</v>
      </c>
      <c r="BE218" s="162">
        <f t="shared" si="44"/>
        <v>0</v>
      </c>
      <c r="BF218" s="162">
        <f t="shared" si="45"/>
        <v>0</v>
      </c>
      <c r="BG218" s="162">
        <f t="shared" si="46"/>
        <v>0</v>
      </c>
      <c r="BH218" s="162">
        <f t="shared" si="47"/>
        <v>0</v>
      </c>
      <c r="BI218" s="162">
        <f t="shared" si="48"/>
        <v>0</v>
      </c>
      <c r="BJ218" s="14" t="s">
        <v>114</v>
      </c>
      <c r="BK218" s="162">
        <f t="shared" si="49"/>
        <v>0</v>
      </c>
      <c r="BL218" s="14" t="s">
        <v>122</v>
      </c>
      <c r="BM218" s="161" t="s">
        <v>428</v>
      </c>
    </row>
    <row r="219" spans="1:65" s="2" customFormat="1" ht="24.25" customHeight="1">
      <c r="A219" s="26"/>
      <c r="B219" s="149"/>
      <c r="C219" s="150" t="s">
        <v>277</v>
      </c>
      <c r="D219" s="150" t="s">
        <v>118</v>
      </c>
      <c r="E219" s="151" t="s">
        <v>429</v>
      </c>
      <c r="F219" s="152" t="s">
        <v>430</v>
      </c>
      <c r="G219" s="153" t="s">
        <v>157</v>
      </c>
      <c r="H219" s="154">
        <v>3</v>
      </c>
      <c r="I219" s="155"/>
      <c r="J219" s="155">
        <f t="shared" si="40"/>
        <v>0</v>
      </c>
      <c r="K219" s="156"/>
      <c r="L219" s="27"/>
      <c r="M219" s="157" t="s">
        <v>1</v>
      </c>
      <c r="N219" s="158" t="s">
        <v>35</v>
      </c>
      <c r="O219" s="159">
        <v>0.53307199999999999</v>
      </c>
      <c r="P219" s="159">
        <f t="shared" si="41"/>
        <v>1.599216</v>
      </c>
      <c r="Q219" s="159">
        <v>2.0000000000000002E-5</v>
      </c>
      <c r="R219" s="159">
        <f t="shared" si="42"/>
        <v>6.0000000000000008E-5</v>
      </c>
      <c r="S219" s="159">
        <v>0</v>
      </c>
      <c r="T219" s="160">
        <f t="shared" si="4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61" t="s">
        <v>122</v>
      </c>
      <c r="AT219" s="161" t="s">
        <v>118</v>
      </c>
      <c r="AU219" s="161" t="s">
        <v>114</v>
      </c>
      <c r="AY219" s="14" t="s">
        <v>115</v>
      </c>
      <c r="BE219" s="162">
        <f t="shared" si="44"/>
        <v>0</v>
      </c>
      <c r="BF219" s="162">
        <f t="shared" si="45"/>
        <v>0</v>
      </c>
      <c r="BG219" s="162">
        <f t="shared" si="46"/>
        <v>0</v>
      </c>
      <c r="BH219" s="162">
        <f t="shared" si="47"/>
        <v>0</v>
      </c>
      <c r="BI219" s="162">
        <f t="shared" si="48"/>
        <v>0</v>
      </c>
      <c r="BJ219" s="14" t="s">
        <v>114</v>
      </c>
      <c r="BK219" s="162">
        <f t="shared" si="49"/>
        <v>0</v>
      </c>
      <c r="BL219" s="14" t="s">
        <v>122</v>
      </c>
      <c r="BM219" s="161" t="s">
        <v>431</v>
      </c>
    </row>
    <row r="220" spans="1:65" s="2" customFormat="1" ht="38" customHeight="1">
      <c r="A220" s="26"/>
      <c r="B220" s="149"/>
      <c r="C220" s="163" t="s">
        <v>432</v>
      </c>
      <c r="D220" s="163" t="s">
        <v>123</v>
      </c>
      <c r="E220" s="164" t="s">
        <v>433</v>
      </c>
      <c r="F220" s="165" t="s">
        <v>434</v>
      </c>
      <c r="G220" s="166" t="s">
        <v>157</v>
      </c>
      <c r="H220" s="167">
        <v>1</v>
      </c>
      <c r="I220" s="168"/>
      <c r="J220" s="168">
        <f t="shared" si="40"/>
        <v>0</v>
      </c>
      <c r="K220" s="169"/>
      <c r="L220" s="170"/>
      <c r="M220" s="171" t="s">
        <v>1</v>
      </c>
      <c r="N220" s="172" t="s">
        <v>35</v>
      </c>
      <c r="O220" s="159">
        <v>0</v>
      </c>
      <c r="P220" s="159">
        <f t="shared" si="41"/>
        <v>0</v>
      </c>
      <c r="Q220" s="159">
        <v>0</v>
      </c>
      <c r="R220" s="159">
        <f t="shared" si="42"/>
        <v>0</v>
      </c>
      <c r="S220" s="159">
        <v>0</v>
      </c>
      <c r="T220" s="160">
        <f t="shared" si="4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61" t="s">
        <v>126</v>
      </c>
      <c r="AT220" s="161" t="s">
        <v>123</v>
      </c>
      <c r="AU220" s="161" t="s">
        <v>114</v>
      </c>
      <c r="AY220" s="14" t="s">
        <v>115</v>
      </c>
      <c r="BE220" s="162">
        <f t="shared" si="44"/>
        <v>0</v>
      </c>
      <c r="BF220" s="162">
        <f t="shared" si="45"/>
        <v>0</v>
      </c>
      <c r="BG220" s="162">
        <f t="shared" si="46"/>
        <v>0</v>
      </c>
      <c r="BH220" s="162">
        <f t="shared" si="47"/>
        <v>0</v>
      </c>
      <c r="BI220" s="162">
        <f t="shared" si="48"/>
        <v>0</v>
      </c>
      <c r="BJ220" s="14" t="s">
        <v>114</v>
      </c>
      <c r="BK220" s="162">
        <f t="shared" si="49"/>
        <v>0</v>
      </c>
      <c r="BL220" s="14" t="s">
        <v>122</v>
      </c>
      <c r="BM220" s="161" t="s">
        <v>435</v>
      </c>
    </row>
    <row r="221" spans="1:65" s="2" customFormat="1" ht="38" customHeight="1">
      <c r="A221" s="26"/>
      <c r="B221" s="149"/>
      <c r="C221" s="163" t="s">
        <v>280</v>
      </c>
      <c r="D221" s="163" t="s">
        <v>123</v>
      </c>
      <c r="E221" s="164" t="s">
        <v>436</v>
      </c>
      <c r="F221" s="165" t="s">
        <v>437</v>
      </c>
      <c r="G221" s="166" t="s">
        <v>157</v>
      </c>
      <c r="H221" s="167">
        <v>2</v>
      </c>
      <c r="I221" s="168"/>
      <c r="J221" s="168">
        <f t="shared" si="40"/>
        <v>0</v>
      </c>
      <c r="K221" s="169"/>
      <c r="L221" s="170"/>
      <c r="M221" s="171" t="s">
        <v>1</v>
      </c>
      <c r="N221" s="172" t="s">
        <v>35</v>
      </c>
      <c r="O221" s="159">
        <v>0</v>
      </c>
      <c r="P221" s="159">
        <f t="shared" si="41"/>
        <v>0</v>
      </c>
      <c r="Q221" s="159">
        <v>0</v>
      </c>
      <c r="R221" s="159">
        <f t="shared" si="42"/>
        <v>0</v>
      </c>
      <c r="S221" s="159">
        <v>0</v>
      </c>
      <c r="T221" s="160">
        <f t="shared" si="4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61" t="s">
        <v>126</v>
      </c>
      <c r="AT221" s="161" t="s">
        <v>123</v>
      </c>
      <c r="AU221" s="161" t="s">
        <v>114</v>
      </c>
      <c r="AY221" s="14" t="s">
        <v>115</v>
      </c>
      <c r="BE221" s="162">
        <f t="shared" si="44"/>
        <v>0</v>
      </c>
      <c r="BF221" s="162">
        <f t="shared" si="45"/>
        <v>0</v>
      </c>
      <c r="BG221" s="162">
        <f t="shared" si="46"/>
        <v>0</v>
      </c>
      <c r="BH221" s="162">
        <f t="shared" si="47"/>
        <v>0</v>
      </c>
      <c r="BI221" s="162">
        <f t="shared" si="48"/>
        <v>0</v>
      </c>
      <c r="BJ221" s="14" t="s">
        <v>114</v>
      </c>
      <c r="BK221" s="162">
        <f t="shared" si="49"/>
        <v>0</v>
      </c>
      <c r="BL221" s="14" t="s">
        <v>122</v>
      </c>
      <c r="BM221" s="161" t="s">
        <v>438</v>
      </c>
    </row>
    <row r="222" spans="1:65" s="2" customFormat="1" ht="24.25" customHeight="1">
      <c r="A222" s="26"/>
      <c r="B222" s="149"/>
      <c r="C222" s="150" t="s">
        <v>439</v>
      </c>
      <c r="D222" s="150" t="s">
        <v>118</v>
      </c>
      <c r="E222" s="151" t="s">
        <v>440</v>
      </c>
      <c r="F222" s="152" t="s">
        <v>441</v>
      </c>
      <c r="G222" s="153" t="s">
        <v>157</v>
      </c>
      <c r="H222" s="154">
        <v>1</v>
      </c>
      <c r="I222" s="155"/>
      <c r="J222" s="155">
        <f t="shared" si="40"/>
        <v>0</v>
      </c>
      <c r="K222" s="156"/>
      <c r="L222" s="27"/>
      <c r="M222" s="157" t="s">
        <v>1</v>
      </c>
      <c r="N222" s="158" t="s">
        <v>35</v>
      </c>
      <c r="O222" s="159">
        <v>0.72471799999999997</v>
      </c>
      <c r="P222" s="159">
        <f t="shared" si="41"/>
        <v>0.72471799999999997</v>
      </c>
      <c r="Q222" s="159">
        <v>2.0000000000000002E-5</v>
      </c>
      <c r="R222" s="159">
        <f t="shared" si="42"/>
        <v>2.0000000000000002E-5</v>
      </c>
      <c r="S222" s="159">
        <v>0</v>
      </c>
      <c r="T222" s="160">
        <f t="shared" si="4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61" t="s">
        <v>122</v>
      </c>
      <c r="AT222" s="161" t="s">
        <v>118</v>
      </c>
      <c r="AU222" s="161" t="s">
        <v>114</v>
      </c>
      <c r="AY222" s="14" t="s">
        <v>115</v>
      </c>
      <c r="BE222" s="162">
        <f t="shared" si="44"/>
        <v>0</v>
      </c>
      <c r="BF222" s="162">
        <f t="shared" si="45"/>
        <v>0</v>
      </c>
      <c r="BG222" s="162">
        <f t="shared" si="46"/>
        <v>0</v>
      </c>
      <c r="BH222" s="162">
        <f t="shared" si="47"/>
        <v>0</v>
      </c>
      <c r="BI222" s="162">
        <f t="shared" si="48"/>
        <v>0</v>
      </c>
      <c r="BJ222" s="14" t="s">
        <v>114</v>
      </c>
      <c r="BK222" s="162">
        <f t="shared" si="49"/>
        <v>0</v>
      </c>
      <c r="BL222" s="14" t="s">
        <v>122</v>
      </c>
      <c r="BM222" s="161" t="s">
        <v>442</v>
      </c>
    </row>
    <row r="223" spans="1:65" s="2" customFormat="1" ht="38" customHeight="1">
      <c r="A223" s="26"/>
      <c r="B223" s="149"/>
      <c r="C223" s="163" t="s">
        <v>284</v>
      </c>
      <c r="D223" s="163" t="s">
        <v>123</v>
      </c>
      <c r="E223" s="164" t="s">
        <v>443</v>
      </c>
      <c r="F223" s="165" t="s">
        <v>444</v>
      </c>
      <c r="G223" s="166" t="s">
        <v>157</v>
      </c>
      <c r="H223" s="167">
        <v>1</v>
      </c>
      <c r="I223" s="168"/>
      <c r="J223" s="168">
        <f t="shared" si="40"/>
        <v>0</v>
      </c>
      <c r="K223" s="169"/>
      <c r="L223" s="170"/>
      <c r="M223" s="171" t="s">
        <v>1</v>
      </c>
      <c r="N223" s="172" t="s">
        <v>35</v>
      </c>
      <c r="O223" s="159">
        <v>0</v>
      </c>
      <c r="P223" s="159">
        <f t="shared" si="41"/>
        <v>0</v>
      </c>
      <c r="Q223" s="159">
        <v>0</v>
      </c>
      <c r="R223" s="159">
        <f t="shared" si="42"/>
        <v>0</v>
      </c>
      <c r="S223" s="159">
        <v>0</v>
      </c>
      <c r="T223" s="160">
        <f t="shared" si="4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61" t="s">
        <v>126</v>
      </c>
      <c r="AT223" s="161" t="s">
        <v>123</v>
      </c>
      <c r="AU223" s="161" t="s">
        <v>114</v>
      </c>
      <c r="AY223" s="14" t="s">
        <v>115</v>
      </c>
      <c r="BE223" s="162">
        <f t="shared" si="44"/>
        <v>0</v>
      </c>
      <c r="BF223" s="162">
        <f t="shared" si="45"/>
        <v>0</v>
      </c>
      <c r="BG223" s="162">
        <f t="shared" si="46"/>
        <v>0</v>
      </c>
      <c r="BH223" s="162">
        <f t="shared" si="47"/>
        <v>0</v>
      </c>
      <c r="BI223" s="162">
        <f t="shared" si="48"/>
        <v>0</v>
      </c>
      <c r="BJ223" s="14" t="s">
        <v>114</v>
      </c>
      <c r="BK223" s="162">
        <f t="shared" si="49"/>
        <v>0</v>
      </c>
      <c r="BL223" s="14" t="s">
        <v>122</v>
      </c>
      <c r="BM223" s="161" t="s">
        <v>445</v>
      </c>
    </row>
    <row r="224" spans="1:65" s="2" customFormat="1" ht="33" customHeight="1">
      <c r="A224" s="26"/>
      <c r="B224" s="149"/>
      <c r="C224" s="150" t="s">
        <v>446</v>
      </c>
      <c r="D224" s="150" t="s">
        <v>118</v>
      </c>
      <c r="E224" s="151" t="s">
        <v>447</v>
      </c>
      <c r="F224" s="152" t="s">
        <v>448</v>
      </c>
      <c r="G224" s="153" t="s">
        <v>157</v>
      </c>
      <c r="H224" s="154">
        <v>3</v>
      </c>
      <c r="I224" s="155"/>
      <c r="J224" s="155">
        <f t="shared" si="40"/>
        <v>0</v>
      </c>
      <c r="K224" s="156"/>
      <c r="L224" s="27"/>
      <c r="M224" s="157" t="s">
        <v>1</v>
      </c>
      <c r="N224" s="158" t="s">
        <v>35</v>
      </c>
      <c r="O224" s="159">
        <v>0.55539799999999995</v>
      </c>
      <c r="P224" s="159">
        <f t="shared" si="41"/>
        <v>1.666194</v>
      </c>
      <c r="Q224" s="159">
        <v>2.0000000000000002E-5</v>
      </c>
      <c r="R224" s="159">
        <f t="shared" si="42"/>
        <v>6.0000000000000008E-5</v>
      </c>
      <c r="S224" s="159">
        <v>0</v>
      </c>
      <c r="T224" s="160">
        <f t="shared" si="4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61" t="s">
        <v>122</v>
      </c>
      <c r="AT224" s="161" t="s">
        <v>118</v>
      </c>
      <c r="AU224" s="161" t="s">
        <v>114</v>
      </c>
      <c r="AY224" s="14" t="s">
        <v>115</v>
      </c>
      <c r="BE224" s="162">
        <f t="shared" si="44"/>
        <v>0</v>
      </c>
      <c r="BF224" s="162">
        <f t="shared" si="45"/>
        <v>0</v>
      </c>
      <c r="BG224" s="162">
        <f t="shared" si="46"/>
        <v>0</v>
      </c>
      <c r="BH224" s="162">
        <f t="shared" si="47"/>
        <v>0</v>
      </c>
      <c r="BI224" s="162">
        <f t="shared" si="48"/>
        <v>0</v>
      </c>
      <c r="BJ224" s="14" t="s">
        <v>114</v>
      </c>
      <c r="BK224" s="162">
        <f t="shared" si="49"/>
        <v>0</v>
      </c>
      <c r="BL224" s="14" t="s">
        <v>122</v>
      </c>
      <c r="BM224" s="161" t="s">
        <v>449</v>
      </c>
    </row>
    <row r="225" spans="1:65" s="2" customFormat="1" ht="38" customHeight="1">
      <c r="A225" s="26"/>
      <c r="B225" s="149"/>
      <c r="C225" s="163" t="s">
        <v>287</v>
      </c>
      <c r="D225" s="163" t="s">
        <v>123</v>
      </c>
      <c r="E225" s="164" t="s">
        <v>450</v>
      </c>
      <c r="F225" s="165" t="s">
        <v>451</v>
      </c>
      <c r="G225" s="166" t="s">
        <v>157</v>
      </c>
      <c r="H225" s="167">
        <v>3</v>
      </c>
      <c r="I225" s="168"/>
      <c r="J225" s="168">
        <f t="shared" si="40"/>
        <v>0</v>
      </c>
      <c r="K225" s="169"/>
      <c r="L225" s="170"/>
      <c r="M225" s="171" t="s">
        <v>1</v>
      </c>
      <c r="N225" s="172" t="s">
        <v>35</v>
      </c>
      <c r="O225" s="159">
        <v>0</v>
      </c>
      <c r="P225" s="159">
        <f t="shared" si="41"/>
        <v>0</v>
      </c>
      <c r="Q225" s="159">
        <v>0</v>
      </c>
      <c r="R225" s="159">
        <f t="shared" si="42"/>
        <v>0</v>
      </c>
      <c r="S225" s="159">
        <v>0</v>
      </c>
      <c r="T225" s="160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61" t="s">
        <v>126</v>
      </c>
      <c r="AT225" s="161" t="s">
        <v>123</v>
      </c>
      <c r="AU225" s="161" t="s">
        <v>114</v>
      </c>
      <c r="AY225" s="14" t="s">
        <v>115</v>
      </c>
      <c r="BE225" s="162">
        <f t="shared" si="44"/>
        <v>0</v>
      </c>
      <c r="BF225" s="162">
        <f t="shared" si="45"/>
        <v>0</v>
      </c>
      <c r="BG225" s="162">
        <f t="shared" si="46"/>
        <v>0</v>
      </c>
      <c r="BH225" s="162">
        <f t="shared" si="47"/>
        <v>0</v>
      </c>
      <c r="BI225" s="162">
        <f t="shared" si="48"/>
        <v>0</v>
      </c>
      <c r="BJ225" s="14" t="s">
        <v>114</v>
      </c>
      <c r="BK225" s="162">
        <f t="shared" si="49"/>
        <v>0</v>
      </c>
      <c r="BL225" s="14" t="s">
        <v>122</v>
      </c>
      <c r="BM225" s="161" t="s">
        <v>452</v>
      </c>
    </row>
    <row r="226" spans="1:65" s="2" customFormat="1" ht="24.25" customHeight="1">
      <c r="A226" s="26"/>
      <c r="B226" s="149"/>
      <c r="C226" s="150" t="s">
        <v>453</v>
      </c>
      <c r="D226" s="150" t="s">
        <v>118</v>
      </c>
      <c r="E226" s="151" t="s">
        <v>454</v>
      </c>
      <c r="F226" s="152" t="s">
        <v>455</v>
      </c>
      <c r="G226" s="153" t="s">
        <v>157</v>
      </c>
      <c r="H226" s="154">
        <v>1</v>
      </c>
      <c r="I226" s="155"/>
      <c r="J226" s="155">
        <f t="shared" si="40"/>
        <v>0</v>
      </c>
      <c r="K226" s="156"/>
      <c r="L226" s="27"/>
      <c r="M226" s="157" t="s">
        <v>1</v>
      </c>
      <c r="N226" s="158" t="s">
        <v>35</v>
      </c>
      <c r="O226" s="159">
        <v>0.510548</v>
      </c>
      <c r="P226" s="159">
        <f t="shared" si="41"/>
        <v>0.510548</v>
      </c>
      <c r="Q226" s="159">
        <v>2.0000000000000002E-5</v>
      </c>
      <c r="R226" s="159">
        <f t="shared" si="42"/>
        <v>2.0000000000000002E-5</v>
      </c>
      <c r="S226" s="159">
        <v>0</v>
      </c>
      <c r="T226" s="160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61" t="s">
        <v>122</v>
      </c>
      <c r="AT226" s="161" t="s">
        <v>118</v>
      </c>
      <c r="AU226" s="161" t="s">
        <v>114</v>
      </c>
      <c r="AY226" s="14" t="s">
        <v>115</v>
      </c>
      <c r="BE226" s="162">
        <f t="shared" si="44"/>
        <v>0</v>
      </c>
      <c r="BF226" s="162">
        <f t="shared" si="45"/>
        <v>0</v>
      </c>
      <c r="BG226" s="162">
        <f t="shared" si="46"/>
        <v>0</v>
      </c>
      <c r="BH226" s="162">
        <f t="shared" si="47"/>
        <v>0</v>
      </c>
      <c r="BI226" s="162">
        <f t="shared" si="48"/>
        <v>0</v>
      </c>
      <c r="BJ226" s="14" t="s">
        <v>114</v>
      </c>
      <c r="BK226" s="162">
        <f t="shared" si="49"/>
        <v>0</v>
      </c>
      <c r="BL226" s="14" t="s">
        <v>122</v>
      </c>
      <c r="BM226" s="161" t="s">
        <v>456</v>
      </c>
    </row>
    <row r="227" spans="1:65" s="2" customFormat="1" ht="38" customHeight="1">
      <c r="A227" s="26"/>
      <c r="B227" s="149"/>
      <c r="C227" s="163" t="s">
        <v>291</v>
      </c>
      <c r="D227" s="163" t="s">
        <v>123</v>
      </c>
      <c r="E227" s="164" t="s">
        <v>457</v>
      </c>
      <c r="F227" s="165" t="s">
        <v>458</v>
      </c>
      <c r="G227" s="166" t="s">
        <v>157</v>
      </c>
      <c r="H227" s="167">
        <v>1</v>
      </c>
      <c r="I227" s="168"/>
      <c r="J227" s="168">
        <f t="shared" si="40"/>
        <v>0</v>
      </c>
      <c r="K227" s="169"/>
      <c r="L227" s="170"/>
      <c r="M227" s="171" t="s">
        <v>1</v>
      </c>
      <c r="N227" s="172" t="s">
        <v>35</v>
      </c>
      <c r="O227" s="159">
        <v>0</v>
      </c>
      <c r="P227" s="159">
        <f t="shared" si="41"/>
        <v>0</v>
      </c>
      <c r="Q227" s="159">
        <v>0</v>
      </c>
      <c r="R227" s="159">
        <f t="shared" si="42"/>
        <v>0</v>
      </c>
      <c r="S227" s="159">
        <v>0</v>
      </c>
      <c r="T227" s="160">
        <f t="shared" si="4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61" t="s">
        <v>126</v>
      </c>
      <c r="AT227" s="161" t="s">
        <v>123</v>
      </c>
      <c r="AU227" s="161" t="s">
        <v>114</v>
      </c>
      <c r="AY227" s="14" t="s">
        <v>115</v>
      </c>
      <c r="BE227" s="162">
        <f t="shared" si="44"/>
        <v>0</v>
      </c>
      <c r="BF227" s="162">
        <f t="shared" si="45"/>
        <v>0</v>
      </c>
      <c r="BG227" s="162">
        <f t="shared" si="46"/>
        <v>0</v>
      </c>
      <c r="BH227" s="162">
        <f t="shared" si="47"/>
        <v>0</v>
      </c>
      <c r="BI227" s="162">
        <f t="shared" si="48"/>
        <v>0</v>
      </c>
      <c r="BJ227" s="14" t="s">
        <v>114</v>
      </c>
      <c r="BK227" s="162">
        <f t="shared" si="49"/>
        <v>0</v>
      </c>
      <c r="BL227" s="14" t="s">
        <v>122</v>
      </c>
      <c r="BM227" s="161" t="s">
        <v>459</v>
      </c>
    </row>
    <row r="228" spans="1:65" s="2" customFormat="1" ht="33" customHeight="1">
      <c r="A228" s="26"/>
      <c r="B228" s="149"/>
      <c r="C228" s="150" t="s">
        <v>460</v>
      </c>
      <c r="D228" s="150" t="s">
        <v>118</v>
      </c>
      <c r="E228" s="151" t="s">
        <v>461</v>
      </c>
      <c r="F228" s="152" t="s">
        <v>462</v>
      </c>
      <c r="G228" s="153" t="s">
        <v>157</v>
      </c>
      <c r="H228" s="154">
        <v>1</v>
      </c>
      <c r="I228" s="155"/>
      <c r="J228" s="155">
        <f t="shared" si="40"/>
        <v>0</v>
      </c>
      <c r="K228" s="156"/>
      <c r="L228" s="27"/>
      <c r="M228" s="157" t="s">
        <v>1</v>
      </c>
      <c r="N228" s="158" t="s">
        <v>35</v>
      </c>
      <c r="O228" s="159">
        <v>0.58267199999999997</v>
      </c>
      <c r="P228" s="159">
        <f t="shared" si="41"/>
        <v>0.58267199999999997</v>
      </c>
      <c r="Q228" s="159">
        <v>2.0000000000000002E-5</v>
      </c>
      <c r="R228" s="159">
        <f t="shared" si="42"/>
        <v>2.0000000000000002E-5</v>
      </c>
      <c r="S228" s="159">
        <v>0</v>
      </c>
      <c r="T228" s="160">
        <f t="shared" si="4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61" t="s">
        <v>122</v>
      </c>
      <c r="AT228" s="161" t="s">
        <v>118</v>
      </c>
      <c r="AU228" s="161" t="s">
        <v>114</v>
      </c>
      <c r="AY228" s="14" t="s">
        <v>115</v>
      </c>
      <c r="BE228" s="162">
        <f t="shared" si="44"/>
        <v>0</v>
      </c>
      <c r="BF228" s="162">
        <f t="shared" si="45"/>
        <v>0</v>
      </c>
      <c r="BG228" s="162">
        <f t="shared" si="46"/>
        <v>0</v>
      </c>
      <c r="BH228" s="162">
        <f t="shared" si="47"/>
        <v>0</v>
      </c>
      <c r="BI228" s="162">
        <f t="shared" si="48"/>
        <v>0</v>
      </c>
      <c r="BJ228" s="14" t="s">
        <v>114</v>
      </c>
      <c r="BK228" s="162">
        <f t="shared" si="49"/>
        <v>0</v>
      </c>
      <c r="BL228" s="14" t="s">
        <v>122</v>
      </c>
      <c r="BM228" s="161" t="s">
        <v>463</v>
      </c>
    </row>
    <row r="229" spans="1:65" s="2" customFormat="1" ht="38" customHeight="1">
      <c r="A229" s="26"/>
      <c r="B229" s="149"/>
      <c r="C229" s="163" t="s">
        <v>294</v>
      </c>
      <c r="D229" s="163" t="s">
        <v>123</v>
      </c>
      <c r="E229" s="164" t="s">
        <v>464</v>
      </c>
      <c r="F229" s="165" t="s">
        <v>465</v>
      </c>
      <c r="G229" s="166" t="s">
        <v>157</v>
      </c>
      <c r="H229" s="167">
        <v>1</v>
      </c>
      <c r="I229" s="168"/>
      <c r="J229" s="168">
        <f t="shared" si="40"/>
        <v>0</v>
      </c>
      <c r="K229" s="169"/>
      <c r="L229" s="170"/>
      <c r="M229" s="171" t="s">
        <v>1</v>
      </c>
      <c r="N229" s="172" t="s">
        <v>35</v>
      </c>
      <c r="O229" s="159">
        <v>0</v>
      </c>
      <c r="P229" s="159">
        <f t="shared" si="41"/>
        <v>0</v>
      </c>
      <c r="Q229" s="159">
        <v>0</v>
      </c>
      <c r="R229" s="159">
        <f t="shared" si="42"/>
        <v>0</v>
      </c>
      <c r="S229" s="159">
        <v>0</v>
      </c>
      <c r="T229" s="160">
        <f t="shared" si="4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61" t="s">
        <v>126</v>
      </c>
      <c r="AT229" s="161" t="s">
        <v>123</v>
      </c>
      <c r="AU229" s="161" t="s">
        <v>114</v>
      </c>
      <c r="AY229" s="14" t="s">
        <v>115</v>
      </c>
      <c r="BE229" s="162">
        <f t="shared" si="44"/>
        <v>0</v>
      </c>
      <c r="BF229" s="162">
        <f t="shared" si="45"/>
        <v>0</v>
      </c>
      <c r="BG229" s="162">
        <f t="shared" si="46"/>
        <v>0</v>
      </c>
      <c r="BH229" s="162">
        <f t="shared" si="47"/>
        <v>0</v>
      </c>
      <c r="BI229" s="162">
        <f t="shared" si="48"/>
        <v>0</v>
      </c>
      <c r="BJ229" s="14" t="s">
        <v>114</v>
      </c>
      <c r="BK229" s="162">
        <f t="shared" si="49"/>
        <v>0</v>
      </c>
      <c r="BL229" s="14" t="s">
        <v>122</v>
      </c>
      <c r="BM229" s="161" t="s">
        <v>466</v>
      </c>
    </row>
    <row r="230" spans="1:65" s="2" customFormat="1" ht="24.25" customHeight="1">
      <c r="A230" s="26"/>
      <c r="B230" s="149"/>
      <c r="C230" s="150" t="s">
        <v>467</v>
      </c>
      <c r="D230" s="150" t="s">
        <v>118</v>
      </c>
      <c r="E230" s="151" t="s">
        <v>468</v>
      </c>
      <c r="F230" s="152" t="s">
        <v>469</v>
      </c>
      <c r="G230" s="153" t="s">
        <v>157</v>
      </c>
      <c r="H230" s="154">
        <v>1</v>
      </c>
      <c r="I230" s="155"/>
      <c r="J230" s="155">
        <f t="shared" si="40"/>
        <v>0</v>
      </c>
      <c r="K230" s="156"/>
      <c r="L230" s="27"/>
      <c r="M230" s="157" t="s">
        <v>1</v>
      </c>
      <c r="N230" s="158" t="s">
        <v>35</v>
      </c>
      <c r="O230" s="159">
        <v>0.61717200000000005</v>
      </c>
      <c r="P230" s="159">
        <f t="shared" si="41"/>
        <v>0.61717200000000005</v>
      </c>
      <c r="Q230" s="159">
        <v>2.0000000000000002E-5</v>
      </c>
      <c r="R230" s="159">
        <f t="shared" si="42"/>
        <v>2.0000000000000002E-5</v>
      </c>
      <c r="S230" s="159">
        <v>0</v>
      </c>
      <c r="T230" s="160">
        <f t="shared" si="4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61" t="s">
        <v>122</v>
      </c>
      <c r="AT230" s="161" t="s">
        <v>118</v>
      </c>
      <c r="AU230" s="161" t="s">
        <v>114</v>
      </c>
      <c r="AY230" s="14" t="s">
        <v>115</v>
      </c>
      <c r="BE230" s="162">
        <f t="shared" si="44"/>
        <v>0</v>
      </c>
      <c r="BF230" s="162">
        <f t="shared" si="45"/>
        <v>0</v>
      </c>
      <c r="BG230" s="162">
        <f t="shared" si="46"/>
        <v>0</v>
      </c>
      <c r="BH230" s="162">
        <f t="shared" si="47"/>
        <v>0</v>
      </c>
      <c r="BI230" s="162">
        <f t="shared" si="48"/>
        <v>0</v>
      </c>
      <c r="BJ230" s="14" t="s">
        <v>114</v>
      </c>
      <c r="BK230" s="162">
        <f t="shared" si="49"/>
        <v>0</v>
      </c>
      <c r="BL230" s="14" t="s">
        <v>122</v>
      </c>
      <c r="BM230" s="161" t="s">
        <v>470</v>
      </c>
    </row>
    <row r="231" spans="1:65" s="2" customFormat="1" ht="38" customHeight="1">
      <c r="A231" s="26"/>
      <c r="B231" s="149"/>
      <c r="C231" s="163" t="s">
        <v>298</v>
      </c>
      <c r="D231" s="163" t="s">
        <v>123</v>
      </c>
      <c r="E231" s="164" t="s">
        <v>471</v>
      </c>
      <c r="F231" s="165" t="s">
        <v>472</v>
      </c>
      <c r="G231" s="166" t="s">
        <v>157</v>
      </c>
      <c r="H231" s="167">
        <v>1</v>
      </c>
      <c r="I231" s="168"/>
      <c r="J231" s="168">
        <f t="shared" si="40"/>
        <v>0</v>
      </c>
      <c r="K231" s="169"/>
      <c r="L231" s="170"/>
      <c r="M231" s="171" t="s">
        <v>1</v>
      </c>
      <c r="N231" s="172" t="s">
        <v>35</v>
      </c>
      <c r="O231" s="159">
        <v>0</v>
      </c>
      <c r="P231" s="159">
        <f t="shared" si="41"/>
        <v>0</v>
      </c>
      <c r="Q231" s="159">
        <v>0</v>
      </c>
      <c r="R231" s="159">
        <f t="shared" si="42"/>
        <v>0</v>
      </c>
      <c r="S231" s="159">
        <v>0</v>
      </c>
      <c r="T231" s="160">
        <f t="shared" si="4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61" t="s">
        <v>126</v>
      </c>
      <c r="AT231" s="161" t="s">
        <v>123</v>
      </c>
      <c r="AU231" s="161" t="s">
        <v>114</v>
      </c>
      <c r="AY231" s="14" t="s">
        <v>115</v>
      </c>
      <c r="BE231" s="162">
        <f t="shared" si="44"/>
        <v>0</v>
      </c>
      <c r="BF231" s="162">
        <f t="shared" si="45"/>
        <v>0</v>
      </c>
      <c r="BG231" s="162">
        <f t="shared" si="46"/>
        <v>0</v>
      </c>
      <c r="BH231" s="162">
        <f t="shared" si="47"/>
        <v>0</v>
      </c>
      <c r="BI231" s="162">
        <f t="shared" si="48"/>
        <v>0</v>
      </c>
      <c r="BJ231" s="14" t="s">
        <v>114</v>
      </c>
      <c r="BK231" s="162">
        <f t="shared" si="49"/>
        <v>0</v>
      </c>
      <c r="BL231" s="14" t="s">
        <v>122</v>
      </c>
      <c r="BM231" s="161" t="s">
        <v>473</v>
      </c>
    </row>
    <row r="232" spans="1:65" s="2" customFormat="1" ht="33" customHeight="1">
      <c r="A232" s="26"/>
      <c r="B232" s="149"/>
      <c r="C232" s="150" t="s">
        <v>474</v>
      </c>
      <c r="D232" s="150" t="s">
        <v>118</v>
      </c>
      <c r="E232" s="151" t="s">
        <v>475</v>
      </c>
      <c r="F232" s="152" t="s">
        <v>476</v>
      </c>
      <c r="G232" s="153" t="s">
        <v>157</v>
      </c>
      <c r="H232" s="154">
        <v>5</v>
      </c>
      <c r="I232" s="155"/>
      <c r="J232" s="155">
        <f t="shared" si="40"/>
        <v>0</v>
      </c>
      <c r="K232" s="156"/>
      <c r="L232" s="27"/>
      <c r="M232" s="157" t="s">
        <v>1</v>
      </c>
      <c r="N232" s="158" t="s">
        <v>35</v>
      </c>
      <c r="O232" s="159">
        <v>0.618815</v>
      </c>
      <c r="P232" s="159">
        <f t="shared" si="41"/>
        <v>3.0940750000000001</v>
      </c>
      <c r="Q232" s="159">
        <v>2.0000000000000002E-5</v>
      </c>
      <c r="R232" s="159">
        <f t="shared" si="42"/>
        <v>1E-4</v>
      </c>
      <c r="S232" s="159">
        <v>0</v>
      </c>
      <c r="T232" s="160">
        <f t="shared" si="4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61" t="s">
        <v>122</v>
      </c>
      <c r="AT232" s="161" t="s">
        <v>118</v>
      </c>
      <c r="AU232" s="161" t="s">
        <v>114</v>
      </c>
      <c r="AY232" s="14" t="s">
        <v>115</v>
      </c>
      <c r="BE232" s="162">
        <f t="shared" si="44"/>
        <v>0</v>
      </c>
      <c r="BF232" s="162">
        <f t="shared" si="45"/>
        <v>0</v>
      </c>
      <c r="BG232" s="162">
        <f t="shared" si="46"/>
        <v>0</v>
      </c>
      <c r="BH232" s="162">
        <f t="shared" si="47"/>
        <v>0</v>
      </c>
      <c r="BI232" s="162">
        <f t="shared" si="48"/>
        <v>0</v>
      </c>
      <c r="BJ232" s="14" t="s">
        <v>114</v>
      </c>
      <c r="BK232" s="162">
        <f t="shared" si="49"/>
        <v>0</v>
      </c>
      <c r="BL232" s="14" t="s">
        <v>122</v>
      </c>
      <c r="BM232" s="161" t="s">
        <v>477</v>
      </c>
    </row>
    <row r="233" spans="1:65" s="2" customFormat="1" ht="38" customHeight="1">
      <c r="A233" s="26"/>
      <c r="B233" s="149"/>
      <c r="C233" s="163" t="s">
        <v>301</v>
      </c>
      <c r="D233" s="163" t="s">
        <v>123</v>
      </c>
      <c r="E233" s="164" t="s">
        <v>478</v>
      </c>
      <c r="F233" s="165" t="s">
        <v>479</v>
      </c>
      <c r="G233" s="166" t="s">
        <v>157</v>
      </c>
      <c r="H233" s="167">
        <v>5</v>
      </c>
      <c r="I233" s="168"/>
      <c r="J233" s="168">
        <f t="shared" si="40"/>
        <v>0</v>
      </c>
      <c r="K233" s="169"/>
      <c r="L233" s="170"/>
      <c r="M233" s="171" t="s">
        <v>1</v>
      </c>
      <c r="N233" s="172" t="s">
        <v>35</v>
      </c>
      <c r="O233" s="159">
        <v>0</v>
      </c>
      <c r="P233" s="159">
        <f t="shared" si="41"/>
        <v>0</v>
      </c>
      <c r="Q233" s="159">
        <v>0</v>
      </c>
      <c r="R233" s="159">
        <f t="shared" si="42"/>
        <v>0</v>
      </c>
      <c r="S233" s="159">
        <v>0</v>
      </c>
      <c r="T233" s="160">
        <f t="shared" si="4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61" t="s">
        <v>126</v>
      </c>
      <c r="AT233" s="161" t="s">
        <v>123</v>
      </c>
      <c r="AU233" s="161" t="s">
        <v>114</v>
      </c>
      <c r="AY233" s="14" t="s">
        <v>115</v>
      </c>
      <c r="BE233" s="162">
        <f t="shared" si="44"/>
        <v>0</v>
      </c>
      <c r="BF233" s="162">
        <f t="shared" si="45"/>
        <v>0</v>
      </c>
      <c r="BG233" s="162">
        <f t="shared" si="46"/>
        <v>0</v>
      </c>
      <c r="BH233" s="162">
        <f t="shared" si="47"/>
        <v>0</v>
      </c>
      <c r="BI233" s="162">
        <f t="shared" si="48"/>
        <v>0</v>
      </c>
      <c r="BJ233" s="14" t="s">
        <v>114</v>
      </c>
      <c r="BK233" s="162">
        <f t="shared" si="49"/>
        <v>0</v>
      </c>
      <c r="BL233" s="14" t="s">
        <v>122</v>
      </c>
      <c r="BM233" s="161" t="s">
        <v>480</v>
      </c>
    </row>
    <row r="234" spans="1:65" s="2" customFormat="1" ht="33" customHeight="1">
      <c r="A234" s="26"/>
      <c r="B234" s="149"/>
      <c r="C234" s="150" t="s">
        <v>481</v>
      </c>
      <c r="D234" s="150" t="s">
        <v>118</v>
      </c>
      <c r="E234" s="151" t="s">
        <v>482</v>
      </c>
      <c r="F234" s="152" t="s">
        <v>483</v>
      </c>
      <c r="G234" s="153" t="s">
        <v>157</v>
      </c>
      <c r="H234" s="154">
        <v>2</v>
      </c>
      <c r="I234" s="155"/>
      <c r="J234" s="155">
        <f t="shared" si="40"/>
        <v>0</v>
      </c>
      <c r="K234" s="156"/>
      <c r="L234" s="27"/>
      <c r="M234" s="157" t="s">
        <v>1</v>
      </c>
      <c r="N234" s="158" t="s">
        <v>35</v>
      </c>
      <c r="O234" s="159">
        <v>0.89735500000000001</v>
      </c>
      <c r="P234" s="159">
        <f t="shared" si="41"/>
        <v>1.79471</v>
      </c>
      <c r="Q234" s="159">
        <v>2.0000000000000002E-5</v>
      </c>
      <c r="R234" s="159">
        <f t="shared" si="42"/>
        <v>4.0000000000000003E-5</v>
      </c>
      <c r="S234" s="159">
        <v>0</v>
      </c>
      <c r="T234" s="160">
        <f t="shared" si="4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61" t="s">
        <v>122</v>
      </c>
      <c r="AT234" s="161" t="s">
        <v>118</v>
      </c>
      <c r="AU234" s="161" t="s">
        <v>114</v>
      </c>
      <c r="AY234" s="14" t="s">
        <v>115</v>
      </c>
      <c r="BE234" s="162">
        <f t="shared" si="44"/>
        <v>0</v>
      </c>
      <c r="BF234" s="162">
        <f t="shared" si="45"/>
        <v>0</v>
      </c>
      <c r="BG234" s="162">
        <f t="shared" si="46"/>
        <v>0</v>
      </c>
      <c r="BH234" s="162">
        <f t="shared" si="47"/>
        <v>0</v>
      </c>
      <c r="BI234" s="162">
        <f t="shared" si="48"/>
        <v>0</v>
      </c>
      <c r="BJ234" s="14" t="s">
        <v>114</v>
      </c>
      <c r="BK234" s="162">
        <f t="shared" si="49"/>
        <v>0</v>
      </c>
      <c r="BL234" s="14" t="s">
        <v>122</v>
      </c>
      <c r="BM234" s="161" t="s">
        <v>484</v>
      </c>
    </row>
    <row r="235" spans="1:65" s="2" customFormat="1" ht="38" customHeight="1">
      <c r="A235" s="26"/>
      <c r="B235" s="149"/>
      <c r="C235" s="163" t="s">
        <v>305</v>
      </c>
      <c r="D235" s="163" t="s">
        <v>123</v>
      </c>
      <c r="E235" s="164" t="s">
        <v>485</v>
      </c>
      <c r="F235" s="165" t="s">
        <v>486</v>
      </c>
      <c r="G235" s="166" t="s">
        <v>157</v>
      </c>
      <c r="H235" s="167">
        <v>2</v>
      </c>
      <c r="I235" s="168"/>
      <c r="J235" s="168">
        <f t="shared" si="40"/>
        <v>0</v>
      </c>
      <c r="K235" s="169"/>
      <c r="L235" s="170"/>
      <c r="M235" s="171" t="s">
        <v>1</v>
      </c>
      <c r="N235" s="172" t="s">
        <v>35</v>
      </c>
      <c r="O235" s="159">
        <v>0</v>
      </c>
      <c r="P235" s="159">
        <f t="shared" si="41"/>
        <v>0</v>
      </c>
      <c r="Q235" s="159">
        <v>0</v>
      </c>
      <c r="R235" s="159">
        <f t="shared" si="42"/>
        <v>0</v>
      </c>
      <c r="S235" s="159">
        <v>0</v>
      </c>
      <c r="T235" s="160">
        <f t="shared" si="4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61" t="s">
        <v>126</v>
      </c>
      <c r="AT235" s="161" t="s">
        <v>123</v>
      </c>
      <c r="AU235" s="161" t="s">
        <v>114</v>
      </c>
      <c r="AY235" s="14" t="s">
        <v>115</v>
      </c>
      <c r="BE235" s="162">
        <f t="shared" si="44"/>
        <v>0</v>
      </c>
      <c r="BF235" s="162">
        <f t="shared" si="45"/>
        <v>0</v>
      </c>
      <c r="BG235" s="162">
        <f t="shared" si="46"/>
        <v>0</v>
      </c>
      <c r="BH235" s="162">
        <f t="shared" si="47"/>
        <v>0</v>
      </c>
      <c r="BI235" s="162">
        <f t="shared" si="48"/>
        <v>0</v>
      </c>
      <c r="BJ235" s="14" t="s">
        <v>114</v>
      </c>
      <c r="BK235" s="162">
        <f t="shared" si="49"/>
        <v>0</v>
      </c>
      <c r="BL235" s="14" t="s">
        <v>122</v>
      </c>
      <c r="BM235" s="161" t="s">
        <v>487</v>
      </c>
    </row>
    <row r="236" spans="1:65" s="2" customFormat="1" ht="33" customHeight="1">
      <c r="A236" s="26"/>
      <c r="B236" s="149"/>
      <c r="C236" s="150" t="s">
        <v>488</v>
      </c>
      <c r="D236" s="150" t="s">
        <v>118</v>
      </c>
      <c r="E236" s="151" t="s">
        <v>489</v>
      </c>
      <c r="F236" s="152" t="s">
        <v>490</v>
      </c>
      <c r="G236" s="153" t="s">
        <v>157</v>
      </c>
      <c r="H236" s="154">
        <v>1</v>
      </c>
      <c r="I236" s="155"/>
      <c r="J236" s="155">
        <f t="shared" si="40"/>
        <v>0</v>
      </c>
      <c r="K236" s="156"/>
      <c r="L236" s="27"/>
      <c r="M236" s="157" t="s">
        <v>1</v>
      </c>
      <c r="N236" s="158" t="s">
        <v>35</v>
      </c>
      <c r="O236" s="159">
        <v>0.689272</v>
      </c>
      <c r="P236" s="159">
        <f t="shared" si="41"/>
        <v>0.689272</v>
      </c>
      <c r="Q236" s="159">
        <v>2.0000000000000002E-5</v>
      </c>
      <c r="R236" s="159">
        <f t="shared" si="42"/>
        <v>2.0000000000000002E-5</v>
      </c>
      <c r="S236" s="159">
        <v>0</v>
      </c>
      <c r="T236" s="160">
        <f t="shared" si="4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61" t="s">
        <v>122</v>
      </c>
      <c r="AT236" s="161" t="s">
        <v>118</v>
      </c>
      <c r="AU236" s="161" t="s">
        <v>114</v>
      </c>
      <c r="AY236" s="14" t="s">
        <v>115</v>
      </c>
      <c r="BE236" s="162">
        <f t="shared" si="44"/>
        <v>0</v>
      </c>
      <c r="BF236" s="162">
        <f t="shared" si="45"/>
        <v>0</v>
      </c>
      <c r="BG236" s="162">
        <f t="shared" si="46"/>
        <v>0</v>
      </c>
      <c r="BH236" s="162">
        <f t="shared" si="47"/>
        <v>0</v>
      </c>
      <c r="BI236" s="162">
        <f t="shared" si="48"/>
        <v>0</v>
      </c>
      <c r="BJ236" s="14" t="s">
        <v>114</v>
      </c>
      <c r="BK236" s="162">
        <f t="shared" si="49"/>
        <v>0</v>
      </c>
      <c r="BL236" s="14" t="s">
        <v>122</v>
      </c>
      <c r="BM236" s="161" t="s">
        <v>491</v>
      </c>
    </row>
    <row r="237" spans="1:65" s="2" customFormat="1" ht="38" customHeight="1">
      <c r="A237" s="26"/>
      <c r="B237" s="149"/>
      <c r="C237" s="163" t="s">
        <v>308</v>
      </c>
      <c r="D237" s="163" t="s">
        <v>123</v>
      </c>
      <c r="E237" s="164" t="s">
        <v>492</v>
      </c>
      <c r="F237" s="165" t="s">
        <v>493</v>
      </c>
      <c r="G237" s="166" t="s">
        <v>157</v>
      </c>
      <c r="H237" s="167">
        <v>1</v>
      </c>
      <c r="I237" s="168"/>
      <c r="J237" s="168">
        <f t="shared" si="40"/>
        <v>0</v>
      </c>
      <c r="K237" s="169"/>
      <c r="L237" s="170"/>
      <c r="M237" s="171" t="s">
        <v>1</v>
      </c>
      <c r="N237" s="172" t="s">
        <v>35</v>
      </c>
      <c r="O237" s="159">
        <v>0</v>
      </c>
      <c r="P237" s="159">
        <f t="shared" si="41"/>
        <v>0</v>
      </c>
      <c r="Q237" s="159">
        <v>0</v>
      </c>
      <c r="R237" s="159">
        <f t="shared" si="42"/>
        <v>0</v>
      </c>
      <c r="S237" s="159">
        <v>0</v>
      </c>
      <c r="T237" s="160">
        <f t="shared" si="4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61" t="s">
        <v>126</v>
      </c>
      <c r="AT237" s="161" t="s">
        <v>123</v>
      </c>
      <c r="AU237" s="161" t="s">
        <v>114</v>
      </c>
      <c r="AY237" s="14" t="s">
        <v>115</v>
      </c>
      <c r="BE237" s="162">
        <f t="shared" si="44"/>
        <v>0</v>
      </c>
      <c r="BF237" s="162">
        <f t="shared" si="45"/>
        <v>0</v>
      </c>
      <c r="BG237" s="162">
        <f t="shared" si="46"/>
        <v>0</v>
      </c>
      <c r="BH237" s="162">
        <f t="shared" si="47"/>
        <v>0</v>
      </c>
      <c r="BI237" s="162">
        <f t="shared" si="48"/>
        <v>0</v>
      </c>
      <c r="BJ237" s="14" t="s">
        <v>114</v>
      </c>
      <c r="BK237" s="162">
        <f t="shared" si="49"/>
        <v>0</v>
      </c>
      <c r="BL237" s="14" t="s">
        <v>122</v>
      </c>
      <c r="BM237" s="161" t="s">
        <v>494</v>
      </c>
    </row>
    <row r="238" spans="1:65" s="2" customFormat="1" ht="33" customHeight="1">
      <c r="A238" s="26"/>
      <c r="B238" s="149"/>
      <c r="C238" s="150" t="s">
        <v>495</v>
      </c>
      <c r="D238" s="150" t="s">
        <v>118</v>
      </c>
      <c r="E238" s="151" t="s">
        <v>496</v>
      </c>
      <c r="F238" s="152" t="s">
        <v>497</v>
      </c>
      <c r="G238" s="153" t="s">
        <v>157</v>
      </c>
      <c r="H238" s="154">
        <v>1</v>
      </c>
      <c r="I238" s="155"/>
      <c r="J238" s="155">
        <f t="shared" si="40"/>
        <v>0</v>
      </c>
      <c r="K238" s="156"/>
      <c r="L238" s="27"/>
      <c r="M238" s="157" t="s">
        <v>1</v>
      </c>
      <c r="N238" s="158" t="s">
        <v>35</v>
      </c>
      <c r="O238" s="159">
        <v>0.90661199999999997</v>
      </c>
      <c r="P238" s="159">
        <f t="shared" si="41"/>
        <v>0.90661199999999997</v>
      </c>
      <c r="Q238" s="159">
        <v>2.0000000000000002E-5</v>
      </c>
      <c r="R238" s="159">
        <f t="shared" si="42"/>
        <v>2.0000000000000002E-5</v>
      </c>
      <c r="S238" s="159">
        <v>0</v>
      </c>
      <c r="T238" s="160">
        <f t="shared" si="4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61" t="s">
        <v>122</v>
      </c>
      <c r="AT238" s="161" t="s">
        <v>118</v>
      </c>
      <c r="AU238" s="161" t="s">
        <v>114</v>
      </c>
      <c r="AY238" s="14" t="s">
        <v>115</v>
      </c>
      <c r="BE238" s="162">
        <f t="shared" si="44"/>
        <v>0</v>
      </c>
      <c r="BF238" s="162">
        <f t="shared" si="45"/>
        <v>0</v>
      </c>
      <c r="BG238" s="162">
        <f t="shared" si="46"/>
        <v>0</v>
      </c>
      <c r="BH238" s="162">
        <f t="shared" si="47"/>
        <v>0</v>
      </c>
      <c r="BI238" s="162">
        <f t="shared" si="48"/>
        <v>0</v>
      </c>
      <c r="BJ238" s="14" t="s">
        <v>114</v>
      </c>
      <c r="BK238" s="162">
        <f t="shared" si="49"/>
        <v>0</v>
      </c>
      <c r="BL238" s="14" t="s">
        <v>122</v>
      </c>
      <c r="BM238" s="161" t="s">
        <v>498</v>
      </c>
    </row>
    <row r="239" spans="1:65" s="2" customFormat="1" ht="38" customHeight="1">
      <c r="A239" s="26"/>
      <c r="B239" s="149"/>
      <c r="C239" s="163" t="s">
        <v>312</v>
      </c>
      <c r="D239" s="163" t="s">
        <v>123</v>
      </c>
      <c r="E239" s="164" t="s">
        <v>499</v>
      </c>
      <c r="F239" s="165" t="s">
        <v>500</v>
      </c>
      <c r="G239" s="166" t="s">
        <v>157</v>
      </c>
      <c r="H239" s="167">
        <v>1</v>
      </c>
      <c r="I239" s="168"/>
      <c r="J239" s="168">
        <f t="shared" si="40"/>
        <v>0</v>
      </c>
      <c r="K239" s="169"/>
      <c r="L239" s="170"/>
      <c r="M239" s="171" t="s">
        <v>1</v>
      </c>
      <c r="N239" s="172" t="s">
        <v>35</v>
      </c>
      <c r="O239" s="159">
        <v>0</v>
      </c>
      <c r="P239" s="159">
        <f t="shared" si="41"/>
        <v>0</v>
      </c>
      <c r="Q239" s="159">
        <v>0</v>
      </c>
      <c r="R239" s="159">
        <f t="shared" si="42"/>
        <v>0</v>
      </c>
      <c r="S239" s="159">
        <v>0</v>
      </c>
      <c r="T239" s="160">
        <f t="shared" si="4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61" t="s">
        <v>126</v>
      </c>
      <c r="AT239" s="161" t="s">
        <v>123</v>
      </c>
      <c r="AU239" s="161" t="s">
        <v>114</v>
      </c>
      <c r="AY239" s="14" t="s">
        <v>115</v>
      </c>
      <c r="BE239" s="162">
        <f t="shared" si="44"/>
        <v>0</v>
      </c>
      <c r="BF239" s="162">
        <f t="shared" si="45"/>
        <v>0</v>
      </c>
      <c r="BG239" s="162">
        <f t="shared" si="46"/>
        <v>0</v>
      </c>
      <c r="BH239" s="162">
        <f t="shared" si="47"/>
        <v>0</v>
      </c>
      <c r="BI239" s="162">
        <f t="shared" si="48"/>
        <v>0</v>
      </c>
      <c r="BJ239" s="14" t="s">
        <v>114</v>
      </c>
      <c r="BK239" s="162">
        <f t="shared" si="49"/>
        <v>0</v>
      </c>
      <c r="BL239" s="14" t="s">
        <v>122</v>
      </c>
      <c r="BM239" s="161" t="s">
        <v>501</v>
      </c>
    </row>
    <row r="240" spans="1:65" s="2" customFormat="1" ht="24.25" customHeight="1">
      <c r="A240" s="26"/>
      <c r="B240" s="149"/>
      <c r="C240" s="150" t="s">
        <v>502</v>
      </c>
      <c r="D240" s="150" t="s">
        <v>118</v>
      </c>
      <c r="E240" s="151" t="s">
        <v>503</v>
      </c>
      <c r="F240" s="152" t="s">
        <v>504</v>
      </c>
      <c r="G240" s="153" t="s">
        <v>157</v>
      </c>
      <c r="H240" s="154">
        <v>3</v>
      </c>
      <c r="I240" s="155"/>
      <c r="J240" s="155">
        <f t="shared" si="40"/>
        <v>0</v>
      </c>
      <c r="K240" s="156"/>
      <c r="L240" s="27"/>
      <c r="M240" s="157" t="s">
        <v>1</v>
      </c>
      <c r="N240" s="158" t="s">
        <v>35</v>
      </c>
      <c r="O240" s="159">
        <v>0.70635999999999999</v>
      </c>
      <c r="P240" s="159">
        <f t="shared" si="41"/>
        <v>2.1190799999999999</v>
      </c>
      <c r="Q240" s="159">
        <v>2.0000000000000002E-5</v>
      </c>
      <c r="R240" s="159">
        <f t="shared" si="42"/>
        <v>6.0000000000000008E-5</v>
      </c>
      <c r="S240" s="159">
        <v>0</v>
      </c>
      <c r="T240" s="160">
        <f t="shared" si="4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61" t="s">
        <v>122</v>
      </c>
      <c r="AT240" s="161" t="s">
        <v>118</v>
      </c>
      <c r="AU240" s="161" t="s">
        <v>114</v>
      </c>
      <c r="AY240" s="14" t="s">
        <v>115</v>
      </c>
      <c r="BE240" s="162">
        <f t="shared" si="44"/>
        <v>0</v>
      </c>
      <c r="BF240" s="162">
        <f t="shared" si="45"/>
        <v>0</v>
      </c>
      <c r="BG240" s="162">
        <f t="shared" si="46"/>
        <v>0</v>
      </c>
      <c r="BH240" s="162">
        <f t="shared" si="47"/>
        <v>0</v>
      </c>
      <c r="BI240" s="162">
        <f t="shared" si="48"/>
        <v>0</v>
      </c>
      <c r="BJ240" s="14" t="s">
        <v>114</v>
      </c>
      <c r="BK240" s="162">
        <f t="shared" si="49"/>
        <v>0</v>
      </c>
      <c r="BL240" s="14" t="s">
        <v>122</v>
      </c>
      <c r="BM240" s="161" t="s">
        <v>505</v>
      </c>
    </row>
    <row r="241" spans="1:65" s="2" customFormat="1" ht="38" customHeight="1">
      <c r="A241" s="26"/>
      <c r="B241" s="149"/>
      <c r="C241" s="163" t="s">
        <v>315</v>
      </c>
      <c r="D241" s="163" t="s">
        <v>123</v>
      </c>
      <c r="E241" s="164" t="s">
        <v>506</v>
      </c>
      <c r="F241" s="165" t="s">
        <v>507</v>
      </c>
      <c r="G241" s="166" t="s">
        <v>157</v>
      </c>
      <c r="H241" s="167">
        <v>1</v>
      </c>
      <c r="I241" s="168"/>
      <c r="J241" s="168">
        <f t="shared" si="40"/>
        <v>0</v>
      </c>
      <c r="K241" s="169"/>
      <c r="L241" s="170"/>
      <c r="M241" s="171" t="s">
        <v>1</v>
      </c>
      <c r="N241" s="172" t="s">
        <v>35</v>
      </c>
      <c r="O241" s="159">
        <v>0</v>
      </c>
      <c r="P241" s="159">
        <f t="shared" si="41"/>
        <v>0</v>
      </c>
      <c r="Q241" s="159">
        <v>0</v>
      </c>
      <c r="R241" s="159">
        <f t="shared" si="42"/>
        <v>0</v>
      </c>
      <c r="S241" s="159">
        <v>0</v>
      </c>
      <c r="T241" s="160">
        <f t="shared" si="4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61" t="s">
        <v>126</v>
      </c>
      <c r="AT241" s="161" t="s">
        <v>123</v>
      </c>
      <c r="AU241" s="161" t="s">
        <v>114</v>
      </c>
      <c r="AY241" s="14" t="s">
        <v>115</v>
      </c>
      <c r="BE241" s="162">
        <f t="shared" si="44"/>
        <v>0</v>
      </c>
      <c r="BF241" s="162">
        <f t="shared" si="45"/>
        <v>0</v>
      </c>
      <c r="BG241" s="162">
        <f t="shared" si="46"/>
        <v>0</v>
      </c>
      <c r="BH241" s="162">
        <f t="shared" si="47"/>
        <v>0</v>
      </c>
      <c r="BI241" s="162">
        <f t="shared" si="48"/>
        <v>0</v>
      </c>
      <c r="BJ241" s="14" t="s">
        <v>114</v>
      </c>
      <c r="BK241" s="162">
        <f t="shared" si="49"/>
        <v>0</v>
      </c>
      <c r="BL241" s="14" t="s">
        <v>122</v>
      </c>
      <c r="BM241" s="161" t="s">
        <v>508</v>
      </c>
    </row>
    <row r="242" spans="1:65" s="2" customFormat="1" ht="38" customHeight="1">
      <c r="A242" s="26"/>
      <c r="B242" s="149"/>
      <c r="C242" s="163" t="s">
        <v>509</v>
      </c>
      <c r="D242" s="163" t="s">
        <v>123</v>
      </c>
      <c r="E242" s="164" t="s">
        <v>510</v>
      </c>
      <c r="F242" s="165" t="s">
        <v>511</v>
      </c>
      <c r="G242" s="166" t="s">
        <v>157</v>
      </c>
      <c r="H242" s="167">
        <v>2</v>
      </c>
      <c r="I242" s="168"/>
      <c r="J242" s="168">
        <f t="shared" si="40"/>
        <v>0</v>
      </c>
      <c r="K242" s="169"/>
      <c r="L242" s="170"/>
      <c r="M242" s="171" t="s">
        <v>1</v>
      </c>
      <c r="N242" s="172" t="s">
        <v>35</v>
      </c>
      <c r="O242" s="159">
        <v>0</v>
      </c>
      <c r="P242" s="159">
        <f t="shared" si="41"/>
        <v>0</v>
      </c>
      <c r="Q242" s="159">
        <v>0</v>
      </c>
      <c r="R242" s="159">
        <f t="shared" si="42"/>
        <v>0</v>
      </c>
      <c r="S242" s="159">
        <v>0</v>
      </c>
      <c r="T242" s="160">
        <f t="shared" si="4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61" t="s">
        <v>126</v>
      </c>
      <c r="AT242" s="161" t="s">
        <v>123</v>
      </c>
      <c r="AU242" s="161" t="s">
        <v>114</v>
      </c>
      <c r="AY242" s="14" t="s">
        <v>115</v>
      </c>
      <c r="BE242" s="162">
        <f t="shared" si="44"/>
        <v>0</v>
      </c>
      <c r="BF242" s="162">
        <f t="shared" si="45"/>
        <v>0</v>
      </c>
      <c r="BG242" s="162">
        <f t="shared" si="46"/>
        <v>0</v>
      </c>
      <c r="BH242" s="162">
        <f t="shared" si="47"/>
        <v>0</v>
      </c>
      <c r="BI242" s="162">
        <f t="shared" si="48"/>
        <v>0</v>
      </c>
      <c r="BJ242" s="14" t="s">
        <v>114</v>
      </c>
      <c r="BK242" s="162">
        <f t="shared" si="49"/>
        <v>0</v>
      </c>
      <c r="BL242" s="14" t="s">
        <v>122</v>
      </c>
      <c r="BM242" s="161" t="s">
        <v>512</v>
      </c>
    </row>
    <row r="243" spans="1:65" s="2" customFormat="1" ht="21.75" customHeight="1">
      <c r="A243" s="26"/>
      <c r="B243" s="149"/>
      <c r="C243" s="150" t="s">
        <v>319</v>
      </c>
      <c r="D243" s="150" t="s">
        <v>118</v>
      </c>
      <c r="E243" s="151" t="s">
        <v>513</v>
      </c>
      <c r="F243" s="152" t="s">
        <v>514</v>
      </c>
      <c r="G243" s="153" t="s">
        <v>157</v>
      </c>
      <c r="H243" s="154">
        <v>1</v>
      </c>
      <c r="I243" s="155"/>
      <c r="J243" s="155">
        <f t="shared" si="40"/>
        <v>0</v>
      </c>
      <c r="K243" s="156"/>
      <c r="L243" s="27"/>
      <c r="M243" s="157" t="s">
        <v>1</v>
      </c>
      <c r="N243" s="158" t="s">
        <v>35</v>
      </c>
      <c r="O243" s="159">
        <v>0.62072000000000005</v>
      </c>
      <c r="P243" s="159">
        <f t="shared" si="41"/>
        <v>0.62072000000000005</v>
      </c>
      <c r="Q243" s="159">
        <v>2.0000000000000002E-5</v>
      </c>
      <c r="R243" s="159">
        <f t="shared" si="42"/>
        <v>2.0000000000000002E-5</v>
      </c>
      <c r="S243" s="159">
        <v>0</v>
      </c>
      <c r="T243" s="160">
        <f t="shared" si="4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61" t="s">
        <v>122</v>
      </c>
      <c r="AT243" s="161" t="s">
        <v>118</v>
      </c>
      <c r="AU243" s="161" t="s">
        <v>114</v>
      </c>
      <c r="AY243" s="14" t="s">
        <v>115</v>
      </c>
      <c r="BE243" s="162">
        <f t="shared" si="44"/>
        <v>0</v>
      </c>
      <c r="BF243" s="162">
        <f t="shared" si="45"/>
        <v>0</v>
      </c>
      <c r="BG243" s="162">
        <f t="shared" si="46"/>
        <v>0</v>
      </c>
      <c r="BH243" s="162">
        <f t="shared" si="47"/>
        <v>0</v>
      </c>
      <c r="BI243" s="162">
        <f t="shared" si="48"/>
        <v>0</v>
      </c>
      <c r="BJ243" s="14" t="s">
        <v>114</v>
      </c>
      <c r="BK243" s="162">
        <f t="shared" si="49"/>
        <v>0</v>
      </c>
      <c r="BL243" s="14" t="s">
        <v>122</v>
      </c>
      <c r="BM243" s="161" t="s">
        <v>515</v>
      </c>
    </row>
    <row r="244" spans="1:65" s="2" customFormat="1" ht="24.25" customHeight="1">
      <c r="A244" s="26"/>
      <c r="B244" s="149"/>
      <c r="C244" s="163" t="s">
        <v>516</v>
      </c>
      <c r="D244" s="163" t="s">
        <v>123</v>
      </c>
      <c r="E244" s="164" t="s">
        <v>517</v>
      </c>
      <c r="F244" s="165" t="s">
        <v>518</v>
      </c>
      <c r="G244" s="166" t="s">
        <v>157</v>
      </c>
      <c r="H244" s="167">
        <v>1</v>
      </c>
      <c r="I244" s="168"/>
      <c r="J244" s="168">
        <f t="shared" si="40"/>
        <v>0</v>
      </c>
      <c r="K244" s="169"/>
      <c r="L244" s="170"/>
      <c r="M244" s="171" t="s">
        <v>1</v>
      </c>
      <c r="N244" s="172" t="s">
        <v>35</v>
      </c>
      <c r="O244" s="159">
        <v>0</v>
      </c>
      <c r="P244" s="159">
        <f t="shared" si="41"/>
        <v>0</v>
      </c>
      <c r="Q244" s="159">
        <v>0</v>
      </c>
      <c r="R244" s="159">
        <f t="shared" si="42"/>
        <v>0</v>
      </c>
      <c r="S244" s="159">
        <v>0</v>
      </c>
      <c r="T244" s="160">
        <f t="shared" si="4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61" t="s">
        <v>126</v>
      </c>
      <c r="AT244" s="161" t="s">
        <v>123</v>
      </c>
      <c r="AU244" s="161" t="s">
        <v>114</v>
      </c>
      <c r="AY244" s="14" t="s">
        <v>115</v>
      </c>
      <c r="BE244" s="162">
        <f t="shared" si="44"/>
        <v>0</v>
      </c>
      <c r="BF244" s="162">
        <f t="shared" si="45"/>
        <v>0</v>
      </c>
      <c r="BG244" s="162">
        <f t="shared" si="46"/>
        <v>0</v>
      </c>
      <c r="BH244" s="162">
        <f t="shared" si="47"/>
        <v>0</v>
      </c>
      <c r="BI244" s="162">
        <f t="shared" si="48"/>
        <v>0</v>
      </c>
      <c r="BJ244" s="14" t="s">
        <v>114</v>
      </c>
      <c r="BK244" s="162">
        <f t="shared" si="49"/>
        <v>0</v>
      </c>
      <c r="BL244" s="14" t="s">
        <v>122</v>
      </c>
      <c r="BM244" s="161" t="s">
        <v>519</v>
      </c>
    </row>
    <row r="245" spans="1:65" s="2" customFormat="1" ht="44.25" customHeight="1">
      <c r="A245" s="26"/>
      <c r="B245" s="149"/>
      <c r="C245" s="163" t="s">
        <v>322</v>
      </c>
      <c r="D245" s="163" t="s">
        <v>123</v>
      </c>
      <c r="E245" s="164" t="s">
        <v>520</v>
      </c>
      <c r="F245" s="165" t="s">
        <v>521</v>
      </c>
      <c r="G245" s="166" t="s">
        <v>157</v>
      </c>
      <c r="H245" s="167">
        <v>1</v>
      </c>
      <c r="I245" s="168"/>
      <c r="J245" s="168">
        <f t="shared" si="40"/>
        <v>0</v>
      </c>
      <c r="K245" s="169"/>
      <c r="L245" s="170"/>
      <c r="M245" s="171" t="s">
        <v>1</v>
      </c>
      <c r="N245" s="172" t="s">
        <v>35</v>
      </c>
      <c r="O245" s="159">
        <v>0</v>
      </c>
      <c r="P245" s="159">
        <f t="shared" si="41"/>
        <v>0</v>
      </c>
      <c r="Q245" s="159">
        <v>0</v>
      </c>
      <c r="R245" s="159">
        <f t="shared" si="42"/>
        <v>0</v>
      </c>
      <c r="S245" s="159">
        <v>0</v>
      </c>
      <c r="T245" s="160">
        <f t="shared" si="4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61" t="s">
        <v>126</v>
      </c>
      <c r="AT245" s="161" t="s">
        <v>123</v>
      </c>
      <c r="AU245" s="161" t="s">
        <v>114</v>
      </c>
      <c r="AY245" s="14" t="s">
        <v>115</v>
      </c>
      <c r="BE245" s="162">
        <f t="shared" si="44"/>
        <v>0</v>
      </c>
      <c r="BF245" s="162">
        <f t="shared" si="45"/>
        <v>0</v>
      </c>
      <c r="BG245" s="162">
        <f t="shared" si="46"/>
        <v>0</v>
      </c>
      <c r="BH245" s="162">
        <f t="shared" si="47"/>
        <v>0</v>
      </c>
      <c r="BI245" s="162">
        <f t="shared" si="48"/>
        <v>0</v>
      </c>
      <c r="BJ245" s="14" t="s">
        <v>114</v>
      </c>
      <c r="BK245" s="162">
        <f t="shared" si="49"/>
        <v>0</v>
      </c>
      <c r="BL245" s="14" t="s">
        <v>122</v>
      </c>
      <c r="BM245" s="161" t="s">
        <v>522</v>
      </c>
    </row>
    <row r="246" spans="1:65" s="2" customFormat="1" ht="24.25" customHeight="1">
      <c r="A246" s="26"/>
      <c r="B246" s="149"/>
      <c r="C246" s="150" t="s">
        <v>523</v>
      </c>
      <c r="D246" s="150" t="s">
        <v>118</v>
      </c>
      <c r="E246" s="151" t="s">
        <v>524</v>
      </c>
      <c r="F246" s="152" t="s">
        <v>525</v>
      </c>
      <c r="G246" s="153" t="s">
        <v>161</v>
      </c>
      <c r="H246" s="154">
        <v>47.121000000000002</v>
      </c>
      <c r="I246" s="155"/>
      <c r="J246" s="155">
        <f t="shared" si="40"/>
        <v>0</v>
      </c>
      <c r="K246" s="156"/>
      <c r="L246" s="27"/>
      <c r="M246" s="157" t="s">
        <v>1</v>
      </c>
      <c r="N246" s="158" t="s">
        <v>35</v>
      </c>
      <c r="O246" s="159">
        <v>0</v>
      </c>
      <c r="P246" s="159">
        <f t="shared" si="41"/>
        <v>0</v>
      </c>
      <c r="Q246" s="159">
        <v>0</v>
      </c>
      <c r="R246" s="159">
        <f t="shared" si="42"/>
        <v>0</v>
      </c>
      <c r="S246" s="159">
        <v>0</v>
      </c>
      <c r="T246" s="160">
        <f t="shared" si="4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61" t="s">
        <v>122</v>
      </c>
      <c r="AT246" s="161" t="s">
        <v>118</v>
      </c>
      <c r="AU246" s="161" t="s">
        <v>114</v>
      </c>
      <c r="AY246" s="14" t="s">
        <v>115</v>
      </c>
      <c r="BE246" s="162">
        <f t="shared" si="44"/>
        <v>0</v>
      </c>
      <c r="BF246" s="162">
        <f t="shared" si="45"/>
        <v>0</v>
      </c>
      <c r="BG246" s="162">
        <f t="shared" si="46"/>
        <v>0</v>
      </c>
      <c r="BH246" s="162">
        <f t="shared" si="47"/>
        <v>0</v>
      </c>
      <c r="BI246" s="162">
        <f t="shared" si="48"/>
        <v>0</v>
      </c>
      <c r="BJ246" s="14" t="s">
        <v>114</v>
      </c>
      <c r="BK246" s="162">
        <f t="shared" si="49"/>
        <v>0</v>
      </c>
      <c r="BL246" s="14" t="s">
        <v>122</v>
      </c>
      <c r="BM246" s="161" t="s">
        <v>526</v>
      </c>
    </row>
    <row r="247" spans="1:65" s="12" customFormat="1" ht="23" customHeight="1">
      <c r="B247" s="137"/>
      <c r="D247" s="138" t="s">
        <v>68</v>
      </c>
      <c r="E247" s="147" t="s">
        <v>527</v>
      </c>
      <c r="F247" s="147" t="s">
        <v>528</v>
      </c>
      <c r="J247" s="148">
        <f>BK247</f>
        <v>0</v>
      </c>
      <c r="L247" s="137"/>
      <c r="M247" s="141"/>
      <c r="N247" s="142"/>
      <c r="O247" s="142"/>
      <c r="P247" s="143">
        <f>P248</f>
        <v>0</v>
      </c>
      <c r="Q247" s="142"/>
      <c r="R247" s="143">
        <f>R248</f>
        <v>0</v>
      </c>
      <c r="S247" s="142"/>
      <c r="T247" s="144">
        <f>T248</f>
        <v>0</v>
      </c>
      <c r="AR247" s="138" t="s">
        <v>77</v>
      </c>
      <c r="AT247" s="145" t="s">
        <v>68</v>
      </c>
      <c r="AU247" s="145" t="s">
        <v>77</v>
      </c>
      <c r="AY247" s="138" t="s">
        <v>115</v>
      </c>
      <c r="BK247" s="146">
        <f>BK248</f>
        <v>0</v>
      </c>
    </row>
    <row r="248" spans="1:65" s="2" customFormat="1" ht="16.5" customHeight="1">
      <c r="A248" s="26"/>
      <c r="B248" s="149"/>
      <c r="C248" s="150" t="s">
        <v>326</v>
      </c>
      <c r="D248" s="150" t="s">
        <v>118</v>
      </c>
      <c r="E248" s="151" t="s">
        <v>529</v>
      </c>
      <c r="F248" s="152" t="s">
        <v>530</v>
      </c>
      <c r="G248" s="153" t="s">
        <v>531</v>
      </c>
      <c r="H248" s="154">
        <v>72</v>
      </c>
      <c r="I248" s="155"/>
      <c r="J248" s="155">
        <f>ROUND(I248*H248,2)</f>
        <v>0</v>
      </c>
      <c r="K248" s="156"/>
      <c r="L248" s="27"/>
      <c r="M248" s="173" t="s">
        <v>1</v>
      </c>
      <c r="N248" s="174" t="s">
        <v>35</v>
      </c>
      <c r="O248" s="175">
        <v>0</v>
      </c>
      <c r="P248" s="175">
        <f>O248*H248</f>
        <v>0</v>
      </c>
      <c r="Q248" s="175">
        <v>0</v>
      </c>
      <c r="R248" s="175">
        <f>Q248*H248</f>
        <v>0</v>
      </c>
      <c r="S248" s="175">
        <v>0</v>
      </c>
      <c r="T248" s="176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61" t="s">
        <v>127</v>
      </c>
      <c r="AT248" s="161" t="s">
        <v>118</v>
      </c>
      <c r="AU248" s="161" t="s">
        <v>114</v>
      </c>
      <c r="AY248" s="14" t="s">
        <v>115</v>
      </c>
      <c r="BE248" s="162">
        <f>IF(N248="základná",J248,0)</f>
        <v>0</v>
      </c>
      <c r="BF248" s="162">
        <f>IF(N248="znížená",J248,0)</f>
        <v>0</v>
      </c>
      <c r="BG248" s="162">
        <f>IF(N248="zákl. prenesená",J248,0)</f>
        <v>0</v>
      </c>
      <c r="BH248" s="162">
        <f>IF(N248="zníž. prenesená",J248,0)</f>
        <v>0</v>
      </c>
      <c r="BI248" s="162">
        <f>IF(N248="nulová",J248,0)</f>
        <v>0</v>
      </c>
      <c r="BJ248" s="14" t="s">
        <v>114</v>
      </c>
      <c r="BK248" s="162">
        <f>ROUND(I248*H248,2)</f>
        <v>0</v>
      </c>
      <c r="BL248" s="14" t="s">
        <v>127</v>
      </c>
      <c r="BM248" s="161" t="s">
        <v>532</v>
      </c>
    </row>
    <row r="249" spans="1:65" s="2" customFormat="1" ht="7" customHeight="1">
      <c r="A249" s="26"/>
      <c r="B249" s="42"/>
      <c r="C249" s="43"/>
      <c r="D249" s="43"/>
      <c r="E249" s="43"/>
      <c r="F249" s="43"/>
      <c r="G249" s="43"/>
      <c r="H249" s="43"/>
      <c r="I249" s="43"/>
      <c r="J249" s="43"/>
      <c r="K249" s="43"/>
      <c r="L249" s="27"/>
      <c r="M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</row>
  </sheetData>
  <autoFilter ref="C126:K248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51"/>
  <sheetViews>
    <sheetView showGridLines="0" tabSelected="1" topLeftCell="A54" zoomScale="150" zoomScaleNormal="150" workbookViewId="0">
      <selection activeCell="I345" sqref="I345:I350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88"/>
    </row>
    <row r="2" spans="1:46" s="1" customFormat="1" ht="37" customHeight="1">
      <c r="L2" s="200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4" t="s">
        <v>81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5" customHeight="1">
      <c r="B4" s="17"/>
      <c r="D4" s="18" t="s">
        <v>82</v>
      </c>
      <c r="L4" s="17"/>
      <c r="M4" s="8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14" t="s">
        <v>1104</v>
      </c>
      <c r="F7" s="215"/>
      <c r="G7" s="215"/>
      <c r="H7" s="215"/>
      <c r="L7" s="17"/>
    </row>
    <row r="8" spans="1:46" s="2" customFormat="1" ht="12" customHeight="1">
      <c r="A8" s="26"/>
      <c r="B8" s="27"/>
      <c r="C8" s="26"/>
      <c r="D8" s="23" t="s">
        <v>83</v>
      </c>
      <c r="E8" s="26"/>
      <c r="F8" s="26"/>
      <c r="G8" s="26"/>
      <c r="H8" s="26"/>
      <c r="I8" s="26"/>
      <c r="J8" s="26"/>
      <c r="K8" s="26"/>
      <c r="L8" s="37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11" t="s">
        <v>1106</v>
      </c>
      <c r="F9" s="213"/>
      <c r="G9" s="213"/>
      <c r="H9" s="213"/>
      <c r="I9" s="26"/>
      <c r="J9" s="26"/>
      <c r="K9" s="26"/>
      <c r="L9" s="37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7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7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0">
        <v>44426</v>
      </c>
      <c r="K12" s="26"/>
      <c r="L12" s="37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7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7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23</v>
      </c>
      <c r="J15" s="21" t="str">
        <f>IF('Rekapitulácia stavby'!AN11="","",'Rekapitulácia stavby'!AN11)</f>
        <v/>
      </c>
      <c r="K15" s="26"/>
      <c r="L15" s="37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7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7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7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9" t="str">
        <f>'Rekapitulácia stavby'!E14</f>
        <v xml:space="preserve"> </v>
      </c>
      <c r="F18" s="179"/>
      <c r="G18" s="179"/>
      <c r="H18" s="179"/>
      <c r="I18" s="23" t="s">
        <v>23</v>
      </c>
      <c r="J18" s="21" t="str">
        <f>'Rekapitulácia stavby'!AN14</f>
        <v/>
      </c>
      <c r="K18" s="26"/>
      <c r="L18" s="37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7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7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7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23</v>
      </c>
      <c r="J21" s="21" t="str">
        <f>IF('Rekapitulácia stavby'!AN17="","",'Rekapitulácia stavby'!AN17)</f>
        <v/>
      </c>
      <c r="K21" s="26"/>
      <c r="L21" s="37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7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7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7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23</v>
      </c>
      <c r="J24" s="21" t="str">
        <f>IF('Rekapitulácia stavby'!AN20="","",'Rekapitulácia stavby'!AN20)</f>
        <v/>
      </c>
      <c r="K24" s="26"/>
      <c r="L24" s="37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7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7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7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0"/>
      <c r="B27" s="91"/>
      <c r="C27" s="90"/>
      <c r="D27" s="90"/>
      <c r="E27" s="182" t="s">
        <v>1</v>
      </c>
      <c r="F27" s="182"/>
      <c r="G27" s="182"/>
      <c r="H27" s="182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7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7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1"/>
      <c r="E29" s="61"/>
      <c r="F29" s="61"/>
      <c r="G29" s="61"/>
      <c r="H29" s="61"/>
      <c r="I29" s="61"/>
      <c r="J29" s="61"/>
      <c r="K29" s="61"/>
      <c r="L29" s="37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5" customHeight="1">
      <c r="A30" s="26"/>
      <c r="B30" s="27"/>
      <c r="C30" s="26"/>
      <c r="D30" s="21" t="s">
        <v>84</v>
      </c>
      <c r="E30" s="26"/>
      <c r="F30" s="26"/>
      <c r="G30" s="26"/>
      <c r="H30" s="26"/>
      <c r="I30" s="26"/>
      <c r="J30" s="95">
        <f>J96</f>
        <v>0</v>
      </c>
      <c r="K30" s="26"/>
      <c r="L30" s="37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5" customHeight="1">
      <c r="A31" s="26"/>
      <c r="B31" s="27"/>
      <c r="C31" s="26"/>
      <c r="D31" s="96" t="s">
        <v>85</v>
      </c>
      <c r="E31" s="26"/>
      <c r="F31" s="26"/>
      <c r="G31" s="26"/>
      <c r="H31" s="26"/>
      <c r="I31" s="26"/>
      <c r="J31" s="95">
        <f>J110</f>
        <v>0</v>
      </c>
      <c r="K31" s="26"/>
      <c r="L31" s="37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25" customHeight="1">
      <c r="A32" s="26"/>
      <c r="B32" s="27"/>
      <c r="C32" s="26"/>
      <c r="D32" s="97" t="s">
        <v>29</v>
      </c>
      <c r="E32" s="26"/>
      <c r="F32" s="26"/>
      <c r="G32" s="26"/>
      <c r="H32" s="26"/>
      <c r="I32" s="26"/>
      <c r="J32" s="66">
        <f>ROUND(J30 + J31, 2)</f>
        <v>0</v>
      </c>
      <c r="K32" s="26"/>
      <c r="L32" s="37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7" customHeight="1">
      <c r="A33" s="26"/>
      <c r="B33" s="27"/>
      <c r="C33" s="26"/>
      <c r="D33" s="61"/>
      <c r="E33" s="61"/>
      <c r="F33" s="61"/>
      <c r="G33" s="61"/>
      <c r="H33" s="61"/>
      <c r="I33" s="61"/>
      <c r="J33" s="61"/>
      <c r="K33" s="61"/>
      <c r="L33" s="37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customHeight="1">
      <c r="A34" s="26"/>
      <c r="B34" s="27"/>
      <c r="C34" s="26"/>
      <c r="D34" s="26"/>
      <c r="E34" s="26"/>
      <c r="F34" s="30" t="s">
        <v>31</v>
      </c>
      <c r="G34" s="26"/>
      <c r="H34" s="26"/>
      <c r="I34" s="30" t="s">
        <v>30</v>
      </c>
      <c r="J34" s="30" t="s">
        <v>32</v>
      </c>
      <c r="K34" s="26"/>
      <c r="L34" s="37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customHeight="1">
      <c r="A35" s="26"/>
      <c r="B35" s="27"/>
      <c r="C35" s="26"/>
      <c r="D35" s="98" t="s">
        <v>33</v>
      </c>
      <c r="E35" s="32" t="s">
        <v>34</v>
      </c>
      <c r="F35" s="99">
        <f>ROUND((SUM(BE110:BE111) + SUM(BE131:BE350)),  2)</f>
        <v>0</v>
      </c>
      <c r="G35" s="94"/>
      <c r="H35" s="94"/>
      <c r="I35" s="100">
        <v>0.2</v>
      </c>
      <c r="J35" s="99">
        <f>ROUND(((SUM(BE110:BE111) + SUM(BE131:BE350))*I35),  2)</f>
        <v>0</v>
      </c>
      <c r="K35" s="26"/>
      <c r="L35" s="37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5" customHeight="1">
      <c r="A36" s="26"/>
      <c r="B36" s="27"/>
      <c r="C36" s="26"/>
      <c r="D36" s="26"/>
      <c r="E36" s="32" t="s">
        <v>35</v>
      </c>
      <c r="F36" s="101">
        <f>ROUND((SUM(BF110:BF111) + SUM(BF131:BF350)),  2)</f>
        <v>0</v>
      </c>
      <c r="G36" s="26"/>
      <c r="H36" s="26"/>
      <c r="I36" s="102">
        <v>0.2</v>
      </c>
      <c r="J36" s="101">
        <f>ROUND(((SUM(BF110:BF111) + SUM(BF131:BF350))*I36),  2)</f>
        <v>0</v>
      </c>
      <c r="K36" s="26"/>
      <c r="L36" s="37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5" hidden="1" customHeight="1">
      <c r="A37" s="26"/>
      <c r="B37" s="27"/>
      <c r="C37" s="26"/>
      <c r="D37" s="26"/>
      <c r="E37" s="23" t="s">
        <v>36</v>
      </c>
      <c r="F37" s="101">
        <f>ROUND((SUM(BG110:BG111) + SUM(BG131:BG350)),  2)</f>
        <v>0</v>
      </c>
      <c r="G37" s="26"/>
      <c r="H37" s="26"/>
      <c r="I37" s="102">
        <v>0.2</v>
      </c>
      <c r="J37" s="101">
        <f>0</f>
        <v>0</v>
      </c>
      <c r="K37" s="26"/>
      <c r="L37" s="37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hidden="1" customHeight="1">
      <c r="A38" s="26"/>
      <c r="B38" s="27"/>
      <c r="C38" s="26"/>
      <c r="D38" s="26"/>
      <c r="E38" s="23" t="s">
        <v>37</v>
      </c>
      <c r="F38" s="101">
        <f>ROUND((SUM(BH110:BH111) + SUM(BH131:BH350)),  2)</f>
        <v>0</v>
      </c>
      <c r="G38" s="26"/>
      <c r="H38" s="26"/>
      <c r="I38" s="102">
        <v>0.2</v>
      </c>
      <c r="J38" s="101">
        <f>0</f>
        <v>0</v>
      </c>
      <c r="K38" s="26"/>
      <c r="L38" s="37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5" hidden="1" customHeight="1">
      <c r="A39" s="26"/>
      <c r="B39" s="27"/>
      <c r="C39" s="26"/>
      <c r="D39" s="26"/>
      <c r="E39" s="32" t="s">
        <v>38</v>
      </c>
      <c r="F39" s="99">
        <f>ROUND((SUM(BI110:BI111) + SUM(BI131:BI350)),  2)</f>
        <v>0</v>
      </c>
      <c r="G39" s="94"/>
      <c r="H39" s="94"/>
      <c r="I39" s="100">
        <v>0</v>
      </c>
      <c r="J39" s="99">
        <f>0</f>
        <v>0</v>
      </c>
      <c r="K39" s="26"/>
      <c r="L39" s="37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7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7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25" customHeight="1">
      <c r="A41" s="26"/>
      <c r="B41" s="27"/>
      <c r="C41" s="103"/>
      <c r="D41" s="104" t="s">
        <v>39</v>
      </c>
      <c r="E41" s="55"/>
      <c r="F41" s="55"/>
      <c r="G41" s="105" t="s">
        <v>40</v>
      </c>
      <c r="H41" s="106" t="s">
        <v>41</v>
      </c>
      <c r="I41" s="55"/>
      <c r="J41" s="107">
        <f>SUM(J32:J39)</f>
        <v>0</v>
      </c>
      <c r="K41" s="108"/>
      <c r="L41" s="37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7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7"/>
      <c r="D50" s="38" t="s">
        <v>42</v>
      </c>
      <c r="E50" s="39"/>
      <c r="F50" s="39"/>
      <c r="G50" s="38" t="s">
        <v>43</v>
      </c>
      <c r="H50" s="39"/>
      <c r="I50" s="39"/>
      <c r="J50" s="39"/>
      <c r="K50" s="39"/>
      <c r="L50" s="37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40" t="s">
        <v>44</v>
      </c>
      <c r="E61" s="29"/>
      <c r="F61" s="109" t="s">
        <v>45</v>
      </c>
      <c r="G61" s="40" t="s">
        <v>44</v>
      </c>
      <c r="H61" s="29"/>
      <c r="I61" s="29"/>
      <c r="J61" s="110" t="s">
        <v>45</v>
      </c>
      <c r="K61" s="29"/>
      <c r="L61" s="37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8" t="s">
        <v>46</v>
      </c>
      <c r="E65" s="41"/>
      <c r="F65" s="41"/>
      <c r="G65" s="38" t="s">
        <v>47</v>
      </c>
      <c r="H65" s="41"/>
      <c r="I65" s="41"/>
      <c r="J65" s="41"/>
      <c r="K65" s="41"/>
      <c r="L65" s="37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40" t="s">
        <v>44</v>
      </c>
      <c r="E76" s="29"/>
      <c r="F76" s="109" t="s">
        <v>45</v>
      </c>
      <c r="G76" s="40" t="s">
        <v>44</v>
      </c>
      <c r="H76" s="29"/>
      <c r="I76" s="29"/>
      <c r="J76" s="110" t="s">
        <v>45</v>
      </c>
      <c r="K76" s="29"/>
      <c r="L76" s="37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customHeight="1">
      <c r="A81" s="26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customHeight="1">
      <c r="A82" s="26"/>
      <c r="B82" s="27"/>
      <c r="C82" s="18" t="s">
        <v>86</v>
      </c>
      <c r="D82" s="26"/>
      <c r="E82" s="26"/>
      <c r="F82" s="26"/>
      <c r="G82" s="26"/>
      <c r="H82" s="26"/>
      <c r="I82" s="26"/>
      <c r="J82" s="26"/>
      <c r="K82" s="26"/>
      <c r="L82" s="37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7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7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4" t="str">
        <f>E7</f>
        <v>Obytný súbor Nová Tulipa Kvetoslavov</v>
      </c>
      <c r="F85" s="215"/>
      <c r="G85" s="215"/>
      <c r="H85" s="215"/>
      <c r="I85" s="26"/>
      <c r="J85" s="26"/>
      <c r="K85" s="26"/>
      <c r="L85" s="37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83</v>
      </c>
      <c r="D86" s="26"/>
      <c r="E86" s="26"/>
      <c r="F86" s="26"/>
      <c r="G86" s="26"/>
      <c r="H86" s="26"/>
      <c r="I86" s="26"/>
      <c r="J86" s="26"/>
      <c r="K86" s="26"/>
      <c r="L86" s="37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211" t="str">
        <f>E9</f>
        <v xml:space="preserve">SO107_ZTI - Materská škola - zdravotechnika </v>
      </c>
      <c r="F87" s="213"/>
      <c r="G87" s="213"/>
      <c r="H87" s="213"/>
      <c r="I87" s="26"/>
      <c r="J87" s="26"/>
      <c r="K87" s="26"/>
      <c r="L87" s="37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7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50">
        <f>IF(J12="","",J12)</f>
        <v>44426</v>
      </c>
      <c r="K89" s="26"/>
      <c r="L89" s="37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7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7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5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7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5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7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2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7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1" t="s">
        <v>87</v>
      </c>
      <c r="D94" s="103"/>
      <c r="E94" s="103"/>
      <c r="F94" s="103"/>
      <c r="G94" s="103"/>
      <c r="H94" s="103"/>
      <c r="I94" s="103"/>
      <c r="J94" s="112" t="s">
        <v>88</v>
      </c>
      <c r="K94" s="103"/>
      <c r="L94" s="37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2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7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3" customHeight="1">
      <c r="A96" s="26"/>
      <c r="B96" s="27"/>
      <c r="C96" s="113" t="s">
        <v>89</v>
      </c>
      <c r="D96" s="26"/>
      <c r="E96" s="26"/>
      <c r="F96" s="26"/>
      <c r="G96" s="26"/>
      <c r="H96" s="26"/>
      <c r="I96" s="26"/>
      <c r="J96" s="66">
        <f>J131</f>
        <v>0</v>
      </c>
      <c r="K96" s="26"/>
      <c r="L96" s="37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90</v>
      </c>
    </row>
    <row r="97" spans="1:31" s="9" customFormat="1" ht="25" customHeight="1">
      <c r="B97" s="114"/>
      <c r="D97" s="115" t="s">
        <v>533</v>
      </c>
      <c r="E97" s="116"/>
      <c r="F97" s="116"/>
      <c r="G97" s="116"/>
      <c r="H97" s="116"/>
      <c r="I97" s="116"/>
      <c r="J97" s="117">
        <f>J132</f>
        <v>0</v>
      </c>
      <c r="L97" s="114"/>
    </row>
    <row r="98" spans="1:31" s="10" customFormat="1" ht="20" customHeight="1">
      <c r="B98" s="118"/>
      <c r="D98" s="119" t="s">
        <v>534</v>
      </c>
      <c r="E98" s="120"/>
      <c r="F98" s="120"/>
      <c r="G98" s="120"/>
      <c r="H98" s="120"/>
      <c r="I98" s="120"/>
      <c r="J98" s="121">
        <f>J133</f>
        <v>0</v>
      </c>
      <c r="L98" s="118"/>
    </row>
    <row r="99" spans="1:31" s="10" customFormat="1" ht="20" customHeight="1">
      <c r="B99" s="118"/>
      <c r="D99" s="119" t="s">
        <v>535</v>
      </c>
      <c r="E99" s="120"/>
      <c r="F99" s="120"/>
      <c r="G99" s="120"/>
      <c r="H99" s="120"/>
      <c r="I99" s="120"/>
      <c r="J99" s="121">
        <f>J157</f>
        <v>0</v>
      </c>
      <c r="L99" s="118"/>
    </row>
    <row r="100" spans="1:31" s="10" customFormat="1" ht="20" customHeight="1">
      <c r="B100" s="118"/>
      <c r="D100" s="119" t="s">
        <v>536</v>
      </c>
      <c r="E100" s="120"/>
      <c r="F100" s="120"/>
      <c r="G100" s="120"/>
      <c r="H100" s="120"/>
      <c r="I100" s="120"/>
      <c r="J100" s="121">
        <f>J160</f>
        <v>0</v>
      </c>
      <c r="L100" s="118"/>
    </row>
    <row r="101" spans="1:31" s="10" customFormat="1" ht="20" customHeight="1">
      <c r="B101" s="118"/>
      <c r="D101" s="119" t="s">
        <v>537</v>
      </c>
      <c r="E101" s="120"/>
      <c r="F101" s="120"/>
      <c r="G101" s="120"/>
      <c r="H101" s="120"/>
      <c r="I101" s="120"/>
      <c r="J101" s="121">
        <f>J162</f>
        <v>0</v>
      </c>
      <c r="L101" s="118"/>
    </row>
    <row r="102" spans="1:31" s="10" customFormat="1" ht="20" customHeight="1">
      <c r="B102" s="118"/>
      <c r="D102" s="119" t="s">
        <v>538</v>
      </c>
      <c r="E102" s="120"/>
      <c r="F102" s="120"/>
      <c r="G102" s="120"/>
      <c r="H102" s="120"/>
      <c r="I102" s="120"/>
      <c r="J102" s="121">
        <f>J211</f>
        <v>0</v>
      </c>
      <c r="L102" s="118"/>
    </row>
    <row r="103" spans="1:31" s="9" customFormat="1" ht="25" customHeight="1">
      <c r="B103" s="114"/>
      <c r="D103" s="115" t="s">
        <v>91</v>
      </c>
      <c r="E103" s="116"/>
      <c r="F103" s="116"/>
      <c r="G103" s="116"/>
      <c r="H103" s="116"/>
      <c r="I103" s="116"/>
      <c r="J103" s="117">
        <f>J213</f>
        <v>0</v>
      </c>
      <c r="L103" s="114"/>
    </row>
    <row r="104" spans="1:31" s="10" customFormat="1" ht="20" customHeight="1">
      <c r="B104" s="118"/>
      <c r="D104" s="119" t="s">
        <v>92</v>
      </c>
      <c r="E104" s="120"/>
      <c r="F104" s="120"/>
      <c r="G104" s="120"/>
      <c r="H104" s="120"/>
      <c r="I104" s="120"/>
      <c r="J104" s="121">
        <f>J214</f>
        <v>0</v>
      </c>
      <c r="L104" s="118"/>
    </row>
    <row r="105" spans="1:31" s="10" customFormat="1" ht="20" customHeight="1">
      <c r="B105" s="118"/>
      <c r="D105" s="119" t="s">
        <v>539</v>
      </c>
      <c r="E105" s="120"/>
      <c r="F105" s="120"/>
      <c r="G105" s="120"/>
      <c r="H105" s="120"/>
      <c r="I105" s="120"/>
      <c r="J105" s="121">
        <f>J227</f>
        <v>0</v>
      </c>
      <c r="L105" s="118"/>
    </row>
    <row r="106" spans="1:31" s="10" customFormat="1" ht="20" customHeight="1">
      <c r="B106" s="118"/>
      <c r="D106" s="119" t="s">
        <v>540</v>
      </c>
      <c r="E106" s="120"/>
      <c r="F106" s="120"/>
      <c r="G106" s="120"/>
      <c r="H106" s="120"/>
      <c r="I106" s="120"/>
      <c r="J106" s="121">
        <f>J249</f>
        <v>0</v>
      </c>
      <c r="L106" s="118"/>
    </row>
    <row r="107" spans="1:31" s="10" customFormat="1" ht="20" customHeight="1">
      <c r="B107" s="118"/>
      <c r="D107" s="119" t="s">
        <v>541</v>
      </c>
      <c r="E107" s="120"/>
      <c r="F107" s="120"/>
      <c r="G107" s="120"/>
      <c r="H107" s="120"/>
      <c r="I107" s="120"/>
      <c r="J107" s="121">
        <f>J298</f>
        <v>0</v>
      </c>
      <c r="L107" s="118"/>
    </row>
    <row r="108" spans="1:31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7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7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7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9.25" customHeight="1">
      <c r="A110" s="26"/>
      <c r="B110" s="27"/>
      <c r="C110" s="113" t="s">
        <v>98</v>
      </c>
      <c r="D110" s="26"/>
      <c r="E110" s="26"/>
      <c r="F110" s="26"/>
      <c r="G110" s="26"/>
      <c r="H110" s="26"/>
      <c r="I110" s="26"/>
      <c r="J110" s="122">
        <v>0</v>
      </c>
      <c r="K110" s="26"/>
      <c r="L110" s="37"/>
      <c r="N110" s="123" t="s">
        <v>33</v>
      </c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8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7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9.25" customHeight="1">
      <c r="A112" s="26"/>
      <c r="B112" s="27"/>
      <c r="C112" s="124" t="s">
        <v>99</v>
      </c>
      <c r="D112" s="103"/>
      <c r="E112" s="103"/>
      <c r="F112" s="103"/>
      <c r="G112" s="103"/>
      <c r="H112" s="103"/>
      <c r="I112" s="103"/>
      <c r="J112" s="125">
        <f>ROUND(J96+J110,2)</f>
        <v>0</v>
      </c>
      <c r="K112" s="103"/>
      <c r="L112" s="37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7" customHeight="1">
      <c r="A113" s="26"/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37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7" customHeight="1">
      <c r="A117" s="26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7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5" customHeight="1">
      <c r="A118" s="26"/>
      <c r="B118" s="27"/>
      <c r="C118" s="18" t="s">
        <v>100</v>
      </c>
      <c r="D118" s="26"/>
      <c r="E118" s="26"/>
      <c r="F118" s="26"/>
      <c r="G118" s="26"/>
      <c r="H118" s="26"/>
      <c r="I118" s="26"/>
      <c r="J118" s="26"/>
      <c r="K118" s="26"/>
      <c r="L118" s="37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7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7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13</v>
      </c>
      <c r="D120" s="26"/>
      <c r="E120" s="26"/>
      <c r="F120" s="26"/>
      <c r="G120" s="26"/>
      <c r="H120" s="26"/>
      <c r="I120" s="26"/>
      <c r="J120" s="26"/>
      <c r="K120" s="26"/>
      <c r="L120" s="37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4" t="str">
        <f>E7</f>
        <v>Obytný súbor Nová Tulipa Kvetoslavov</v>
      </c>
      <c r="F121" s="215"/>
      <c r="G121" s="215"/>
      <c r="H121" s="215"/>
      <c r="I121" s="26"/>
      <c r="J121" s="26"/>
      <c r="K121" s="26"/>
      <c r="L121" s="37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83</v>
      </c>
      <c r="D122" s="26"/>
      <c r="E122" s="26"/>
      <c r="F122" s="26"/>
      <c r="G122" s="26"/>
      <c r="H122" s="26"/>
      <c r="I122" s="26"/>
      <c r="J122" s="26"/>
      <c r="K122" s="26"/>
      <c r="L122" s="37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211" t="str">
        <f>E9</f>
        <v xml:space="preserve">SO107_ZTI - Materská škola - zdravotechnika </v>
      </c>
      <c r="F123" s="213"/>
      <c r="G123" s="213"/>
      <c r="H123" s="213"/>
      <c r="I123" s="26"/>
      <c r="J123" s="26"/>
      <c r="K123" s="26"/>
      <c r="L123" s="37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7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7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17</v>
      </c>
      <c r="D125" s="26"/>
      <c r="E125" s="26"/>
      <c r="F125" s="21" t="str">
        <f>F12</f>
        <v xml:space="preserve"> </v>
      </c>
      <c r="G125" s="26"/>
      <c r="H125" s="26"/>
      <c r="I125" s="23" t="s">
        <v>19</v>
      </c>
      <c r="J125" s="50">
        <f>IF(J12="","",J12)</f>
        <v>44426</v>
      </c>
      <c r="K125" s="26"/>
      <c r="L125" s="37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7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7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5" customHeight="1">
      <c r="A127" s="26"/>
      <c r="B127" s="27"/>
      <c r="C127" s="23" t="s">
        <v>21</v>
      </c>
      <c r="D127" s="26"/>
      <c r="E127" s="26"/>
      <c r="F127" s="21" t="str">
        <f>E15</f>
        <v xml:space="preserve"> </v>
      </c>
      <c r="G127" s="26"/>
      <c r="H127" s="26"/>
      <c r="I127" s="23" t="s">
        <v>25</v>
      </c>
      <c r="J127" s="24" t="str">
        <f>E21</f>
        <v xml:space="preserve"> </v>
      </c>
      <c r="K127" s="26"/>
      <c r="L127" s="37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5" customHeight="1">
      <c r="A128" s="26"/>
      <c r="B128" s="27"/>
      <c r="C128" s="23" t="s">
        <v>24</v>
      </c>
      <c r="D128" s="26"/>
      <c r="E128" s="26"/>
      <c r="F128" s="21" t="str">
        <f>IF(E18="","",E18)</f>
        <v xml:space="preserve"> </v>
      </c>
      <c r="G128" s="26"/>
      <c r="H128" s="26"/>
      <c r="I128" s="23" t="s">
        <v>27</v>
      </c>
      <c r="J128" s="24" t="str">
        <f>E24</f>
        <v xml:space="preserve"> </v>
      </c>
      <c r="K128" s="26"/>
      <c r="L128" s="37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2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7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26"/>
      <c r="B130" s="127"/>
      <c r="C130" s="128" t="s">
        <v>101</v>
      </c>
      <c r="D130" s="129" t="s">
        <v>54</v>
      </c>
      <c r="E130" s="129" t="s">
        <v>50</v>
      </c>
      <c r="F130" s="129" t="s">
        <v>51</v>
      </c>
      <c r="G130" s="129" t="s">
        <v>102</v>
      </c>
      <c r="H130" s="129" t="s">
        <v>103</v>
      </c>
      <c r="I130" s="129" t="s">
        <v>104</v>
      </c>
      <c r="J130" s="130" t="s">
        <v>88</v>
      </c>
      <c r="K130" s="131" t="s">
        <v>105</v>
      </c>
      <c r="L130" s="132"/>
      <c r="M130" s="57" t="s">
        <v>1</v>
      </c>
      <c r="N130" s="58" t="s">
        <v>33</v>
      </c>
      <c r="O130" s="58" t="s">
        <v>106</v>
      </c>
      <c r="P130" s="58" t="s">
        <v>107</v>
      </c>
      <c r="Q130" s="58" t="s">
        <v>108</v>
      </c>
      <c r="R130" s="58" t="s">
        <v>109</v>
      </c>
      <c r="S130" s="58" t="s">
        <v>110</v>
      </c>
      <c r="T130" s="59" t="s">
        <v>111</v>
      </c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</row>
    <row r="131" spans="1:65" s="2" customFormat="1" ht="23" customHeight="1">
      <c r="A131" s="26"/>
      <c r="B131" s="27"/>
      <c r="C131" s="64" t="s">
        <v>84</v>
      </c>
      <c r="D131" s="26"/>
      <c r="E131" s="26"/>
      <c r="F131" s="26"/>
      <c r="G131" s="26"/>
      <c r="H131" s="26"/>
      <c r="I131" s="26"/>
      <c r="J131" s="133">
        <f>BK131</f>
        <v>0</v>
      </c>
      <c r="K131" s="26"/>
      <c r="L131" s="27"/>
      <c r="M131" s="60"/>
      <c r="N131" s="51"/>
      <c r="O131" s="61"/>
      <c r="P131" s="134">
        <f>P132+P213</f>
        <v>1426.0510259999999</v>
      </c>
      <c r="Q131" s="61"/>
      <c r="R131" s="134">
        <f>R132+R213</f>
        <v>31.353829999999995</v>
      </c>
      <c r="S131" s="61"/>
      <c r="T131" s="135">
        <f>T132+T213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68</v>
      </c>
      <c r="AU131" s="14" t="s">
        <v>90</v>
      </c>
      <c r="BK131" s="136">
        <f>BK132+BK213</f>
        <v>0</v>
      </c>
    </row>
    <row r="132" spans="1:65" s="12" customFormat="1" ht="26" customHeight="1">
      <c r="B132" s="137"/>
      <c r="D132" s="138" t="s">
        <v>68</v>
      </c>
      <c r="E132" s="139" t="s">
        <v>542</v>
      </c>
      <c r="F132" s="139" t="s">
        <v>543</v>
      </c>
      <c r="J132" s="140">
        <f>BK132</f>
        <v>0</v>
      </c>
      <c r="L132" s="137"/>
      <c r="M132" s="141"/>
      <c r="N132" s="142"/>
      <c r="O132" s="142"/>
      <c r="P132" s="143">
        <f>P133+P157+P160+P162+P211</f>
        <v>1290.9578259999998</v>
      </c>
      <c r="Q132" s="142"/>
      <c r="R132" s="143">
        <f>R133+R157+R160+R162+R211</f>
        <v>31.142469999999996</v>
      </c>
      <c r="S132" s="142"/>
      <c r="T132" s="144">
        <f>T133+T157+T160+T162+T211</f>
        <v>0</v>
      </c>
      <c r="AR132" s="138" t="s">
        <v>77</v>
      </c>
      <c r="AT132" s="145" t="s">
        <v>68</v>
      </c>
      <c r="AU132" s="145" t="s">
        <v>69</v>
      </c>
      <c r="AY132" s="138" t="s">
        <v>115</v>
      </c>
      <c r="BK132" s="146">
        <f>BK133+BK157+BK160+BK162+BK211</f>
        <v>0</v>
      </c>
    </row>
    <row r="133" spans="1:65" s="12" customFormat="1" ht="23" customHeight="1">
      <c r="B133" s="137"/>
      <c r="D133" s="138" t="s">
        <v>68</v>
      </c>
      <c r="E133" s="147" t="s">
        <v>77</v>
      </c>
      <c r="F133" s="147" t="s">
        <v>544</v>
      </c>
      <c r="J133" s="148">
        <f>BK133</f>
        <v>0</v>
      </c>
      <c r="L133" s="137"/>
      <c r="M133" s="141"/>
      <c r="N133" s="142"/>
      <c r="O133" s="142"/>
      <c r="P133" s="143">
        <f>SUM(P134:P156)</f>
        <v>938.5143999999998</v>
      </c>
      <c r="Q133" s="142"/>
      <c r="R133" s="143">
        <f>SUM(R134:R156)</f>
        <v>0.73142000000000007</v>
      </c>
      <c r="S133" s="142"/>
      <c r="T133" s="144">
        <f>SUM(T134:T156)</f>
        <v>0</v>
      </c>
      <c r="AR133" s="138" t="s">
        <v>77</v>
      </c>
      <c r="AT133" s="145" t="s">
        <v>68</v>
      </c>
      <c r="AU133" s="145" t="s">
        <v>77</v>
      </c>
      <c r="AY133" s="138" t="s">
        <v>115</v>
      </c>
      <c r="BK133" s="146">
        <f>SUM(BK134:BK156)</f>
        <v>0</v>
      </c>
    </row>
    <row r="134" spans="1:65" s="2" customFormat="1" ht="16.5" customHeight="1">
      <c r="A134" s="26"/>
      <c r="B134" s="149"/>
      <c r="C134" s="150" t="s">
        <v>77</v>
      </c>
      <c r="D134" s="150" t="s">
        <v>118</v>
      </c>
      <c r="E134" s="151" t="s">
        <v>545</v>
      </c>
      <c r="F134" s="152" t="s">
        <v>546</v>
      </c>
      <c r="G134" s="153" t="s">
        <v>242</v>
      </c>
      <c r="H134" s="154">
        <v>1</v>
      </c>
      <c r="I134" s="155"/>
      <c r="J134" s="155">
        <f t="shared" ref="J134:J156" si="0">ROUND(I134*H134,2)</f>
        <v>0</v>
      </c>
      <c r="K134" s="156"/>
      <c r="L134" s="27"/>
      <c r="M134" s="157" t="s">
        <v>1</v>
      </c>
      <c r="N134" s="158" t="s">
        <v>35</v>
      </c>
      <c r="O134" s="159">
        <v>0</v>
      </c>
      <c r="P134" s="159">
        <f t="shared" ref="P134:P156" si="1">O134*H134</f>
        <v>0</v>
      </c>
      <c r="Q134" s="159">
        <v>0</v>
      </c>
      <c r="R134" s="159">
        <f t="shared" ref="R134:R156" si="2">Q134*H134</f>
        <v>0</v>
      </c>
      <c r="S134" s="159">
        <v>0</v>
      </c>
      <c r="T134" s="160">
        <f t="shared" ref="T134:T156" si="3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127</v>
      </c>
      <c r="AT134" s="161" t="s">
        <v>118</v>
      </c>
      <c r="AU134" s="161" t="s">
        <v>114</v>
      </c>
      <c r="AY134" s="14" t="s">
        <v>115</v>
      </c>
      <c r="BE134" s="162">
        <f t="shared" ref="BE134:BE156" si="4">IF(N134="základná",J134,0)</f>
        <v>0</v>
      </c>
      <c r="BF134" s="162">
        <f t="shared" ref="BF134:BF156" si="5">IF(N134="znížená",J134,0)</f>
        <v>0</v>
      </c>
      <c r="BG134" s="162">
        <f t="shared" ref="BG134:BG156" si="6">IF(N134="zákl. prenesená",J134,0)</f>
        <v>0</v>
      </c>
      <c r="BH134" s="162">
        <f t="shared" ref="BH134:BH156" si="7">IF(N134="zníž. prenesená",J134,0)</f>
        <v>0</v>
      </c>
      <c r="BI134" s="162">
        <f t="shared" ref="BI134:BI156" si="8">IF(N134="nulová",J134,0)</f>
        <v>0</v>
      </c>
      <c r="BJ134" s="14" t="s">
        <v>114</v>
      </c>
      <c r="BK134" s="162">
        <f t="shared" ref="BK134:BK156" si="9">ROUND(I134*H134,2)</f>
        <v>0</v>
      </c>
      <c r="BL134" s="14" t="s">
        <v>127</v>
      </c>
      <c r="BM134" s="161" t="s">
        <v>114</v>
      </c>
    </row>
    <row r="135" spans="1:65" s="2" customFormat="1" ht="16.5" customHeight="1">
      <c r="A135" s="26"/>
      <c r="B135" s="149"/>
      <c r="C135" s="150" t="s">
        <v>114</v>
      </c>
      <c r="D135" s="150" t="s">
        <v>118</v>
      </c>
      <c r="E135" s="151" t="s">
        <v>547</v>
      </c>
      <c r="F135" s="152" t="s">
        <v>548</v>
      </c>
      <c r="G135" s="153" t="s">
        <v>549</v>
      </c>
      <c r="H135" s="154">
        <v>49</v>
      </c>
      <c r="I135" s="155"/>
      <c r="J135" s="155">
        <f t="shared" si="0"/>
        <v>0</v>
      </c>
      <c r="K135" s="156"/>
      <c r="L135" s="27"/>
      <c r="M135" s="157" t="s">
        <v>1</v>
      </c>
      <c r="N135" s="158" t="s">
        <v>35</v>
      </c>
      <c r="O135" s="159">
        <v>2.806</v>
      </c>
      <c r="P135" s="159">
        <f t="shared" si="1"/>
        <v>137.494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127</v>
      </c>
      <c r="AT135" s="161" t="s">
        <v>118</v>
      </c>
      <c r="AU135" s="161" t="s">
        <v>114</v>
      </c>
      <c r="AY135" s="14" t="s">
        <v>115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114</v>
      </c>
      <c r="BK135" s="162">
        <f t="shared" si="9"/>
        <v>0</v>
      </c>
      <c r="BL135" s="14" t="s">
        <v>127</v>
      </c>
      <c r="BM135" s="161" t="s">
        <v>127</v>
      </c>
    </row>
    <row r="136" spans="1:65" s="2" customFormat="1" ht="24.25" customHeight="1">
      <c r="A136" s="26"/>
      <c r="B136" s="149"/>
      <c r="C136" s="150" t="s">
        <v>128</v>
      </c>
      <c r="D136" s="150" t="s">
        <v>118</v>
      </c>
      <c r="E136" s="151" t="s">
        <v>550</v>
      </c>
      <c r="F136" s="152" t="s">
        <v>551</v>
      </c>
      <c r="G136" s="153" t="s">
        <v>549</v>
      </c>
      <c r="H136" s="154">
        <v>49</v>
      </c>
      <c r="I136" s="155"/>
      <c r="J136" s="155">
        <f t="shared" si="0"/>
        <v>0</v>
      </c>
      <c r="K136" s="156"/>
      <c r="L136" s="27"/>
      <c r="M136" s="157" t="s">
        <v>1</v>
      </c>
      <c r="N136" s="158" t="s">
        <v>35</v>
      </c>
      <c r="O136" s="159">
        <v>0.10199999999999999</v>
      </c>
      <c r="P136" s="159">
        <f t="shared" si="1"/>
        <v>4.9979999999999993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127</v>
      </c>
      <c r="AT136" s="161" t="s">
        <v>118</v>
      </c>
      <c r="AU136" s="161" t="s">
        <v>114</v>
      </c>
      <c r="AY136" s="14" t="s">
        <v>115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114</v>
      </c>
      <c r="BK136" s="162">
        <f t="shared" si="9"/>
        <v>0</v>
      </c>
      <c r="BL136" s="14" t="s">
        <v>127</v>
      </c>
      <c r="BM136" s="161" t="s">
        <v>131</v>
      </c>
    </row>
    <row r="137" spans="1:65" s="2" customFormat="1" ht="24.25" customHeight="1">
      <c r="A137" s="26"/>
      <c r="B137" s="149"/>
      <c r="C137" s="150" t="s">
        <v>127</v>
      </c>
      <c r="D137" s="150" t="s">
        <v>118</v>
      </c>
      <c r="E137" s="151" t="s">
        <v>552</v>
      </c>
      <c r="F137" s="152" t="s">
        <v>553</v>
      </c>
      <c r="G137" s="153" t="s">
        <v>549</v>
      </c>
      <c r="H137" s="154">
        <v>254</v>
      </c>
      <c r="I137" s="155"/>
      <c r="J137" s="155">
        <f t="shared" si="0"/>
        <v>0</v>
      </c>
      <c r="K137" s="156"/>
      <c r="L137" s="27"/>
      <c r="M137" s="157" t="s">
        <v>1</v>
      </c>
      <c r="N137" s="158" t="s">
        <v>35</v>
      </c>
      <c r="O137" s="159">
        <v>0.81100000000000005</v>
      </c>
      <c r="P137" s="159">
        <f t="shared" si="1"/>
        <v>205.994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127</v>
      </c>
      <c r="AT137" s="161" t="s">
        <v>118</v>
      </c>
      <c r="AU137" s="161" t="s">
        <v>114</v>
      </c>
      <c r="AY137" s="14" t="s">
        <v>115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114</v>
      </c>
      <c r="BK137" s="162">
        <f t="shared" si="9"/>
        <v>0</v>
      </c>
      <c r="BL137" s="14" t="s">
        <v>127</v>
      </c>
      <c r="BM137" s="161" t="s">
        <v>134</v>
      </c>
    </row>
    <row r="138" spans="1:65" s="2" customFormat="1" ht="38" customHeight="1">
      <c r="A138" s="26"/>
      <c r="B138" s="149"/>
      <c r="C138" s="150" t="s">
        <v>135</v>
      </c>
      <c r="D138" s="150" t="s">
        <v>118</v>
      </c>
      <c r="E138" s="151" t="s">
        <v>554</v>
      </c>
      <c r="F138" s="152" t="s">
        <v>555</v>
      </c>
      <c r="G138" s="153" t="s">
        <v>549</v>
      </c>
      <c r="H138" s="154">
        <v>254</v>
      </c>
      <c r="I138" s="155"/>
      <c r="J138" s="155">
        <f t="shared" si="0"/>
        <v>0</v>
      </c>
      <c r="K138" s="156"/>
      <c r="L138" s="27"/>
      <c r="M138" s="157" t="s">
        <v>1</v>
      </c>
      <c r="N138" s="158" t="s">
        <v>35</v>
      </c>
      <c r="O138" s="159">
        <v>0.08</v>
      </c>
      <c r="P138" s="159">
        <f t="shared" si="1"/>
        <v>20.32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127</v>
      </c>
      <c r="AT138" s="161" t="s">
        <v>118</v>
      </c>
      <c r="AU138" s="161" t="s">
        <v>114</v>
      </c>
      <c r="AY138" s="14" t="s">
        <v>115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114</v>
      </c>
      <c r="BK138" s="162">
        <f t="shared" si="9"/>
        <v>0</v>
      </c>
      <c r="BL138" s="14" t="s">
        <v>127</v>
      </c>
      <c r="BM138" s="161" t="s">
        <v>138</v>
      </c>
    </row>
    <row r="139" spans="1:65" s="2" customFormat="1" ht="24.25" customHeight="1">
      <c r="A139" s="26"/>
      <c r="B139" s="149"/>
      <c r="C139" s="150" t="s">
        <v>131</v>
      </c>
      <c r="D139" s="150" t="s">
        <v>118</v>
      </c>
      <c r="E139" s="151" t="s">
        <v>556</v>
      </c>
      <c r="F139" s="152" t="s">
        <v>557</v>
      </c>
      <c r="G139" s="153" t="s">
        <v>558</v>
      </c>
      <c r="H139" s="154">
        <v>616</v>
      </c>
      <c r="I139" s="155"/>
      <c r="J139" s="155">
        <f t="shared" si="0"/>
        <v>0</v>
      </c>
      <c r="K139" s="156"/>
      <c r="L139" s="27"/>
      <c r="M139" s="157" t="s">
        <v>1</v>
      </c>
      <c r="N139" s="158" t="s">
        <v>35</v>
      </c>
      <c r="O139" s="159">
        <v>0.249</v>
      </c>
      <c r="P139" s="159">
        <f t="shared" si="1"/>
        <v>153.38399999999999</v>
      </c>
      <c r="Q139" s="159">
        <v>9.7000000000000005E-4</v>
      </c>
      <c r="R139" s="159">
        <f t="shared" si="2"/>
        <v>0.59752000000000005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127</v>
      </c>
      <c r="AT139" s="161" t="s">
        <v>118</v>
      </c>
      <c r="AU139" s="161" t="s">
        <v>114</v>
      </c>
      <c r="AY139" s="14" t="s">
        <v>115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114</v>
      </c>
      <c r="BK139" s="162">
        <f t="shared" si="9"/>
        <v>0</v>
      </c>
      <c r="BL139" s="14" t="s">
        <v>127</v>
      </c>
      <c r="BM139" s="161" t="s">
        <v>141</v>
      </c>
    </row>
    <row r="140" spans="1:65" s="2" customFormat="1" ht="24.25" customHeight="1">
      <c r="A140" s="26"/>
      <c r="B140" s="149"/>
      <c r="C140" s="150" t="s">
        <v>142</v>
      </c>
      <c r="D140" s="150" t="s">
        <v>118</v>
      </c>
      <c r="E140" s="151" t="s">
        <v>559</v>
      </c>
      <c r="F140" s="152" t="s">
        <v>560</v>
      </c>
      <c r="G140" s="153" t="s">
        <v>558</v>
      </c>
      <c r="H140" s="154">
        <v>616</v>
      </c>
      <c r="I140" s="155"/>
      <c r="J140" s="155">
        <f t="shared" si="0"/>
        <v>0</v>
      </c>
      <c r="K140" s="156"/>
      <c r="L140" s="27"/>
      <c r="M140" s="157" t="s">
        <v>1</v>
      </c>
      <c r="N140" s="158" t="s">
        <v>35</v>
      </c>
      <c r="O140" s="159">
        <v>0.188</v>
      </c>
      <c r="P140" s="159">
        <f t="shared" si="1"/>
        <v>115.80800000000001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127</v>
      </c>
      <c r="AT140" s="161" t="s">
        <v>118</v>
      </c>
      <c r="AU140" s="161" t="s">
        <v>114</v>
      </c>
      <c r="AY140" s="14" t="s">
        <v>115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114</v>
      </c>
      <c r="BK140" s="162">
        <f t="shared" si="9"/>
        <v>0</v>
      </c>
      <c r="BL140" s="14" t="s">
        <v>127</v>
      </c>
      <c r="BM140" s="161" t="s">
        <v>145</v>
      </c>
    </row>
    <row r="141" spans="1:65" s="2" customFormat="1" ht="24.25" customHeight="1">
      <c r="A141" s="26"/>
      <c r="B141" s="149"/>
      <c r="C141" s="150" t="s">
        <v>134</v>
      </c>
      <c r="D141" s="150" t="s">
        <v>118</v>
      </c>
      <c r="E141" s="151" t="s">
        <v>561</v>
      </c>
      <c r="F141" s="152" t="s">
        <v>562</v>
      </c>
      <c r="G141" s="153" t="s">
        <v>558</v>
      </c>
      <c r="H141" s="154">
        <v>76</v>
      </c>
      <c r="I141" s="155"/>
      <c r="J141" s="155">
        <f t="shared" si="0"/>
        <v>0</v>
      </c>
      <c r="K141" s="156"/>
      <c r="L141" s="27"/>
      <c r="M141" s="157" t="s">
        <v>1</v>
      </c>
      <c r="N141" s="158" t="s">
        <v>35</v>
      </c>
      <c r="O141" s="159">
        <v>0.48299999999999998</v>
      </c>
      <c r="P141" s="159">
        <f t="shared" si="1"/>
        <v>36.707999999999998</v>
      </c>
      <c r="Q141" s="159">
        <v>8.4999999999999995E-4</v>
      </c>
      <c r="R141" s="159">
        <f t="shared" si="2"/>
        <v>6.4599999999999991E-2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127</v>
      </c>
      <c r="AT141" s="161" t="s">
        <v>118</v>
      </c>
      <c r="AU141" s="161" t="s">
        <v>114</v>
      </c>
      <c r="AY141" s="14" t="s">
        <v>115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114</v>
      </c>
      <c r="BK141" s="162">
        <f t="shared" si="9"/>
        <v>0</v>
      </c>
      <c r="BL141" s="14" t="s">
        <v>127</v>
      </c>
      <c r="BM141" s="161" t="s">
        <v>122</v>
      </c>
    </row>
    <row r="142" spans="1:65" s="2" customFormat="1" ht="24.25" customHeight="1">
      <c r="A142" s="26"/>
      <c r="B142" s="149"/>
      <c r="C142" s="150" t="s">
        <v>148</v>
      </c>
      <c r="D142" s="150" t="s">
        <v>118</v>
      </c>
      <c r="E142" s="151" t="s">
        <v>563</v>
      </c>
      <c r="F142" s="152" t="s">
        <v>564</v>
      </c>
      <c r="G142" s="153" t="s">
        <v>558</v>
      </c>
      <c r="H142" s="154">
        <v>76</v>
      </c>
      <c r="I142" s="155"/>
      <c r="J142" s="155">
        <f t="shared" si="0"/>
        <v>0</v>
      </c>
      <c r="K142" s="156"/>
      <c r="L142" s="27"/>
      <c r="M142" s="157" t="s">
        <v>1</v>
      </c>
      <c r="N142" s="158" t="s">
        <v>35</v>
      </c>
      <c r="O142" s="159">
        <v>0.31</v>
      </c>
      <c r="P142" s="159">
        <f t="shared" si="1"/>
        <v>23.56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127</v>
      </c>
      <c r="AT142" s="161" t="s">
        <v>118</v>
      </c>
      <c r="AU142" s="161" t="s">
        <v>114</v>
      </c>
      <c r="AY142" s="14" t="s">
        <v>115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114</v>
      </c>
      <c r="BK142" s="162">
        <f t="shared" si="9"/>
        <v>0</v>
      </c>
      <c r="BL142" s="14" t="s">
        <v>127</v>
      </c>
      <c r="BM142" s="161" t="s">
        <v>151</v>
      </c>
    </row>
    <row r="143" spans="1:65" s="2" customFormat="1" ht="24.25" customHeight="1">
      <c r="A143" s="26"/>
      <c r="B143" s="149"/>
      <c r="C143" s="150" t="s">
        <v>138</v>
      </c>
      <c r="D143" s="150" t="s">
        <v>118</v>
      </c>
      <c r="E143" s="151" t="s">
        <v>565</v>
      </c>
      <c r="F143" s="152" t="s">
        <v>566</v>
      </c>
      <c r="G143" s="153" t="s">
        <v>558</v>
      </c>
      <c r="H143" s="154">
        <v>99</v>
      </c>
      <c r="I143" s="155"/>
      <c r="J143" s="155">
        <f t="shared" si="0"/>
        <v>0</v>
      </c>
      <c r="K143" s="156"/>
      <c r="L143" s="27"/>
      <c r="M143" s="157" t="s">
        <v>1</v>
      </c>
      <c r="N143" s="158" t="s">
        <v>35</v>
      </c>
      <c r="O143" s="159">
        <v>0.16800000000000001</v>
      </c>
      <c r="P143" s="159">
        <f t="shared" si="1"/>
        <v>16.632000000000001</v>
      </c>
      <c r="Q143" s="159">
        <v>6.9999999999999999E-4</v>
      </c>
      <c r="R143" s="159">
        <f t="shared" si="2"/>
        <v>6.93E-2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127</v>
      </c>
      <c r="AT143" s="161" t="s">
        <v>118</v>
      </c>
      <c r="AU143" s="161" t="s">
        <v>114</v>
      </c>
      <c r="AY143" s="14" t="s">
        <v>115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114</v>
      </c>
      <c r="BK143" s="162">
        <f t="shared" si="9"/>
        <v>0</v>
      </c>
      <c r="BL143" s="14" t="s">
        <v>127</v>
      </c>
      <c r="BM143" s="161" t="s">
        <v>7</v>
      </c>
    </row>
    <row r="144" spans="1:65" s="2" customFormat="1" ht="21.75" customHeight="1">
      <c r="A144" s="26"/>
      <c r="B144" s="149"/>
      <c r="C144" s="150" t="s">
        <v>154</v>
      </c>
      <c r="D144" s="150" t="s">
        <v>118</v>
      </c>
      <c r="E144" s="151" t="s">
        <v>567</v>
      </c>
      <c r="F144" s="152" t="s">
        <v>568</v>
      </c>
      <c r="G144" s="153" t="s">
        <v>558</v>
      </c>
      <c r="H144" s="154">
        <v>99</v>
      </c>
      <c r="I144" s="155"/>
      <c r="J144" s="155">
        <f t="shared" si="0"/>
        <v>0</v>
      </c>
      <c r="K144" s="156"/>
      <c r="L144" s="27"/>
      <c r="M144" s="157" t="s">
        <v>1</v>
      </c>
      <c r="N144" s="158" t="s">
        <v>35</v>
      </c>
      <c r="O144" s="159">
        <v>0.09</v>
      </c>
      <c r="P144" s="159">
        <f t="shared" si="1"/>
        <v>8.91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127</v>
      </c>
      <c r="AT144" s="161" t="s">
        <v>118</v>
      </c>
      <c r="AU144" s="161" t="s">
        <v>114</v>
      </c>
      <c r="AY144" s="14" t="s">
        <v>115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114</v>
      </c>
      <c r="BK144" s="162">
        <f t="shared" si="9"/>
        <v>0</v>
      </c>
      <c r="BL144" s="14" t="s">
        <v>127</v>
      </c>
      <c r="BM144" s="161" t="s">
        <v>158</v>
      </c>
    </row>
    <row r="145" spans="1:65" s="2" customFormat="1" ht="38" customHeight="1">
      <c r="A145" s="26"/>
      <c r="B145" s="149"/>
      <c r="C145" s="150" t="s">
        <v>141</v>
      </c>
      <c r="D145" s="150" t="s">
        <v>118</v>
      </c>
      <c r="E145" s="151" t="s">
        <v>569</v>
      </c>
      <c r="F145" s="152" t="s">
        <v>570</v>
      </c>
      <c r="G145" s="153" t="s">
        <v>549</v>
      </c>
      <c r="H145" s="154">
        <v>111</v>
      </c>
      <c r="I145" s="155"/>
      <c r="J145" s="155">
        <f t="shared" si="0"/>
        <v>0</v>
      </c>
      <c r="K145" s="156"/>
      <c r="L145" s="27"/>
      <c r="M145" s="157" t="s">
        <v>1</v>
      </c>
      <c r="N145" s="158" t="s">
        <v>35</v>
      </c>
      <c r="O145" s="159">
        <v>5.4399999999999997E-2</v>
      </c>
      <c r="P145" s="159">
        <f t="shared" si="1"/>
        <v>6.0383999999999993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127</v>
      </c>
      <c r="AT145" s="161" t="s">
        <v>118</v>
      </c>
      <c r="AU145" s="161" t="s">
        <v>114</v>
      </c>
      <c r="AY145" s="14" t="s">
        <v>115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114</v>
      </c>
      <c r="BK145" s="162">
        <f t="shared" si="9"/>
        <v>0</v>
      </c>
      <c r="BL145" s="14" t="s">
        <v>127</v>
      </c>
      <c r="BM145" s="161" t="s">
        <v>162</v>
      </c>
    </row>
    <row r="146" spans="1:65" s="2" customFormat="1" ht="24.25" customHeight="1">
      <c r="A146" s="26"/>
      <c r="B146" s="149"/>
      <c r="C146" s="150" t="s">
        <v>165</v>
      </c>
      <c r="D146" s="150" t="s">
        <v>118</v>
      </c>
      <c r="E146" s="151" t="s">
        <v>571</v>
      </c>
      <c r="F146" s="152" t="s">
        <v>572</v>
      </c>
      <c r="G146" s="153" t="s">
        <v>549</v>
      </c>
      <c r="H146" s="154">
        <v>111</v>
      </c>
      <c r="I146" s="155"/>
      <c r="J146" s="155">
        <f t="shared" si="0"/>
        <v>0</v>
      </c>
      <c r="K146" s="156"/>
      <c r="L146" s="27"/>
      <c r="M146" s="157" t="s">
        <v>1</v>
      </c>
      <c r="N146" s="158" t="s">
        <v>35</v>
      </c>
      <c r="O146" s="159">
        <v>8.6999999999999994E-2</v>
      </c>
      <c r="P146" s="159">
        <f t="shared" si="1"/>
        <v>9.657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127</v>
      </c>
      <c r="AT146" s="161" t="s">
        <v>118</v>
      </c>
      <c r="AU146" s="161" t="s">
        <v>114</v>
      </c>
      <c r="AY146" s="14" t="s">
        <v>115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114</v>
      </c>
      <c r="BK146" s="162">
        <f t="shared" si="9"/>
        <v>0</v>
      </c>
      <c r="BL146" s="14" t="s">
        <v>127</v>
      </c>
      <c r="BM146" s="161" t="s">
        <v>168</v>
      </c>
    </row>
    <row r="147" spans="1:65" s="2" customFormat="1" ht="21.75" customHeight="1">
      <c r="A147" s="26"/>
      <c r="B147" s="149"/>
      <c r="C147" s="150" t="s">
        <v>145</v>
      </c>
      <c r="D147" s="150" t="s">
        <v>118</v>
      </c>
      <c r="E147" s="151" t="s">
        <v>573</v>
      </c>
      <c r="F147" s="152" t="s">
        <v>574</v>
      </c>
      <c r="G147" s="153" t="s">
        <v>549</v>
      </c>
      <c r="H147" s="154">
        <v>111</v>
      </c>
      <c r="I147" s="155"/>
      <c r="J147" s="155">
        <f t="shared" si="0"/>
        <v>0</v>
      </c>
      <c r="K147" s="156"/>
      <c r="L147" s="27"/>
      <c r="M147" s="157" t="s">
        <v>1</v>
      </c>
      <c r="N147" s="158" t="s">
        <v>35</v>
      </c>
      <c r="O147" s="159">
        <v>8.0000000000000002E-3</v>
      </c>
      <c r="P147" s="159">
        <f t="shared" si="1"/>
        <v>0.88800000000000001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127</v>
      </c>
      <c r="AT147" s="161" t="s">
        <v>118</v>
      </c>
      <c r="AU147" s="161" t="s">
        <v>114</v>
      </c>
      <c r="AY147" s="14" t="s">
        <v>115</v>
      </c>
      <c r="BE147" s="162">
        <f t="shared" si="4"/>
        <v>0</v>
      </c>
      <c r="BF147" s="162">
        <f t="shared" si="5"/>
        <v>0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114</v>
      </c>
      <c r="BK147" s="162">
        <f t="shared" si="9"/>
        <v>0</v>
      </c>
      <c r="BL147" s="14" t="s">
        <v>127</v>
      </c>
      <c r="BM147" s="161" t="s">
        <v>172</v>
      </c>
    </row>
    <row r="148" spans="1:65" s="2" customFormat="1" ht="24.25" customHeight="1">
      <c r="A148" s="26"/>
      <c r="B148" s="149"/>
      <c r="C148" s="150" t="s">
        <v>173</v>
      </c>
      <c r="D148" s="150" t="s">
        <v>118</v>
      </c>
      <c r="E148" s="151" t="s">
        <v>575</v>
      </c>
      <c r="F148" s="152" t="s">
        <v>576</v>
      </c>
      <c r="G148" s="153" t="s">
        <v>549</v>
      </c>
      <c r="H148" s="154">
        <v>111</v>
      </c>
      <c r="I148" s="155"/>
      <c r="J148" s="155">
        <f t="shared" si="0"/>
        <v>0</v>
      </c>
      <c r="K148" s="156"/>
      <c r="L148" s="27"/>
      <c r="M148" s="157" t="s">
        <v>1</v>
      </c>
      <c r="N148" s="158" t="s">
        <v>35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127</v>
      </c>
      <c r="AT148" s="161" t="s">
        <v>118</v>
      </c>
      <c r="AU148" s="161" t="s">
        <v>114</v>
      </c>
      <c r="AY148" s="14" t="s">
        <v>115</v>
      </c>
      <c r="BE148" s="162">
        <f t="shared" si="4"/>
        <v>0</v>
      </c>
      <c r="BF148" s="162">
        <f t="shared" si="5"/>
        <v>0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114</v>
      </c>
      <c r="BK148" s="162">
        <f t="shared" si="9"/>
        <v>0</v>
      </c>
      <c r="BL148" s="14" t="s">
        <v>127</v>
      </c>
      <c r="BM148" s="161" t="s">
        <v>176</v>
      </c>
    </row>
    <row r="149" spans="1:65" s="2" customFormat="1" ht="33" customHeight="1">
      <c r="A149" s="26"/>
      <c r="B149" s="149"/>
      <c r="C149" s="150" t="s">
        <v>122</v>
      </c>
      <c r="D149" s="150" t="s">
        <v>118</v>
      </c>
      <c r="E149" s="151" t="s">
        <v>577</v>
      </c>
      <c r="F149" s="152" t="s">
        <v>578</v>
      </c>
      <c r="G149" s="153" t="s">
        <v>549</v>
      </c>
      <c r="H149" s="154">
        <v>192</v>
      </c>
      <c r="I149" s="155"/>
      <c r="J149" s="155">
        <f t="shared" si="0"/>
        <v>0</v>
      </c>
      <c r="K149" s="156"/>
      <c r="L149" s="27"/>
      <c r="M149" s="157" t="s">
        <v>1</v>
      </c>
      <c r="N149" s="158" t="s">
        <v>35</v>
      </c>
      <c r="O149" s="159">
        <v>0.22900000000000001</v>
      </c>
      <c r="P149" s="159">
        <f t="shared" si="1"/>
        <v>43.968000000000004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127</v>
      </c>
      <c r="AT149" s="161" t="s">
        <v>118</v>
      </c>
      <c r="AU149" s="161" t="s">
        <v>114</v>
      </c>
      <c r="AY149" s="14" t="s">
        <v>115</v>
      </c>
      <c r="BE149" s="162">
        <f t="shared" si="4"/>
        <v>0</v>
      </c>
      <c r="BF149" s="162">
        <f t="shared" si="5"/>
        <v>0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114</v>
      </c>
      <c r="BK149" s="162">
        <f t="shared" si="9"/>
        <v>0</v>
      </c>
      <c r="BL149" s="14" t="s">
        <v>127</v>
      </c>
      <c r="BM149" s="161" t="s">
        <v>126</v>
      </c>
    </row>
    <row r="150" spans="1:65" s="2" customFormat="1" ht="24.25" customHeight="1">
      <c r="A150" s="26"/>
      <c r="B150" s="149"/>
      <c r="C150" s="150" t="s">
        <v>180</v>
      </c>
      <c r="D150" s="150" t="s">
        <v>118</v>
      </c>
      <c r="E150" s="151" t="s">
        <v>579</v>
      </c>
      <c r="F150" s="152" t="s">
        <v>580</v>
      </c>
      <c r="G150" s="153" t="s">
        <v>549</v>
      </c>
      <c r="H150" s="154">
        <v>64.5</v>
      </c>
      <c r="I150" s="155"/>
      <c r="J150" s="155">
        <f t="shared" si="0"/>
        <v>0</v>
      </c>
      <c r="K150" s="156"/>
      <c r="L150" s="27"/>
      <c r="M150" s="157" t="s">
        <v>1</v>
      </c>
      <c r="N150" s="158" t="s">
        <v>35</v>
      </c>
      <c r="O150" s="159">
        <v>2.39</v>
      </c>
      <c r="P150" s="159">
        <f t="shared" si="1"/>
        <v>154.155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127</v>
      </c>
      <c r="AT150" s="161" t="s">
        <v>118</v>
      </c>
      <c r="AU150" s="161" t="s">
        <v>114</v>
      </c>
      <c r="AY150" s="14" t="s">
        <v>115</v>
      </c>
      <c r="BE150" s="162">
        <f t="shared" si="4"/>
        <v>0</v>
      </c>
      <c r="BF150" s="162">
        <f t="shared" si="5"/>
        <v>0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114</v>
      </c>
      <c r="BK150" s="162">
        <f t="shared" si="9"/>
        <v>0</v>
      </c>
      <c r="BL150" s="14" t="s">
        <v>127</v>
      </c>
      <c r="BM150" s="161" t="s">
        <v>183</v>
      </c>
    </row>
    <row r="151" spans="1:65" s="2" customFormat="1" ht="16.5" customHeight="1">
      <c r="A151" s="26"/>
      <c r="B151" s="149"/>
      <c r="C151" s="163" t="s">
        <v>151</v>
      </c>
      <c r="D151" s="163" t="s">
        <v>123</v>
      </c>
      <c r="E151" s="164" t="s">
        <v>581</v>
      </c>
      <c r="F151" s="165" t="s">
        <v>582</v>
      </c>
      <c r="G151" s="166" t="s">
        <v>549</v>
      </c>
      <c r="H151" s="167">
        <v>58</v>
      </c>
      <c r="I151" s="168"/>
      <c r="J151" s="168">
        <f t="shared" si="0"/>
        <v>0</v>
      </c>
      <c r="K151" s="169"/>
      <c r="L151" s="170"/>
      <c r="M151" s="171" t="s">
        <v>1</v>
      </c>
      <c r="N151" s="172" t="s">
        <v>35</v>
      </c>
      <c r="O151" s="159">
        <v>0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134</v>
      </c>
      <c r="AT151" s="161" t="s">
        <v>123</v>
      </c>
      <c r="AU151" s="161" t="s">
        <v>114</v>
      </c>
      <c r="AY151" s="14" t="s">
        <v>115</v>
      </c>
      <c r="BE151" s="162">
        <f t="shared" si="4"/>
        <v>0</v>
      </c>
      <c r="BF151" s="162">
        <f t="shared" si="5"/>
        <v>0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114</v>
      </c>
      <c r="BK151" s="162">
        <f t="shared" si="9"/>
        <v>0</v>
      </c>
      <c r="BL151" s="14" t="s">
        <v>127</v>
      </c>
      <c r="BM151" s="161" t="s">
        <v>186</v>
      </c>
    </row>
    <row r="152" spans="1:65" s="2" customFormat="1" ht="16.5" customHeight="1">
      <c r="A152" s="26"/>
      <c r="B152" s="149"/>
      <c r="C152" s="163" t="s">
        <v>187</v>
      </c>
      <c r="D152" s="163" t="s">
        <v>123</v>
      </c>
      <c r="E152" s="164" t="s">
        <v>583</v>
      </c>
      <c r="F152" s="165" t="s">
        <v>584</v>
      </c>
      <c r="G152" s="166" t="s">
        <v>549</v>
      </c>
      <c r="H152" s="167">
        <v>1.5</v>
      </c>
      <c r="I152" s="168"/>
      <c r="J152" s="168">
        <f t="shared" si="0"/>
        <v>0</v>
      </c>
      <c r="K152" s="169"/>
      <c r="L152" s="170"/>
      <c r="M152" s="171" t="s">
        <v>1</v>
      </c>
      <c r="N152" s="172" t="s">
        <v>35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134</v>
      </c>
      <c r="AT152" s="161" t="s">
        <v>123</v>
      </c>
      <c r="AU152" s="161" t="s">
        <v>114</v>
      </c>
      <c r="AY152" s="14" t="s">
        <v>115</v>
      </c>
      <c r="BE152" s="162">
        <f t="shared" si="4"/>
        <v>0</v>
      </c>
      <c r="BF152" s="162">
        <f t="shared" si="5"/>
        <v>0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114</v>
      </c>
      <c r="BK152" s="162">
        <f t="shared" si="9"/>
        <v>0</v>
      </c>
      <c r="BL152" s="14" t="s">
        <v>127</v>
      </c>
      <c r="BM152" s="161" t="s">
        <v>190</v>
      </c>
    </row>
    <row r="153" spans="1:65" s="2" customFormat="1" ht="16.5" customHeight="1">
      <c r="A153" s="26"/>
      <c r="B153" s="149"/>
      <c r="C153" s="163" t="s">
        <v>7</v>
      </c>
      <c r="D153" s="163" t="s">
        <v>123</v>
      </c>
      <c r="E153" s="164" t="s">
        <v>585</v>
      </c>
      <c r="F153" s="165" t="s">
        <v>586</v>
      </c>
      <c r="G153" s="166" t="s">
        <v>549</v>
      </c>
      <c r="H153" s="167">
        <v>5</v>
      </c>
      <c r="I153" s="168"/>
      <c r="J153" s="168">
        <f t="shared" si="0"/>
        <v>0</v>
      </c>
      <c r="K153" s="169"/>
      <c r="L153" s="170"/>
      <c r="M153" s="171" t="s">
        <v>1</v>
      </c>
      <c r="N153" s="172" t="s">
        <v>35</v>
      </c>
      <c r="O153" s="159">
        <v>0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134</v>
      </c>
      <c r="AT153" s="161" t="s">
        <v>123</v>
      </c>
      <c r="AU153" s="161" t="s">
        <v>114</v>
      </c>
      <c r="AY153" s="14" t="s">
        <v>115</v>
      </c>
      <c r="BE153" s="162">
        <f t="shared" si="4"/>
        <v>0</v>
      </c>
      <c r="BF153" s="162">
        <f t="shared" si="5"/>
        <v>0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114</v>
      </c>
      <c r="BK153" s="162">
        <f t="shared" si="9"/>
        <v>0</v>
      </c>
      <c r="BL153" s="14" t="s">
        <v>127</v>
      </c>
      <c r="BM153" s="161" t="s">
        <v>193</v>
      </c>
    </row>
    <row r="154" spans="1:65" s="2" customFormat="1" ht="16.5" customHeight="1">
      <c r="A154" s="26"/>
      <c r="B154" s="149"/>
      <c r="C154" s="150" t="s">
        <v>194</v>
      </c>
      <c r="D154" s="150" t="s">
        <v>118</v>
      </c>
      <c r="E154" s="151" t="s">
        <v>587</v>
      </c>
      <c r="F154" s="152" t="s">
        <v>588</v>
      </c>
      <c r="G154" s="153" t="s">
        <v>549</v>
      </c>
      <c r="H154" s="154">
        <v>29</v>
      </c>
      <c r="I154" s="155"/>
      <c r="J154" s="155">
        <f t="shared" si="0"/>
        <v>0</v>
      </c>
      <c r="K154" s="156"/>
      <c r="L154" s="27"/>
      <c r="M154" s="157" t="s">
        <v>1</v>
      </c>
      <c r="N154" s="158" t="s">
        <v>35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127</v>
      </c>
      <c r="AT154" s="161" t="s">
        <v>118</v>
      </c>
      <c r="AU154" s="161" t="s">
        <v>114</v>
      </c>
      <c r="AY154" s="14" t="s">
        <v>115</v>
      </c>
      <c r="BE154" s="162">
        <f t="shared" si="4"/>
        <v>0</v>
      </c>
      <c r="BF154" s="162">
        <f t="shared" si="5"/>
        <v>0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114</v>
      </c>
      <c r="BK154" s="162">
        <f t="shared" si="9"/>
        <v>0</v>
      </c>
      <c r="BL154" s="14" t="s">
        <v>127</v>
      </c>
      <c r="BM154" s="161" t="s">
        <v>197</v>
      </c>
    </row>
    <row r="155" spans="1:65" s="2" customFormat="1" ht="24.25" customHeight="1">
      <c r="A155" s="26"/>
      <c r="B155" s="149"/>
      <c r="C155" s="163" t="s">
        <v>158</v>
      </c>
      <c r="D155" s="163" t="s">
        <v>123</v>
      </c>
      <c r="E155" s="164" t="s">
        <v>589</v>
      </c>
      <c r="F155" s="165" t="s">
        <v>590</v>
      </c>
      <c r="G155" s="166" t="s">
        <v>549</v>
      </c>
      <c r="H155" s="167">
        <v>1</v>
      </c>
      <c r="I155" s="168"/>
      <c r="J155" s="168">
        <f t="shared" si="0"/>
        <v>0</v>
      </c>
      <c r="K155" s="169"/>
      <c r="L155" s="170"/>
      <c r="M155" s="171" t="s">
        <v>1</v>
      </c>
      <c r="N155" s="172" t="s">
        <v>35</v>
      </c>
      <c r="O155" s="159">
        <v>0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134</v>
      </c>
      <c r="AT155" s="161" t="s">
        <v>123</v>
      </c>
      <c r="AU155" s="161" t="s">
        <v>114</v>
      </c>
      <c r="AY155" s="14" t="s">
        <v>115</v>
      </c>
      <c r="BE155" s="162">
        <f t="shared" si="4"/>
        <v>0</v>
      </c>
      <c r="BF155" s="162">
        <f t="shared" si="5"/>
        <v>0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114</v>
      </c>
      <c r="BK155" s="162">
        <f t="shared" si="9"/>
        <v>0</v>
      </c>
      <c r="BL155" s="14" t="s">
        <v>127</v>
      </c>
      <c r="BM155" s="161" t="s">
        <v>200</v>
      </c>
    </row>
    <row r="156" spans="1:65" s="2" customFormat="1" ht="24.25" customHeight="1">
      <c r="A156" s="26"/>
      <c r="B156" s="149"/>
      <c r="C156" s="163" t="s">
        <v>201</v>
      </c>
      <c r="D156" s="163" t="s">
        <v>123</v>
      </c>
      <c r="E156" s="164" t="s">
        <v>591</v>
      </c>
      <c r="F156" s="165" t="s">
        <v>592</v>
      </c>
      <c r="G156" s="166" t="s">
        <v>549</v>
      </c>
      <c r="H156" s="167">
        <v>28</v>
      </c>
      <c r="I156" s="168"/>
      <c r="J156" s="168">
        <f t="shared" si="0"/>
        <v>0</v>
      </c>
      <c r="K156" s="169"/>
      <c r="L156" s="170"/>
      <c r="M156" s="171" t="s">
        <v>1</v>
      </c>
      <c r="N156" s="172" t="s">
        <v>35</v>
      </c>
      <c r="O156" s="159">
        <v>0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134</v>
      </c>
      <c r="AT156" s="161" t="s">
        <v>123</v>
      </c>
      <c r="AU156" s="161" t="s">
        <v>114</v>
      </c>
      <c r="AY156" s="14" t="s">
        <v>115</v>
      </c>
      <c r="BE156" s="162">
        <f t="shared" si="4"/>
        <v>0</v>
      </c>
      <c r="BF156" s="162">
        <f t="shared" si="5"/>
        <v>0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114</v>
      </c>
      <c r="BK156" s="162">
        <f t="shared" si="9"/>
        <v>0</v>
      </c>
      <c r="BL156" s="14" t="s">
        <v>127</v>
      </c>
      <c r="BM156" s="161" t="s">
        <v>204</v>
      </c>
    </row>
    <row r="157" spans="1:65" s="12" customFormat="1" ht="23" customHeight="1">
      <c r="B157" s="137"/>
      <c r="D157" s="138" t="s">
        <v>68</v>
      </c>
      <c r="E157" s="147" t="s">
        <v>114</v>
      </c>
      <c r="F157" s="147" t="s">
        <v>593</v>
      </c>
      <c r="J157" s="148">
        <f>BK157</f>
        <v>0</v>
      </c>
      <c r="L157" s="137"/>
      <c r="M157" s="141"/>
      <c r="N157" s="142"/>
      <c r="O157" s="142"/>
      <c r="P157" s="143">
        <f>SUM(P158:P159)</f>
        <v>6.4600000000000009</v>
      </c>
      <c r="Q157" s="142"/>
      <c r="R157" s="143">
        <f>SUM(R158:R159)</f>
        <v>2.6599999999999999E-2</v>
      </c>
      <c r="S157" s="142"/>
      <c r="T157" s="144">
        <f>SUM(T158:T159)</f>
        <v>0</v>
      </c>
      <c r="AR157" s="138" t="s">
        <v>77</v>
      </c>
      <c r="AT157" s="145" t="s">
        <v>68</v>
      </c>
      <c r="AU157" s="145" t="s">
        <v>77</v>
      </c>
      <c r="AY157" s="138" t="s">
        <v>115</v>
      </c>
      <c r="BK157" s="146">
        <f>SUM(BK158:BK159)</f>
        <v>0</v>
      </c>
    </row>
    <row r="158" spans="1:65" s="2" customFormat="1" ht="33" customHeight="1">
      <c r="A158" s="26"/>
      <c r="B158" s="149"/>
      <c r="C158" s="150" t="s">
        <v>162</v>
      </c>
      <c r="D158" s="150" t="s">
        <v>118</v>
      </c>
      <c r="E158" s="151" t="s">
        <v>594</v>
      </c>
      <c r="F158" s="152" t="s">
        <v>595</v>
      </c>
      <c r="G158" s="153" t="s">
        <v>558</v>
      </c>
      <c r="H158" s="154">
        <v>76</v>
      </c>
      <c r="I158" s="155"/>
      <c r="J158" s="155">
        <f>ROUND(I158*H158,2)</f>
        <v>0</v>
      </c>
      <c r="K158" s="156"/>
      <c r="L158" s="27"/>
      <c r="M158" s="157" t="s">
        <v>1</v>
      </c>
      <c r="N158" s="158" t="s">
        <v>35</v>
      </c>
      <c r="O158" s="159">
        <v>8.5000000000000006E-2</v>
      </c>
      <c r="P158" s="159">
        <f>O158*H158</f>
        <v>6.4600000000000009</v>
      </c>
      <c r="Q158" s="159">
        <v>3.5E-4</v>
      </c>
      <c r="R158" s="159">
        <f>Q158*H158</f>
        <v>2.6599999999999999E-2</v>
      </c>
      <c r="S158" s="159">
        <v>0</v>
      </c>
      <c r="T158" s="160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127</v>
      </c>
      <c r="AT158" s="161" t="s">
        <v>118</v>
      </c>
      <c r="AU158" s="161" t="s">
        <v>114</v>
      </c>
      <c r="AY158" s="14" t="s">
        <v>115</v>
      </c>
      <c r="BE158" s="162">
        <f>IF(N158="základná",J158,0)</f>
        <v>0</v>
      </c>
      <c r="BF158" s="162">
        <f>IF(N158="znížená",J158,0)</f>
        <v>0</v>
      </c>
      <c r="BG158" s="162">
        <f>IF(N158="zákl. prenesená",J158,0)</f>
        <v>0</v>
      </c>
      <c r="BH158" s="162">
        <f>IF(N158="zníž. prenesená",J158,0)</f>
        <v>0</v>
      </c>
      <c r="BI158" s="162">
        <f>IF(N158="nulová",J158,0)</f>
        <v>0</v>
      </c>
      <c r="BJ158" s="14" t="s">
        <v>114</v>
      </c>
      <c r="BK158" s="162">
        <f>ROUND(I158*H158,2)</f>
        <v>0</v>
      </c>
      <c r="BL158" s="14" t="s">
        <v>127</v>
      </c>
      <c r="BM158" s="161" t="s">
        <v>207</v>
      </c>
    </row>
    <row r="159" spans="1:65" s="2" customFormat="1" ht="16.5" customHeight="1">
      <c r="A159" s="26"/>
      <c r="B159" s="149"/>
      <c r="C159" s="163" t="s">
        <v>208</v>
      </c>
      <c r="D159" s="163" t="s">
        <v>123</v>
      </c>
      <c r="E159" s="164" t="s">
        <v>596</v>
      </c>
      <c r="F159" s="165" t="s">
        <v>597</v>
      </c>
      <c r="G159" s="166" t="s">
        <v>558</v>
      </c>
      <c r="H159" s="167">
        <v>76</v>
      </c>
      <c r="I159" s="168"/>
      <c r="J159" s="168">
        <f>ROUND(I159*H159,2)</f>
        <v>0</v>
      </c>
      <c r="K159" s="169"/>
      <c r="L159" s="170"/>
      <c r="M159" s="171" t="s">
        <v>1</v>
      </c>
      <c r="N159" s="172" t="s">
        <v>35</v>
      </c>
      <c r="O159" s="159">
        <v>0</v>
      </c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134</v>
      </c>
      <c r="AT159" s="161" t="s">
        <v>123</v>
      </c>
      <c r="AU159" s="161" t="s">
        <v>114</v>
      </c>
      <c r="AY159" s="14" t="s">
        <v>115</v>
      </c>
      <c r="BE159" s="162">
        <f>IF(N159="základná",J159,0)</f>
        <v>0</v>
      </c>
      <c r="BF159" s="162">
        <f>IF(N159="znížená",J159,0)</f>
        <v>0</v>
      </c>
      <c r="BG159" s="162">
        <f>IF(N159="zákl. prenesená",J159,0)</f>
        <v>0</v>
      </c>
      <c r="BH159" s="162">
        <f>IF(N159="zníž. prenesená",J159,0)</f>
        <v>0</v>
      </c>
      <c r="BI159" s="162">
        <f>IF(N159="nulová",J159,0)</f>
        <v>0</v>
      </c>
      <c r="BJ159" s="14" t="s">
        <v>114</v>
      </c>
      <c r="BK159" s="162">
        <f>ROUND(I159*H159,2)</f>
        <v>0</v>
      </c>
      <c r="BL159" s="14" t="s">
        <v>127</v>
      </c>
      <c r="BM159" s="161" t="s">
        <v>211</v>
      </c>
    </row>
    <row r="160" spans="1:65" s="12" customFormat="1" ht="23" customHeight="1">
      <c r="B160" s="137"/>
      <c r="D160" s="138" t="s">
        <v>68</v>
      </c>
      <c r="E160" s="147" t="s">
        <v>127</v>
      </c>
      <c r="F160" s="147" t="s">
        <v>598</v>
      </c>
      <c r="J160" s="148">
        <f>BK160</f>
        <v>0</v>
      </c>
      <c r="L160" s="137"/>
      <c r="M160" s="141"/>
      <c r="N160" s="142"/>
      <c r="O160" s="142"/>
      <c r="P160" s="143">
        <f>P161</f>
        <v>19.936</v>
      </c>
      <c r="Q160" s="142"/>
      <c r="R160" s="143">
        <f>R161</f>
        <v>30.252479999999998</v>
      </c>
      <c r="S160" s="142"/>
      <c r="T160" s="144">
        <f>T161</f>
        <v>0</v>
      </c>
      <c r="AR160" s="138" t="s">
        <v>77</v>
      </c>
      <c r="AT160" s="145" t="s">
        <v>68</v>
      </c>
      <c r="AU160" s="145" t="s">
        <v>77</v>
      </c>
      <c r="AY160" s="138" t="s">
        <v>115</v>
      </c>
      <c r="BK160" s="146">
        <f>BK161</f>
        <v>0</v>
      </c>
    </row>
    <row r="161" spans="1:65" s="2" customFormat="1" ht="33" customHeight="1">
      <c r="A161" s="26"/>
      <c r="B161" s="149"/>
      <c r="C161" s="150" t="s">
        <v>168</v>
      </c>
      <c r="D161" s="150" t="s">
        <v>118</v>
      </c>
      <c r="E161" s="151" t="s">
        <v>599</v>
      </c>
      <c r="F161" s="152" t="s">
        <v>600</v>
      </c>
      <c r="G161" s="153" t="s">
        <v>549</v>
      </c>
      <c r="H161" s="154">
        <v>16</v>
      </c>
      <c r="I161" s="155"/>
      <c r="J161" s="155">
        <f>ROUND(I161*H161,2)</f>
        <v>0</v>
      </c>
      <c r="K161" s="156"/>
      <c r="L161" s="27"/>
      <c r="M161" s="157" t="s">
        <v>1</v>
      </c>
      <c r="N161" s="158" t="s">
        <v>35</v>
      </c>
      <c r="O161" s="159">
        <v>1.246</v>
      </c>
      <c r="P161" s="159">
        <f>O161*H161</f>
        <v>19.936</v>
      </c>
      <c r="Q161" s="159">
        <v>1.8907799999999999</v>
      </c>
      <c r="R161" s="159">
        <f>Q161*H161</f>
        <v>30.252479999999998</v>
      </c>
      <c r="S161" s="159">
        <v>0</v>
      </c>
      <c r="T161" s="160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127</v>
      </c>
      <c r="AT161" s="161" t="s">
        <v>118</v>
      </c>
      <c r="AU161" s="161" t="s">
        <v>114</v>
      </c>
      <c r="AY161" s="14" t="s">
        <v>115</v>
      </c>
      <c r="BE161" s="162">
        <f>IF(N161="základná",J161,0)</f>
        <v>0</v>
      </c>
      <c r="BF161" s="162">
        <f>IF(N161="znížená",J161,0)</f>
        <v>0</v>
      </c>
      <c r="BG161" s="162">
        <f>IF(N161="zákl. prenesená",J161,0)</f>
        <v>0</v>
      </c>
      <c r="BH161" s="162">
        <f>IF(N161="zníž. prenesená",J161,0)</f>
        <v>0</v>
      </c>
      <c r="BI161" s="162">
        <f>IF(N161="nulová",J161,0)</f>
        <v>0</v>
      </c>
      <c r="BJ161" s="14" t="s">
        <v>114</v>
      </c>
      <c r="BK161" s="162">
        <f>ROUND(I161*H161,2)</f>
        <v>0</v>
      </c>
      <c r="BL161" s="14" t="s">
        <v>127</v>
      </c>
      <c r="BM161" s="161" t="s">
        <v>214</v>
      </c>
    </row>
    <row r="162" spans="1:65" s="12" customFormat="1" ht="23" customHeight="1">
      <c r="B162" s="137"/>
      <c r="D162" s="138" t="s">
        <v>68</v>
      </c>
      <c r="E162" s="147" t="s">
        <v>134</v>
      </c>
      <c r="F162" s="147" t="s">
        <v>601</v>
      </c>
      <c r="J162" s="148">
        <f>BK162</f>
        <v>0</v>
      </c>
      <c r="L162" s="137"/>
      <c r="M162" s="141"/>
      <c r="N162" s="142"/>
      <c r="O162" s="142"/>
      <c r="P162" s="143">
        <f>SUM(P163:P210)</f>
        <v>52.709820000000001</v>
      </c>
      <c r="Q162" s="142"/>
      <c r="R162" s="143">
        <f>SUM(R163:R210)</f>
        <v>0.13197</v>
      </c>
      <c r="S162" s="142"/>
      <c r="T162" s="144">
        <f>SUM(T163:T210)</f>
        <v>0</v>
      </c>
      <c r="AR162" s="138" t="s">
        <v>77</v>
      </c>
      <c r="AT162" s="145" t="s">
        <v>68</v>
      </c>
      <c r="AU162" s="145" t="s">
        <v>77</v>
      </c>
      <c r="AY162" s="138" t="s">
        <v>115</v>
      </c>
      <c r="BK162" s="146">
        <f>SUM(BK163:BK210)</f>
        <v>0</v>
      </c>
    </row>
    <row r="163" spans="1:65" s="2" customFormat="1" ht="24.25" customHeight="1">
      <c r="A163" s="26"/>
      <c r="B163" s="149"/>
      <c r="C163" s="150" t="s">
        <v>215</v>
      </c>
      <c r="D163" s="150" t="s">
        <v>118</v>
      </c>
      <c r="E163" s="151" t="s">
        <v>602</v>
      </c>
      <c r="F163" s="152" t="s">
        <v>603</v>
      </c>
      <c r="G163" s="153" t="s">
        <v>121</v>
      </c>
      <c r="H163" s="154">
        <v>78</v>
      </c>
      <c r="I163" s="155"/>
      <c r="J163" s="155">
        <f t="shared" ref="J163:J210" si="10">ROUND(I163*H163,2)</f>
        <v>0</v>
      </c>
      <c r="K163" s="156"/>
      <c r="L163" s="27"/>
      <c r="M163" s="157" t="s">
        <v>1</v>
      </c>
      <c r="N163" s="158" t="s">
        <v>35</v>
      </c>
      <c r="O163" s="159">
        <v>0</v>
      </c>
      <c r="P163" s="159">
        <f t="shared" ref="P163:P210" si="11">O163*H163</f>
        <v>0</v>
      </c>
      <c r="Q163" s="159">
        <v>0</v>
      </c>
      <c r="R163" s="159">
        <f t="shared" ref="R163:R210" si="12">Q163*H163</f>
        <v>0</v>
      </c>
      <c r="S163" s="159">
        <v>0</v>
      </c>
      <c r="T163" s="160">
        <f t="shared" ref="T163:T210" si="13"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127</v>
      </c>
      <c r="AT163" s="161" t="s">
        <v>118</v>
      </c>
      <c r="AU163" s="161" t="s">
        <v>114</v>
      </c>
      <c r="AY163" s="14" t="s">
        <v>115</v>
      </c>
      <c r="BE163" s="162">
        <f t="shared" ref="BE163:BE210" si="14">IF(N163="základná",J163,0)</f>
        <v>0</v>
      </c>
      <c r="BF163" s="162">
        <f t="shared" ref="BF163:BF210" si="15">IF(N163="znížená",J163,0)</f>
        <v>0</v>
      </c>
      <c r="BG163" s="162">
        <f t="shared" ref="BG163:BG210" si="16">IF(N163="zákl. prenesená",J163,0)</f>
        <v>0</v>
      </c>
      <c r="BH163" s="162">
        <f t="shared" ref="BH163:BH210" si="17">IF(N163="zníž. prenesená",J163,0)</f>
        <v>0</v>
      </c>
      <c r="BI163" s="162">
        <f t="shared" ref="BI163:BI210" si="18">IF(N163="nulová",J163,0)</f>
        <v>0</v>
      </c>
      <c r="BJ163" s="14" t="s">
        <v>114</v>
      </c>
      <c r="BK163" s="162">
        <f t="shared" ref="BK163:BK210" si="19">ROUND(I163*H163,2)</f>
        <v>0</v>
      </c>
      <c r="BL163" s="14" t="s">
        <v>127</v>
      </c>
      <c r="BM163" s="161" t="s">
        <v>218</v>
      </c>
    </row>
    <row r="164" spans="1:65" s="2" customFormat="1" ht="24.25" customHeight="1">
      <c r="A164" s="26"/>
      <c r="B164" s="149"/>
      <c r="C164" s="163" t="s">
        <v>172</v>
      </c>
      <c r="D164" s="163" t="s">
        <v>123</v>
      </c>
      <c r="E164" s="164" t="s">
        <v>604</v>
      </c>
      <c r="F164" s="165" t="s">
        <v>605</v>
      </c>
      <c r="G164" s="166" t="s">
        <v>121</v>
      </c>
      <c r="H164" s="167">
        <v>78</v>
      </c>
      <c r="I164" s="168"/>
      <c r="J164" s="168">
        <f t="shared" si="10"/>
        <v>0</v>
      </c>
      <c r="K164" s="169"/>
      <c r="L164" s="170"/>
      <c r="M164" s="171" t="s">
        <v>1</v>
      </c>
      <c r="N164" s="172" t="s">
        <v>35</v>
      </c>
      <c r="O164" s="159">
        <v>0</v>
      </c>
      <c r="P164" s="159">
        <f t="shared" si="11"/>
        <v>0</v>
      </c>
      <c r="Q164" s="159">
        <v>2.9999999999999997E-4</v>
      </c>
      <c r="R164" s="159">
        <f t="shared" si="12"/>
        <v>2.3399999999999997E-2</v>
      </c>
      <c r="S164" s="159">
        <v>0</v>
      </c>
      <c r="T164" s="160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134</v>
      </c>
      <c r="AT164" s="161" t="s">
        <v>123</v>
      </c>
      <c r="AU164" s="161" t="s">
        <v>114</v>
      </c>
      <c r="AY164" s="14" t="s">
        <v>115</v>
      </c>
      <c r="BE164" s="162">
        <f t="shared" si="14"/>
        <v>0</v>
      </c>
      <c r="BF164" s="162">
        <f t="shared" si="15"/>
        <v>0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114</v>
      </c>
      <c r="BK164" s="162">
        <f t="shared" si="19"/>
        <v>0</v>
      </c>
      <c r="BL164" s="14" t="s">
        <v>127</v>
      </c>
      <c r="BM164" s="161" t="s">
        <v>221</v>
      </c>
    </row>
    <row r="165" spans="1:65" s="2" customFormat="1" ht="16.5" customHeight="1">
      <c r="A165" s="26"/>
      <c r="B165" s="149"/>
      <c r="C165" s="163" t="s">
        <v>222</v>
      </c>
      <c r="D165" s="163" t="s">
        <v>123</v>
      </c>
      <c r="E165" s="164" t="s">
        <v>606</v>
      </c>
      <c r="F165" s="165" t="s">
        <v>607</v>
      </c>
      <c r="G165" s="166" t="s">
        <v>157</v>
      </c>
      <c r="H165" s="167">
        <v>2</v>
      </c>
      <c r="I165" s="168"/>
      <c r="J165" s="168">
        <f t="shared" si="10"/>
        <v>0</v>
      </c>
      <c r="K165" s="169"/>
      <c r="L165" s="170"/>
      <c r="M165" s="171" t="s">
        <v>1</v>
      </c>
      <c r="N165" s="172" t="s">
        <v>35</v>
      </c>
      <c r="O165" s="159">
        <v>0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134</v>
      </c>
      <c r="AT165" s="161" t="s">
        <v>123</v>
      </c>
      <c r="AU165" s="161" t="s">
        <v>114</v>
      </c>
      <c r="AY165" s="14" t="s">
        <v>115</v>
      </c>
      <c r="BE165" s="162">
        <f t="shared" si="14"/>
        <v>0</v>
      </c>
      <c r="BF165" s="162">
        <f t="shared" si="15"/>
        <v>0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114</v>
      </c>
      <c r="BK165" s="162">
        <f t="shared" si="19"/>
        <v>0</v>
      </c>
      <c r="BL165" s="14" t="s">
        <v>127</v>
      </c>
      <c r="BM165" s="161" t="s">
        <v>225</v>
      </c>
    </row>
    <row r="166" spans="1:65" s="2" customFormat="1" ht="16.5" customHeight="1">
      <c r="A166" s="26"/>
      <c r="B166" s="149"/>
      <c r="C166" s="163" t="s">
        <v>176</v>
      </c>
      <c r="D166" s="163" t="s">
        <v>123</v>
      </c>
      <c r="E166" s="164" t="s">
        <v>608</v>
      </c>
      <c r="F166" s="165" t="s">
        <v>609</v>
      </c>
      <c r="G166" s="166" t="s">
        <v>157</v>
      </c>
      <c r="H166" s="167">
        <v>1</v>
      </c>
      <c r="I166" s="168"/>
      <c r="J166" s="168">
        <f t="shared" si="10"/>
        <v>0</v>
      </c>
      <c r="K166" s="169"/>
      <c r="L166" s="170"/>
      <c r="M166" s="171" t="s">
        <v>1</v>
      </c>
      <c r="N166" s="172" t="s">
        <v>35</v>
      </c>
      <c r="O166" s="159">
        <v>0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134</v>
      </c>
      <c r="AT166" s="161" t="s">
        <v>123</v>
      </c>
      <c r="AU166" s="161" t="s">
        <v>114</v>
      </c>
      <c r="AY166" s="14" t="s">
        <v>115</v>
      </c>
      <c r="BE166" s="162">
        <f t="shared" si="14"/>
        <v>0</v>
      </c>
      <c r="BF166" s="162">
        <f t="shared" si="15"/>
        <v>0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114</v>
      </c>
      <c r="BK166" s="162">
        <f t="shared" si="19"/>
        <v>0</v>
      </c>
      <c r="BL166" s="14" t="s">
        <v>127</v>
      </c>
      <c r="BM166" s="161" t="s">
        <v>228</v>
      </c>
    </row>
    <row r="167" spans="1:65" s="2" customFormat="1" ht="33" customHeight="1">
      <c r="A167" s="26"/>
      <c r="B167" s="149"/>
      <c r="C167" s="150" t="s">
        <v>229</v>
      </c>
      <c r="D167" s="150" t="s">
        <v>118</v>
      </c>
      <c r="E167" s="151" t="s">
        <v>610</v>
      </c>
      <c r="F167" s="152" t="s">
        <v>611</v>
      </c>
      <c r="G167" s="153" t="s">
        <v>121</v>
      </c>
      <c r="H167" s="154">
        <v>168</v>
      </c>
      <c r="I167" s="155"/>
      <c r="J167" s="155">
        <f t="shared" si="10"/>
        <v>0</v>
      </c>
      <c r="K167" s="156"/>
      <c r="L167" s="27"/>
      <c r="M167" s="157" t="s">
        <v>1</v>
      </c>
      <c r="N167" s="158" t="s">
        <v>35</v>
      </c>
      <c r="O167" s="159">
        <v>0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127</v>
      </c>
      <c r="AT167" s="161" t="s">
        <v>118</v>
      </c>
      <c r="AU167" s="161" t="s">
        <v>114</v>
      </c>
      <c r="AY167" s="14" t="s">
        <v>115</v>
      </c>
      <c r="BE167" s="162">
        <f t="shared" si="14"/>
        <v>0</v>
      </c>
      <c r="BF167" s="162">
        <f t="shared" si="15"/>
        <v>0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114</v>
      </c>
      <c r="BK167" s="162">
        <f t="shared" si="19"/>
        <v>0</v>
      </c>
      <c r="BL167" s="14" t="s">
        <v>127</v>
      </c>
      <c r="BM167" s="161" t="s">
        <v>232</v>
      </c>
    </row>
    <row r="168" spans="1:65" s="2" customFormat="1" ht="24.25" customHeight="1">
      <c r="A168" s="26"/>
      <c r="B168" s="149"/>
      <c r="C168" s="163" t="s">
        <v>126</v>
      </c>
      <c r="D168" s="163" t="s">
        <v>123</v>
      </c>
      <c r="E168" s="164" t="s">
        <v>612</v>
      </c>
      <c r="F168" s="165" t="s">
        <v>613</v>
      </c>
      <c r="G168" s="166" t="s">
        <v>157</v>
      </c>
      <c r="H168" s="167">
        <v>39</v>
      </c>
      <c r="I168" s="168"/>
      <c r="J168" s="168">
        <f t="shared" si="10"/>
        <v>0</v>
      </c>
      <c r="K168" s="169"/>
      <c r="L168" s="170"/>
      <c r="M168" s="171" t="s">
        <v>1</v>
      </c>
      <c r="N168" s="172" t="s">
        <v>35</v>
      </c>
      <c r="O168" s="159">
        <v>0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134</v>
      </c>
      <c r="AT168" s="161" t="s">
        <v>123</v>
      </c>
      <c r="AU168" s="161" t="s">
        <v>114</v>
      </c>
      <c r="AY168" s="14" t="s">
        <v>115</v>
      </c>
      <c r="BE168" s="162">
        <f t="shared" si="14"/>
        <v>0</v>
      </c>
      <c r="BF168" s="162">
        <f t="shared" si="15"/>
        <v>0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114</v>
      </c>
      <c r="BK168" s="162">
        <f t="shared" si="19"/>
        <v>0</v>
      </c>
      <c r="BL168" s="14" t="s">
        <v>127</v>
      </c>
      <c r="BM168" s="161" t="s">
        <v>235</v>
      </c>
    </row>
    <row r="169" spans="1:65" s="2" customFormat="1" ht="24.25" customHeight="1">
      <c r="A169" s="26"/>
      <c r="B169" s="149"/>
      <c r="C169" s="163" t="s">
        <v>236</v>
      </c>
      <c r="D169" s="163" t="s">
        <v>123</v>
      </c>
      <c r="E169" s="164" t="s">
        <v>614</v>
      </c>
      <c r="F169" s="165" t="s">
        <v>615</v>
      </c>
      <c r="G169" s="166" t="s">
        <v>157</v>
      </c>
      <c r="H169" s="167">
        <v>115</v>
      </c>
      <c r="I169" s="168"/>
      <c r="J169" s="168">
        <f t="shared" si="10"/>
        <v>0</v>
      </c>
      <c r="K169" s="169"/>
      <c r="L169" s="170"/>
      <c r="M169" s="171" t="s">
        <v>1</v>
      </c>
      <c r="N169" s="172" t="s">
        <v>35</v>
      </c>
      <c r="O169" s="159">
        <v>0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134</v>
      </c>
      <c r="AT169" s="161" t="s">
        <v>123</v>
      </c>
      <c r="AU169" s="161" t="s">
        <v>114</v>
      </c>
      <c r="AY169" s="14" t="s">
        <v>115</v>
      </c>
      <c r="BE169" s="162">
        <f t="shared" si="14"/>
        <v>0</v>
      </c>
      <c r="BF169" s="162">
        <f t="shared" si="15"/>
        <v>0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114</v>
      </c>
      <c r="BK169" s="162">
        <f t="shared" si="19"/>
        <v>0</v>
      </c>
      <c r="BL169" s="14" t="s">
        <v>127</v>
      </c>
      <c r="BM169" s="161" t="s">
        <v>239</v>
      </c>
    </row>
    <row r="170" spans="1:65" s="2" customFormat="1" ht="24.25" customHeight="1">
      <c r="A170" s="26"/>
      <c r="B170" s="149"/>
      <c r="C170" s="163" t="s">
        <v>183</v>
      </c>
      <c r="D170" s="163" t="s">
        <v>123</v>
      </c>
      <c r="E170" s="164" t="s">
        <v>616</v>
      </c>
      <c r="F170" s="165" t="s">
        <v>617</v>
      </c>
      <c r="G170" s="166" t="s">
        <v>157</v>
      </c>
      <c r="H170" s="167">
        <v>14</v>
      </c>
      <c r="I170" s="168"/>
      <c r="J170" s="168">
        <f t="shared" si="10"/>
        <v>0</v>
      </c>
      <c r="K170" s="169"/>
      <c r="L170" s="170"/>
      <c r="M170" s="171" t="s">
        <v>1</v>
      </c>
      <c r="N170" s="172" t="s">
        <v>35</v>
      </c>
      <c r="O170" s="159">
        <v>0</v>
      </c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134</v>
      </c>
      <c r="AT170" s="161" t="s">
        <v>123</v>
      </c>
      <c r="AU170" s="161" t="s">
        <v>114</v>
      </c>
      <c r="AY170" s="14" t="s">
        <v>115</v>
      </c>
      <c r="BE170" s="162">
        <f t="shared" si="14"/>
        <v>0</v>
      </c>
      <c r="BF170" s="162">
        <f t="shared" si="15"/>
        <v>0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114</v>
      </c>
      <c r="BK170" s="162">
        <f t="shared" si="19"/>
        <v>0</v>
      </c>
      <c r="BL170" s="14" t="s">
        <v>127</v>
      </c>
      <c r="BM170" s="161" t="s">
        <v>243</v>
      </c>
    </row>
    <row r="171" spans="1:65" s="2" customFormat="1" ht="33" customHeight="1">
      <c r="A171" s="26"/>
      <c r="B171" s="149"/>
      <c r="C171" s="150" t="s">
        <v>244</v>
      </c>
      <c r="D171" s="150" t="s">
        <v>118</v>
      </c>
      <c r="E171" s="151" t="s">
        <v>618</v>
      </c>
      <c r="F171" s="152" t="s">
        <v>619</v>
      </c>
      <c r="G171" s="153" t="s">
        <v>157</v>
      </c>
      <c r="H171" s="154">
        <v>22</v>
      </c>
      <c r="I171" s="155"/>
      <c r="J171" s="155">
        <f t="shared" si="10"/>
        <v>0</v>
      </c>
      <c r="K171" s="156"/>
      <c r="L171" s="27"/>
      <c r="M171" s="157" t="s">
        <v>1</v>
      </c>
      <c r="N171" s="158" t="s">
        <v>35</v>
      </c>
      <c r="O171" s="159">
        <v>0</v>
      </c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127</v>
      </c>
      <c r="AT171" s="161" t="s">
        <v>118</v>
      </c>
      <c r="AU171" s="161" t="s">
        <v>114</v>
      </c>
      <c r="AY171" s="14" t="s">
        <v>115</v>
      </c>
      <c r="BE171" s="162">
        <f t="shared" si="14"/>
        <v>0</v>
      </c>
      <c r="BF171" s="162">
        <f t="shared" si="15"/>
        <v>0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114</v>
      </c>
      <c r="BK171" s="162">
        <f t="shared" si="19"/>
        <v>0</v>
      </c>
      <c r="BL171" s="14" t="s">
        <v>127</v>
      </c>
      <c r="BM171" s="161" t="s">
        <v>247</v>
      </c>
    </row>
    <row r="172" spans="1:65" s="2" customFormat="1" ht="16.5" customHeight="1">
      <c r="A172" s="26"/>
      <c r="B172" s="149"/>
      <c r="C172" s="163" t="s">
        <v>186</v>
      </c>
      <c r="D172" s="163" t="s">
        <v>123</v>
      </c>
      <c r="E172" s="164" t="s">
        <v>620</v>
      </c>
      <c r="F172" s="165" t="s">
        <v>621</v>
      </c>
      <c r="G172" s="166" t="s">
        <v>157</v>
      </c>
      <c r="H172" s="167">
        <v>8</v>
      </c>
      <c r="I172" s="168"/>
      <c r="J172" s="168">
        <f t="shared" si="10"/>
        <v>0</v>
      </c>
      <c r="K172" s="169"/>
      <c r="L172" s="170"/>
      <c r="M172" s="171" t="s">
        <v>1</v>
      </c>
      <c r="N172" s="172" t="s">
        <v>35</v>
      </c>
      <c r="O172" s="159">
        <v>0</v>
      </c>
      <c r="P172" s="159">
        <f t="shared" si="11"/>
        <v>0</v>
      </c>
      <c r="Q172" s="159">
        <v>2.9999999999999997E-4</v>
      </c>
      <c r="R172" s="159">
        <f t="shared" si="12"/>
        <v>2.3999999999999998E-3</v>
      </c>
      <c r="S172" s="159">
        <v>0</v>
      </c>
      <c r="T172" s="160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134</v>
      </c>
      <c r="AT172" s="161" t="s">
        <v>123</v>
      </c>
      <c r="AU172" s="161" t="s">
        <v>114</v>
      </c>
      <c r="AY172" s="14" t="s">
        <v>115</v>
      </c>
      <c r="BE172" s="162">
        <f t="shared" si="14"/>
        <v>0</v>
      </c>
      <c r="BF172" s="162">
        <f t="shared" si="15"/>
        <v>0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114</v>
      </c>
      <c r="BK172" s="162">
        <f t="shared" si="19"/>
        <v>0</v>
      </c>
      <c r="BL172" s="14" t="s">
        <v>127</v>
      </c>
      <c r="BM172" s="161" t="s">
        <v>250</v>
      </c>
    </row>
    <row r="173" spans="1:65" s="2" customFormat="1" ht="16.5" customHeight="1">
      <c r="A173" s="26"/>
      <c r="B173" s="149"/>
      <c r="C173" s="163" t="s">
        <v>251</v>
      </c>
      <c r="D173" s="163" t="s">
        <v>123</v>
      </c>
      <c r="E173" s="164" t="s">
        <v>622</v>
      </c>
      <c r="F173" s="165" t="s">
        <v>623</v>
      </c>
      <c r="G173" s="166" t="s">
        <v>157</v>
      </c>
      <c r="H173" s="167">
        <v>14</v>
      </c>
      <c r="I173" s="168"/>
      <c r="J173" s="168">
        <f t="shared" si="10"/>
        <v>0</v>
      </c>
      <c r="K173" s="169"/>
      <c r="L173" s="170"/>
      <c r="M173" s="171" t="s">
        <v>1</v>
      </c>
      <c r="N173" s="172" t="s">
        <v>35</v>
      </c>
      <c r="O173" s="159">
        <v>0</v>
      </c>
      <c r="P173" s="159">
        <f t="shared" si="11"/>
        <v>0</v>
      </c>
      <c r="Q173" s="159">
        <v>4.0000000000000002E-4</v>
      </c>
      <c r="R173" s="159">
        <f t="shared" si="12"/>
        <v>5.5999999999999999E-3</v>
      </c>
      <c r="S173" s="159">
        <v>0</v>
      </c>
      <c r="T173" s="160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134</v>
      </c>
      <c r="AT173" s="161" t="s">
        <v>123</v>
      </c>
      <c r="AU173" s="161" t="s">
        <v>114</v>
      </c>
      <c r="AY173" s="14" t="s">
        <v>115</v>
      </c>
      <c r="BE173" s="162">
        <f t="shared" si="14"/>
        <v>0</v>
      </c>
      <c r="BF173" s="162">
        <f t="shared" si="15"/>
        <v>0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114</v>
      </c>
      <c r="BK173" s="162">
        <f t="shared" si="19"/>
        <v>0</v>
      </c>
      <c r="BL173" s="14" t="s">
        <v>127</v>
      </c>
      <c r="BM173" s="161" t="s">
        <v>254</v>
      </c>
    </row>
    <row r="174" spans="1:65" s="2" customFormat="1" ht="33" customHeight="1">
      <c r="A174" s="26"/>
      <c r="B174" s="149"/>
      <c r="C174" s="150" t="s">
        <v>190</v>
      </c>
      <c r="D174" s="150" t="s">
        <v>118</v>
      </c>
      <c r="E174" s="151" t="s">
        <v>624</v>
      </c>
      <c r="F174" s="152" t="s">
        <v>625</v>
      </c>
      <c r="G174" s="153" t="s">
        <v>157</v>
      </c>
      <c r="H174" s="154">
        <v>6</v>
      </c>
      <c r="I174" s="155"/>
      <c r="J174" s="155">
        <f t="shared" si="10"/>
        <v>0</v>
      </c>
      <c r="K174" s="156"/>
      <c r="L174" s="27"/>
      <c r="M174" s="157" t="s">
        <v>1</v>
      </c>
      <c r="N174" s="158" t="s">
        <v>35</v>
      </c>
      <c r="O174" s="159">
        <v>0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127</v>
      </c>
      <c r="AT174" s="161" t="s">
        <v>118</v>
      </c>
      <c r="AU174" s="161" t="s">
        <v>114</v>
      </c>
      <c r="AY174" s="14" t="s">
        <v>115</v>
      </c>
      <c r="BE174" s="162">
        <f t="shared" si="14"/>
        <v>0</v>
      </c>
      <c r="BF174" s="162">
        <f t="shared" si="15"/>
        <v>0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4" t="s">
        <v>114</v>
      </c>
      <c r="BK174" s="162">
        <f t="shared" si="19"/>
        <v>0</v>
      </c>
      <c r="BL174" s="14" t="s">
        <v>127</v>
      </c>
      <c r="BM174" s="161" t="s">
        <v>257</v>
      </c>
    </row>
    <row r="175" spans="1:65" s="2" customFormat="1" ht="21.75" customHeight="1">
      <c r="A175" s="26"/>
      <c r="B175" s="149"/>
      <c r="C175" s="163" t="s">
        <v>258</v>
      </c>
      <c r="D175" s="163" t="s">
        <v>123</v>
      </c>
      <c r="E175" s="164" t="s">
        <v>626</v>
      </c>
      <c r="F175" s="165" t="s">
        <v>627</v>
      </c>
      <c r="G175" s="166" t="s">
        <v>157</v>
      </c>
      <c r="H175" s="167">
        <v>4</v>
      </c>
      <c r="I175" s="168"/>
      <c r="J175" s="168">
        <f t="shared" si="10"/>
        <v>0</v>
      </c>
      <c r="K175" s="169"/>
      <c r="L175" s="170"/>
      <c r="M175" s="171" t="s">
        <v>1</v>
      </c>
      <c r="N175" s="172" t="s">
        <v>35</v>
      </c>
      <c r="O175" s="159">
        <v>0</v>
      </c>
      <c r="P175" s="159">
        <f t="shared" si="11"/>
        <v>0</v>
      </c>
      <c r="Q175" s="159">
        <v>8.0000000000000004E-4</v>
      </c>
      <c r="R175" s="159">
        <f t="shared" si="12"/>
        <v>3.2000000000000002E-3</v>
      </c>
      <c r="S175" s="159">
        <v>0</v>
      </c>
      <c r="T175" s="160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134</v>
      </c>
      <c r="AT175" s="161" t="s">
        <v>123</v>
      </c>
      <c r="AU175" s="161" t="s">
        <v>114</v>
      </c>
      <c r="AY175" s="14" t="s">
        <v>115</v>
      </c>
      <c r="BE175" s="162">
        <f t="shared" si="14"/>
        <v>0</v>
      </c>
      <c r="BF175" s="162">
        <f t="shared" si="15"/>
        <v>0</v>
      </c>
      <c r="BG175" s="162">
        <f t="shared" si="16"/>
        <v>0</v>
      </c>
      <c r="BH175" s="162">
        <f t="shared" si="17"/>
        <v>0</v>
      </c>
      <c r="BI175" s="162">
        <f t="shared" si="18"/>
        <v>0</v>
      </c>
      <c r="BJ175" s="14" t="s">
        <v>114</v>
      </c>
      <c r="BK175" s="162">
        <f t="shared" si="19"/>
        <v>0</v>
      </c>
      <c r="BL175" s="14" t="s">
        <v>127</v>
      </c>
      <c r="BM175" s="161" t="s">
        <v>261</v>
      </c>
    </row>
    <row r="176" spans="1:65" s="2" customFormat="1" ht="21.75" customHeight="1">
      <c r="A176" s="26"/>
      <c r="B176" s="149"/>
      <c r="C176" s="163" t="s">
        <v>193</v>
      </c>
      <c r="D176" s="163" t="s">
        <v>123</v>
      </c>
      <c r="E176" s="164" t="s">
        <v>628</v>
      </c>
      <c r="F176" s="165" t="s">
        <v>629</v>
      </c>
      <c r="G176" s="166" t="s">
        <v>157</v>
      </c>
      <c r="H176" s="167">
        <v>2</v>
      </c>
      <c r="I176" s="168"/>
      <c r="J176" s="168">
        <f t="shared" si="10"/>
        <v>0</v>
      </c>
      <c r="K176" s="169"/>
      <c r="L176" s="170"/>
      <c r="M176" s="171" t="s">
        <v>1</v>
      </c>
      <c r="N176" s="172" t="s">
        <v>35</v>
      </c>
      <c r="O176" s="159">
        <v>0</v>
      </c>
      <c r="P176" s="159">
        <f t="shared" si="11"/>
        <v>0</v>
      </c>
      <c r="Q176" s="159">
        <v>8.9999999999999998E-4</v>
      </c>
      <c r="R176" s="159">
        <f t="shared" si="12"/>
        <v>1.8E-3</v>
      </c>
      <c r="S176" s="159">
        <v>0</v>
      </c>
      <c r="T176" s="160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134</v>
      </c>
      <c r="AT176" s="161" t="s">
        <v>123</v>
      </c>
      <c r="AU176" s="161" t="s">
        <v>114</v>
      </c>
      <c r="AY176" s="14" t="s">
        <v>115</v>
      </c>
      <c r="BE176" s="162">
        <f t="shared" si="14"/>
        <v>0</v>
      </c>
      <c r="BF176" s="162">
        <f t="shared" si="15"/>
        <v>0</v>
      </c>
      <c r="BG176" s="162">
        <f t="shared" si="16"/>
        <v>0</v>
      </c>
      <c r="BH176" s="162">
        <f t="shared" si="17"/>
        <v>0</v>
      </c>
      <c r="BI176" s="162">
        <f t="shared" si="18"/>
        <v>0</v>
      </c>
      <c r="BJ176" s="14" t="s">
        <v>114</v>
      </c>
      <c r="BK176" s="162">
        <f t="shared" si="19"/>
        <v>0</v>
      </c>
      <c r="BL176" s="14" t="s">
        <v>127</v>
      </c>
      <c r="BM176" s="161" t="s">
        <v>264</v>
      </c>
    </row>
    <row r="177" spans="1:65" s="2" customFormat="1" ht="38" customHeight="1">
      <c r="A177" s="26"/>
      <c r="B177" s="149"/>
      <c r="C177" s="150" t="s">
        <v>267</v>
      </c>
      <c r="D177" s="150" t="s">
        <v>118</v>
      </c>
      <c r="E177" s="151" t="s">
        <v>630</v>
      </c>
      <c r="F177" s="152" t="s">
        <v>631</v>
      </c>
      <c r="G177" s="153" t="s">
        <v>157</v>
      </c>
      <c r="H177" s="154">
        <v>10</v>
      </c>
      <c r="I177" s="155"/>
      <c r="J177" s="155">
        <f t="shared" si="10"/>
        <v>0</v>
      </c>
      <c r="K177" s="156"/>
      <c r="L177" s="27"/>
      <c r="M177" s="157" t="s">
        <v>1</v>
      </c>
      <c r="N177" s="158" t="s">
        <v>35</v>
      </c>
      <c r="O177" s="159">
        <v>0</v>
      </c>
      <c r="P177" s="159">
        <f t="shared" si="11"/>
        <v>0</v>
      </c>
      <c r="Q177" s="159">
        <v>0</v>
      </c>
      <c r="R177" s="159">
        <f t="shared" si="12"/>
        <v>0</v>
      </c>
      <c r="S177" s="159">
        <v>0</v>
      </c>
      <c r="T177" s="160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127</v>
      </c>
      <c r="AT177" s="161" t="s">
        <v>118</v>
      </c>
      <c r="AU177" s="161" t="s">
        <v>114</v>
      </c>
      <c r="AY177" s="14" t="s">
        <v>115</v>
      </c>
      <c r="BE177" s="162">
        <f t="shared" si="14"/>
        <v>0</v>
      </c>
      <c r="BF177" s="162">
        <f t="shared" si="15"/>
        <v>0</v>
      </c>
      <c r="BG177" s="162">
        <f t="shared" si="16"/>
        <v>0</v>
      </c>
      <c r="BH177" s="162">
        <f t="shared" si="17"/>
        <v>0</v>
      </c>
      <c r="BI177" s="162">
        <f t="shared" si="18"/>
        <v>0</v>
      </c>
      <c r="BJ177" s="14" t="s">
        <v>114</v>
      </c>
      <c r="BK177" s="162">
        <f t="shared" si="19"/>
        <v>0</v>
      </c>
      <c r="BL177" s="14" t="s">
        <v>127</v>
      </c>
      <c r="BM177" s="161" t="s">
        <v>270</v>
      </c>
    </row>
    <row r="178" spans="1:65" s="2" customFormat="1" ht="24.25" customHeight="1">
      <c r="A178" s="26"/>
      <c r="B178" s="149"/>
      <c r="C178" s="163" t="s">
        <v>197</v>
      </c>
      <c r="D178" s="163" t="s">
        <v>123</v>
      </c>
      <c r="E178" s="164" t="s">
        <v>632</v>
      </c>
      <c r="F178" s="165" t="s">
        <v>633</v>
      </c>
      <c r="G178" s="166" t="s">
        <v>157</v>
      </c>
      <c r="H178" s="167">
        <v>1</v>
      </c>
      <c r="I178" s="168"/>
      <c r="J178" s="168">
        <f t="shared" si="10"/>
        <v>0</v>
      </c>
      <c r="K178" s="169"/>
      <c r="L178" s="170"/>
      <c r="M178" s="171" t="s">
        <v>1</v>
      </c>
      <c r="N178" s="172" t="s">
        <v>35</v>
      </c>
      <c r="O178" s="159">
        <v>0</v>
      </c>
      <c r="P178" s="159">
        <f t="shared" si="11"/>
        <v>0</v>
      </c>
      <c r="Q178" s="159">
        <v>0</v>
      </c>
      <c r="R178" s="159">
        <f t="shared" si="12"/>
        <v>0</v>
      </c>
      <c r="S178" s="159">
        <v>0</v>
      </c>
      <c r="T178" s="160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134</v>
      </c>
      <c r="AT178" s="161" t="s">
        <v>123</v>
      </c>
      <c r="AU178" s="161" t="s">
        <v>114</v>
      </c>
      <c r="AY178" s="14" t="s">
        <v>115</v>
      </c>
      <c r="BE178" s="162">
        <f t="shared" si="14"/>
        <v>0</v>
      </c>
      <c r="BF178" s="162">
        <f t="shared" si="15"/>
        <v>0</v>
      </c>
      <c r="BG178" s="162">
        <f t="shared" si="16"/>
        <v>0</v>
      </c>
      <c r="BH178" s="162">
        <f t="shared" si="17"/>
        <v>0</v>
      </c>
      <c r="BI178" s="162">
        <f t="shared" si="18"/>
        <v>0</v>
      </c>
      <c r="BJ178" s="14" t="s">
        <v>114</v>
      </c>
      <c r="BK178" s="162">
        <f t="shared" si="19"/>
        <v>0</v>
      </c>
      <c r="BL178" s="14" t="s">
        <v>127</v>
      </c>
      <c r="BM178" s="161" t="s">
        <v>273</v>
      </c>
    </row>
    <row r="179" spans="1:65" s="2" customFormat="1" ht="24.25" customHeight="1">
      <c r="A179" s="26"/>
      <c r="B179" s="149"/>
      <c r="C179" s="163" t="s">
        <v>274</v>
      </c>
      <c r="D179" s="163" t="s">
        <v>123</v>
      </c>
      <c r="E179" s="164" t="s">
        <v>634</v>
      </c>
      <c r="F179" s="165" t="s">
        <v>635</v>
      </c>
      <c r="G179" s="166" t="s">
        <v>157</v>
      </c>
      <c r="H179" s="167">
        <v>7</v>
      </c>
      <c r="I179" s="168"/>
      <c r="J179" s="168">
        <f t="shared" si="10"/>
        <v>0</v>
      </c>
      <c r="K179" s="169"/>
      <c r="L179" s="170"/>
      <c r="M179" s="171" t="s">
        <v>1</v>
      </c>
      <c r="N179" s="172" t="s">
        <v>35</v>
      </c>
      <c r="O179" s="159">
        <v>0</v>
      </c>
      <c r="P179" s="159">
        <f t="shared" si="11"/>
        <v>0</v>
      </c>
      <c r="Q179" s="159">
        <v>0</v>
      </c>
      <c r="R179" s="159">
        <f t="shared" si="12"/>
        <v>0</v>
      </c>
      <c r="S179" s="159">
        <v>0</v>
      </c>
      <c r="T179" s="160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134</v>
      </c>
      <c r="AT179" s="161" t="s">
        <v>123</v>
      </c>
      <c r="AU179" s="161" t="s">
        <v>114</v>
      </c>
      <c r="AY179" s="14" t="s">
        <v>115</v>
      </c>
      <c r="BE179" s="162">
        <f t="shared" si="14"/>
        <v>0</v>
      </c>
      <c r="BF179" s="162">
        <f t="shared" si="15"/>
        <v>0</v>
      </c>
      <c r="BG179" s="162">
        <f t="shared" si="16"/>
        <v>0</v>
      </c>
      <c r="BH179" s="162">
        <f t="shared" si="17"/>
        <v>0</v>
      </c>
      <c r="BI179" s="162">
        <f t="shared" si="18"/>
        <v>0</v>
      </c>
      <c r="BJ179" s="14" t="s">
        <v>114</v>
      </c>
      <c r="BK179" s="162">
        <f t="shared" si="19"/>
        <v>0</v>
      </c>
      <c r="BL179" s="14" t="s">
        <v>127</v>
      </c>
      <c r="BM179" s="161" t="s">
        <v>277</v>
      </c>
    </row>
    <row r="180" spans="1:65" s="2" customFormat="1" ht="24.25" customHeight="1">
      <c r="A180" s="26"/>
      <c r="B180" s="149"/>
      <c r="C180" s="163" t="s">
        <v>200</v>
      </c>
      <c r="D180" s="163" t="s">
        <v>123</v>
      </c>
      <c r="E180" s="164" t="s">
        <v>636</v>
      </c>
      <c r="F180" s="165" t="s">
        <v>637</v>
      </c>
      <c r="G180" s="166" t="s">
        <v>157</v>
      </c>
      <c r="H180" s="167">
        <v>2</v>
      </c>
      <c r="I180" s="168"/>
      <c r="J180" s="168">
        <f t="shared" si="10"/>
        <v>0</v>
      </c>
      <c r="K180" s="169"/>
      <c r="L180" s="170"/>
      <c r="M180" s="171" t="s">
        <v>1</v>
      </c>
      <c r="N180" s="172" t="s">
        <v>35</v>
      </c>
      <c r="O180" s="159">
        <v>0</v>
      </c>
      <c r="P180" s="159">
        <f t="shared" si="11"/>
        <v>0</v>
      </c>
      <c r="Q180" s="159">
        <v>0</v>
      </c>
      <c r="R180" s="159">
        <f t="shared" si="12"/>
        <v>0</v>
      </c>
      <c r="S180" s="159">
        <v>0</v>
      </c>
      <c r="T180" s="160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134</v>
      </c>
      <c r="AT180" s="161" t="s">
        <v>123</v>
      </c>
      <c r="AU180" s="161" t="s">
        <v>114</v>
      </c>
      <c r="AY180" s="14" t="s">
        <v>115</v>
      </c>
      <c r="BE180" s="162">
        <f t="shared" si="14"/>
        <v>0</v>
      </c>
      <c r="BF180" s="162">
        <f t="shared" si="15"/>
        <v>0</v>
      </c>
      <c r="BG180" s="162">
        <f t="shared" si="16"/>
        <v>0</v>
      </c>
      <c r="BH180" s="162">
        <f t="shared" si="17"/>
        <v>0</v>
      </c>
      <c r="BI180" s="162">
        <f t="shared" si="18"/>
        <v>0</v>
      </c>
      <c r="BJ180" s="14" t="s">
        <v>114</v>
      </c>
      <c r="BK180" s="162">
        <f t="shared" si="19"/>
        <v>0</v>
      </c>
      <c r="BL180" s="14" t="s">
        <v>127</v>
      </c>
      <c r="BM180" s="161" t="s">
        <v>280</v>
      </c>
    </row>
    <row r="181" spans="1:65" s="2" customFormat="1" ht="24.25" customHeight="1">
      <c r="A181" s="26"/>
      <c r="B181" s="149"/>
      <c r="C181" s="150" t="s">
        <v>281</v>
      </c>
      <c r="D181" s="150" t="s">
        <v>118</v>
      </c>
      <c r="E181" s="151" t="s">
        <v>638</v>
      </c>
      <c r="F181" s="152" t="s">
        <v>639</v>
      </c>
      <c r="G181" s="153" t="s">
        <v>121</v>
      </c>
      <c r="H181" s="154">
        <v>78</v>
      </c>
      <c r="I181" s="155"/>
      <c r="J181" s="155">
        <f t="shared" si="10"/>
        <v>0</v>
      </c>
      <c r="K181" s="156"/>
      <c r="L181" s="27"/>
      <c r="M181" s="157" t="s">
        <v>1</v>
      </c>
      <c r="N181" s="158" t="s">
        <v>35</v>
      </c>
      <c r="O181" s="159">
        <v>0.19</v>
      </c>
      <c r="P181" s="159">
        <f t="shared" si="11"/>
        <v>14.82</v>
      </c>
      <c r="Q181" s="159">
        <v>0</v>
      </c>
      <c r="R181" s="159">
        <f t="shared" si="12"/>
        <v>0</v>
      </c>
      <c r="S181" s="159">
        <v>0</v>
      </c>
      <c r="T181" s="160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127</v>
      </c>
      <c r="AT181" s="161" t="s">
        <v>118</v>
      </c>
      <c r="AU181" s="161" t="s">
        <v>114</v>
      </c>
      <c r="AY181" s="14" t="s">
        <v>115</v>
      </c>
      <c r="BE181" s="162">
        <f t="shared" si="14"/>
        <v>0</v>
      </c>
      <c r="BF181" s="162">
        <f t="shared" si="15"/>
        <v>0</v>
      </c>
      <c r="BG181" s="162">
        <f t="shared" si="16"/>
        <v>0</v>
      </c>
      <c r="BH181" s="162">
        <f t="shared" si="17"/>
        <v>0</v>
      </c>
      <c r="BI181" s="162">
        <f t="shared" si="18"/>
        <v>0</v>
      </c>
      <c r="BJ181" s="14" t="s">
        <v>114</v>
      </c>
      <c r="BK181" s="162">
        <f t="shared" si="19"/>
        <v>0</v>
      </c>
      <c r="BL181" s="14" t="s">
        <v>127</v>
      </c>
      <c r="BM181" s="161" t="s">
        <v>284</v>
      </c>
    </row>
    <row r="182" spans="1:65" s="2" customFormat="1" ht="24.25" customHeight="1">
      <c r="A182" s="26"/>
      <c r="B182" s="149"/>
      <c r="C182" s="150" t="s">
        <v>204</v>
      </c>
      <c r="D182" s="150" t="s">
        <v>118</v>
      </c>
      <c r="E182" s="151" t="s">
        <v>640</v>
      </c>
      <c r="F182" s="152" t="s">
        <v>641</v>
      </c>
      <c r="G182" s="153" t="s">
        <v>121</v>
      </c>
      <c r="H182" s="154">
        <v>78</v>
      </c>
      <c r="I182" s="155"/>
      <c r="J182" s="155">
        <f t="shared" si="10"/>
        <v>0</v>
      </c>
      <c r="K182" s="156"/>
      <c r="L182" s="27"/>
      <c r="M182" s="157" t="s">
        <v>1</v>
      </c>
      <c r="N182" s="158" t="s">
        <v>35</v>
      </c>
      <c r="O182" s="159">
        <v>4.1000000000000002E-2</v>
      </c>
      <c r="P182" s="159">
        <f t="shared" si="11"/>
        <v>3.198</v>
      </c>
      <c r="Q182" s="159">
        <v>0</v>
      </c>
      <c r="R182" s="159">
        <f t="shared" si="12"/>
        <v>0</v>
      </c>
      <c r="S182" s="159">
        <v>0</v>
      </c>
      <c r="T182" s="160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127</v>
      </c>
      <c r="AT182" s="161" t="s">
        <v>118</v>
      </c>
      <c r="AU182" s="161" t="s">
        <v>114</v>
      </c>
      <c r="AY182" s="14" t="s">
        <v>115</v>
      </c>
      <c r="BE182" s="162">
        <f t="shared" si="14"/>
        <v>0</v>
      </c>
      <c r="BF182" s="162">
        <f t="shared" si="15"/>
        <v>0</v>
      </c>
      <c r="BG182" s="162">
        <f t="shared" si="16"/>
        <v>0</v>
      </c>
      <c r="BH182" s="162">
        <f t="shared" si="17"/>
        <v>0</v>
      </c>
      <c r="BI182" s="162">
        <f t="shared" si="18"/>
        <v>0</v>
      </c>
      <c r="BJ182" s="14" t="s">
        <v>114</v>
      </c>
      <c r="BK182" s="162">
        <f t="shared" si="19"/>
        <v>0</v>
      </c>
      <c r="BL182" s="14" t="s">
        <v>127</v>
      </c>
      <c r="BM182" s="161" t="s">
        <v>287</v>
      </c>
    </row>
    <row r="183" spans="1:65" s="2" customFormat="1" ht="16.5" customHeight="1">
      <c r="A183" s="26"/>
      <c r="B183" s="149"/>
      <c r="C183" s="150" t="s">
        <v>288</v>
      </c>
      <c r="D183" s="150" t="s">
        <v>118</v>
      </c>
      <c r="E183" s="151" t="s">
        <v>642</v>
      </c>
      <c r="F183" s="152" t="s">
        <v>643</v>
      </c>
      <c r="G183" s="153" t="s">
        <v>121</v>
      </c>
      <c r="H183" s="154">
        <v>168</v>
      </c>
      <c r="I183" s="155"/>
      <c r="J183" s="155">
        <f t="shared" si="10"/>
        <v>0</v>
      </c>
      <c r="K183" s="156"/>
      <c r="L183" s="27"/>
      <c r="M183" s="157" t="s">
        <v>1</v>
      </c>
      <c r="N183" s="158" t="s">
        <v>35</v>
      </c>
      <c r="O183" s="159">
        <v>5.7000000000000002E-2</v>
      </c>
      <c r="P183" s="159">
        <f t="shared" si="11"/>
        <v>9.5760000000000005</v>
      </c>
      <c r="Q183" s="159">
        <v>0</v>
      </c>
      <c r="R183" s="159">
        <f t="shared" si="12"/>
        <v>0</v>
      </c>
      <c r="S183" s="159">
        <v>0</v>
      </c>
      <c r="T183" s="160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127</v>
      </c>
      <c r="AT183" s="161" t="s">
        <v>118</v>
      </c>
      <c r="AU183" s="161" t="s">
        <v>114</v>
      </c>
      <c r="AY183" s="14" t="s">
        <v>115</v>
      </c>
      <c r="BE183" s="162">
        <f t="shared" si="14"/>
        <v>0</v>
      </c>
      <c r="BF183" s="162">
        <f t="shared" si="15"/>
        <v>0</v>
      </c>
      <c r="BG183" s="162">
        <f t="shared" si="16"/>
        <v>0</v>
      </c>
      <c r="BH183" s="162">
        <f t="shared" si="17"/>
        <v>0</v>
      </c>
      <c r="BI183" s="162">
        <f t="shared" si="18"/>
        <v>0</v>
      </c>
      <c r="BJ183" s="14" t="s">
        <v>114</v>
      </c>
      <c r="BK183" s="162">
        <f t="shared" si="19"/>
        <v>0</v>
      </c>
      <c r="BL183" s="14" t="s">
        <v>127</v>
      </c>
      <c r="BM183" s="161" t="s">
        <v>291</v>
      </c>
    </row>
    <row r="184" spans="1:65" s="2" customFormat="1" ht="24.25" customHeight="1">
      <c r="A184" s="26"/>
      <c r="B184" s="149"/>
      <c r="C184" s="150" t="s">
        <v>207</v>
      </c>
      <c r="D184" s="150" t="s">
        <v>118</v>
      </c>
      <c r="E184" s="151" t="s">
        <v>644</v>
      </c>
      <c r="F184" s="152" t="s">
        <v>645</v>
      </c>
      <c r="G184" s="153" t="s">
        <v>179</v>
      </c>
      <c r="H184" s="154">
        <v>1</v>
      </c>
      <c r="I184" s="155"/>
      <c r="J184" s="155">
        <f t="shared" si="10"/>
        <v>0</v>
      </c>
      <c r="K184" s="156"/>
      <c r="L184" s="27"/>
      <c r="M184" s="157" t="s">
        <v>1</v>
      </c>
      <c r="N184" s="158" t="s">
        <v>35</v>
      </c>
      <c r="O184" s="159">
        <v>0</v>
      </c>
      <c r="P184" s="159">
        <f t="shared" si="11"/>
        <v>0</v>
      </c>
      <c r="Q184" s="159">
        <v>0</v>
      </c>
      <c r="R184" s="159">
        <f t="shared" si="12"/>
        <v>0</v>
      </c>
      <c r="S184" s="159">
        <v>0</v>
      </c>
      <c r="T184" s="160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127</v>
      </c>
      <c r="AT184" s="161" t="s">
        <v>118</v>
      </c>
      <c r="AU184" s="161" t="s">
        <v>114</v>
      </c>
      <c r="AY184" s="14" t="s">
        <v>115</v>
      </c>
      <c r="BE184" s="162">
        <f t="shared" si="14"/>
        <v>0</v>
      </c>
      <c r="BF184" s="162">
        <f t="shared" si="15"/>
        <v>0</v>
      </c>
      <c r="BG184" s="162">
        <f t="shared" si="16"/>
        <v>0</v>
      </c>
      <c r="BH184" s="162">
        <f t="shared" si="17"/>
        <v>0</v>
      </c>
      <c r="BI184" s="162">
        <f t="shared" si="18"/>
        <v>0</v>
      </c>
      <c r="BJ184" s="14" t="s">
        <v>114</v>
      </c>
      <c r="BK184" s="162">
        <f t="shared" si="19"/>
        <v>0</v>
      </c>
      <c r="BL184" s="14" t="s">
        <v>127</v>
      </c>
      <c r="BM184" s="161" t="s">
        <v>294</v>
      </c>
    </row>
    <row r="185" spans="1:65" s="2" customFormat="1" ht="33" customHeight="1">
      <c r="A185" s="26"/>
      <c r="B185" s="149"/>
      <c r="C185" s="150" t="s">
        <v>295</v>
      </c>
      <c r="D185" s="150" t="s">
        <v>118</v>
      </c>
      <c r="E185" s="151" t="s">
        <v>646</v>
      </c>
      <c r="F185" s="152" t="s">
        <v>647</v>
      </c>
      <c r="G185" s="153" t="s">
        <v>121</v>
      </c>
      <c r="H185" s="154">
        <v>2</v>
      </c>
      <c r="I185" s="155"/>
      <c r="J185" s="155">
        <f t="shared" si="10"/>
        <v>0</v>
      </c>
      <c r="K185" s="156"/>
      <c r="L185" s="27"/>
      <c r="M185" s="157" t="s">
        <v>1</v>
      </c>
      <c r="N185" s="158" t="s">
        <v>35</v>
      </c>
      <c r="O185" s="159">
        <v>0.56886000000000003</v>
      </c>
      <c r="P185" s="159">
        <f t="shared" si="11"/>
        <v>1.1377200000000001</v>
      </c>
      <c r="Q185" s="159">
        <v>3.14E-3</v>
      </c>
      <c r="R185" s="159">
        <f t="shared" si="12"/>
        <v>6.28E-3</v>
      </c>
      <c r="S185" s="159">
        <v>0</v>
      </c>
      <c r="T185" s="160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127</v>
      </c>
      <c r="AT185" s="161" t="s">
        <v>118</v>
      </c>
      <c r="AU185" s="161" t="s">
        <v>114</v>
      </c>
      <c r="AY185" s="14" t="s">
        <v>115</v>
      </c>
      <c r="BE185" s="162">
        <f t="shared" si="14"/>
        <v>0</v>
      </c>
      <c r="BF185" s="162">
        <f t="shared" si="15"/>
        <v>0</v>
      </c>
      <c r="BG185" s="162">
        <f t="shared" si="16"/>
        <v>0</v>
      </c>
      <c r="BH185" s="162">
        <f t="shared" si="17"/>
        <v>0</v>
      </c>
      <c r="BI185" s="162">
        <f t="shared" si="18"/>
        <v>0</v>
      </c>
      <c r="BJ185" s="14" t="s">
        <v>114</v>
      </c>
      <c r="BK185" s="162">
        <f t="shared" si="19"/>
        <v>0</v>
      </c>
      <c r="BL185" s="14" t="s">
        <v>127</v>
      </c>
      <c r="BM185" s="161" t="s">
        <v>298</v>
      </c>
    </row>
    <row r="186" spans="1:65" s="2" customFormat="1" ht="16.5" customHeight="1">
      <c r="A186" s="26"/>
      <c r="B186" s="149"/>
      <c r="C186" s="150" t="s">
        <v>211</v>
      </c>
      <c r="D186" s="150" t="s">
        <v>118</v>
      </c>
      <c r="E186" s="151" t="s">
        <v>648</v>
      </c>
      <c r="F186" s="152" t="s">
        <v>649</v>
      </c>
      <c r="G186" s="153" t="s">
        <v>157</v>
      </c>
      <c r="H186" s="154">
        <v>3</v>
      </c>
      <c r="I186" s="155"/>
      <c r="J186" s="155">
        <f t="shared" si="10"/>
        <v>0</v>
      </c>
      <c r="K186" s="156"/>
      <c r="L186" s="27"/>
      <c r="M186" s="157" t="s">
        <v>1</v>
      </c>
      <c r="N186" s="158" t="s">
        <v>35</v>
      </c>
      <c r="O186" s="159">
        <v>0.21401000000000001</v>
      </c>
      <c r="P186" s="159">
        <f t="shared" si="11"/>
        <v>0.64202999999999999</v>
      </c>
      <c r="Q186" s="159">
        <v>2.0000000000000002E-5</v>
      </c>
      <c r="R186" s="159">
        <f t="shared" si="12"/>
        <v>6.0000000000000008E-5</v>
      </c>
      <c r="S186" s="159">
        <v>0</v>
      </c>
      <c r="T186" s="160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127</v>
      </c>
      <c r="AT186" s="161" t="s">
        <v>118</v>
      </c>
      <c r="AU186" s="161" t="s">
        <v>114</v>
      </c>
      <c r="AY186" s="14" t="s">
        <v>115</v>
      </c>
      <c r="BE186" s="162">
        <f t="shared" si="14"/>
        <v>0</v>
      </c>
      <c r="BF186" s="162">
        <f t="shared" si="15"/>
        <v>0</v>
      </c>
      <c r="BG186" s="162">
        <f t="shared" si="16"/>
        <v>0</v>
      </c>
      <c r="BH186" s="162">
        <f t="shared" si="17"/>
        <v>0</v>
      </c>
      <c r="BI186" s="162">
        <f t="shared" si="18"/>
        <v>0</v>
      </c>
      <c r="BJ186" s="14" t="s">
        <v>114</v>
      </c>
      <c r="BK186" s="162">
        <f t="shared" si="19"/>
        <v>0</v>
      </c>
      <c r="BL186" s="14" t="s">
        <v>127</v>
      </c>
      <c r="BM186" s="161" t="s">
        <v>301</v>
      </c>
    </row>
    <row r="187" spans="1:65" s="2" customFormat="1" ht="16.5" customHeight="1">
      <c r="A187" s="26"/>
      <c r="B187" s="149"/>
      <c r="C187" s="163" t="s">
        <v>302</v>
      </c>
      <c r="D187" s="163" t="s">
        <v>123</v>
      </c>
      <c r="E187" s="164" t="s">
        <v>650</v>
      </c>
      <c r="F187" s="165" t="s">
        <v>651</v>
      </c>
      <c r="G187" s="166" t="s">
        <v>157</v>
      </c>
      <c r="H187" s="167">
        <v>1</v>
      </c>
      <c r="I187" s="168"/>
      <c r="J187" s="168">
        <f t="shared" si="10"/>
        <v>0</v>
      </c>
      <c r="K187" s="169"/>
      <c r="L187" s="170"/>
      <c r="M187" s="171" t="s">
        <v>1</v>
      </c>
      <c r="N187" s="172" t="s">
        <v>35</v>
      </c>
      <c r="O187" s="159">
        <v>0</v>
      </c>
      <c r="P187" s="159">
        <f t="shared" si="11"/>
        <v>0</v>
      </c>
      <c r="Q187" s="159">
        <v>0</v>
      </c>
      <c r="R187" s="159">
        <f t="shared" si="12"/>
        <v>0</v>
      </c>
      <c r="S187" s="159">
        <v>0</v>
      </c>
      <c r="T187" s="160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134</v>
      </c>
      <c r="AT187" s="161" t="s">
        <v>123</v>
      </c>
      <c r="AU187" s="161" t="s">
        <v>114</v>
      </c>
      <c r="AY187" s="14" t="s">
        <v>115</v>
      </c>
      <c r="BE187" s="162">
        <f t="shared" si="14"/>
        <v>0</v>
      </c>
      <c r="BF187" s="162">
        <f t="shared" si="15"/>
        <v>0</v>
      </c>
      <c r="BG187" s="162">
        <f t="shared" si="16"/>
        <v>0</v>
      </c>
      <c r="BH187" s="162">
        <f t="shared" si="17"/>
        <v>0</v>
      </c>
      <c r="BI187" s="162">
        <f t="shared" si="18"/>
        <v>0</v>
      </c>
      <c r="BJ187" s="14" t="s">
        <v>114</v>
      </c>
      <c r="BK187" s="162">
        <f t="shared" si="19"/>
        <v>0</v>
      </c>
      <c r="BL187" s="14" t="s">
        <v>127</v>
      </c>
      <c r="BM187" s="161" t="s">
        <v>305</v>
      </c>
    </row>
    <row r="188" spans="1:65" s="2" customFormat="1" ht="16.5" customHeight="1">
      <c r="A188" s="26"/>
      <c r="B188" s="149"/>
      <c r="C188" s="163" t="s">
        <v>214</v>
      </c>
      <c r="D188" s="163" t="s">
        <v>123</v>
      </c>
      <c r="E188" s="164" t="s">
        <v>652</v>
      </c>
      <c r="F188" s="165" t="s">
        <v>653</v>
      </c>
      <c r="G188" s="166" t="s">
        <v>157</v>
      </c>
      <c r="H188" s="167">
        <v>1</v>
      </c>
      <c r="I188" s="168"/>
      <c r="J188" s="168">
        <f t="shared" si="10"/>
        <v>0</v>
      </c>
      <c r="K188" s="169"/>
      <c r="L188" s="170"/>
      <c r="M188" s="171" t="s">
        <v>1</v>
      </c>
      <c r="N188" s="172" t="s">
        <v>35</v>
      </c>
      <c r="O188" s="159">
        <v>0</v>
      </c>
      <c r="P188" s="159">
        <f t="shared" si="11"/>
        <v>0</v>
      </c>
      <c r="Q188" s="159">
        <v>0</v>
      </c>
      <c r="R188" s="159">
        <f t="shared" si="12"/>
        <v>0</v>
      </c>
      <c r="S188" s="159">
        <v>0</v>
      </c>
      <c r="T188" s="160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134</v>
      </c>
      <c r="AT188" s="161" t="s">
        <v>123</v>
      </c>
      <c r="AU188" s="161" t="s">
        <v>114</v>
      </c>
      <c r="AY188" s="14" t="s">
        <v>115</v>
      </c>
      <c r="BE188" s="162">
        <f t="shared" si="14"/>
        <v>0</v>
      </c>
      <c r="BF188" s="162">
        <f t="shared" si="15"/>
        <v>0</v>
      </c>
      <c r="BG188" s="162">
        <f t="shared" si="16"/>
        <v>0</v>
      </c>
      <c r="BH188" s="162">
        <f t="shared" si="17"/>
        <v>0</v>
      </c>
      <c r="BI188" s="162">
        <f t="shared" si="18"/>
        <v>0</v>
      </c>
      <c r="BJ188" s="14" t="s">
        <v>114</v>
      </c>
      <c r="BK188" s="162">
        <f t="shared" si="19"/>
        <v>0</v>
      </c>
      <c r="BL188" s="14" t="s">
        <v>127</v>
      </c>
      <c r="BM188" s="161" t="s">
        <v>308</v>
      </c>
    </row>
    <row r="189" spans="1:65" s="2" customFormat="1" ht="16.5" customHeight="1">
      <c r="A189" s="26"/>
      <c r="B189" s="149"/>
      <c r="C189" s="163" t="s">
        <v>309</v>
      </c>
      <c r="D189" s="163" t="s">
        <v>123</v>
      </c>
      <c r="E189" s="164" t="s">
        <v>654</v>
      </c>
      <c r="F189" s="165" t="s">
        <v>655</v>
      </c>
      <c r="G189" s="166" t="s">
        <v>157</v>
      </c>
      <c r="H189" s="167">
        <v>1</v>
      </c>
      <c r="I189" s="168"/>
      <c r="J189" s="168">
        <f t="shared" si="10"/>
        <v>0</v>
      </c>
      <c r="K189" s="169"/>
      <c r="L189" s="170"/>
      <c r="M189" s="171" t="s">
        <v>1</v>
      </c>
      <c r="N189" s="172" t="s">
        <v>35</v>
      </c>
      <c r="O189" s="159">
        <v>0</v>
      </c>
      <c r="P189" s="159">
        <f t="shared" si="11"/>
        <v>0</v>
      </c>
      <c r="Q189" s="159">
        <v>0</v>
      </c>
      <c r="R189" s="159">
        <f t="shared" si="12"/>
        <v>0</v>
      </c>
      <c r="S189" s="159">
        <v>0</v>
      </c>
      <c r="T189" s="160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134</v>
      </c>
      <c r="AT189" s="161" t="s">
        <v>123</v>
      </c>
      <c r="AU189" s="161" t="s">
        <v>114</v>
      </c>
      <c r="AY189" s="14" t="s">
        <v>115</v>
      </c>
      <c r="BE189" s="162">
        <f t="shared" si="14"/>
        <v>0</v>
      </c>
      <c r="BF189" s="162">
        <f t="shared" si="15"/>
        <v>0</v>
      </c>
      <c r="BG189" s="162">
        <f t="shared" si="16"/>
        <v>0</v>
      </c>
      <c r="BH189" s="162">
        <f t="shared" si="17"/>
        <v>0</v>
      </c>
      <c r="BI189" s="162">
        <f t="shared" si="18"/>
        <v>0</v>
      </c>
      <c r="BJ189" s="14" t="s">
        <v>114</v>
      </c>
      <c r="BK189" s="162">
        <f t="shared" si="19"/>
        <v>0</v>
      </c>
      <c r="BL189" s="14" t="s">
        <v>127</v>
      </c>
      <c r="BM189" s="161" t="s">
        <v>312</v>
      </c>
    </row>
    <row r="190" spans="1:65" s="2" customFormat="1" ht="24.25" customHeight="1">
      <c r="A190" s="26"/>
      <c r="B190" s="149"/>
      <c r="C190" s="150" t="s">
        <v>218</v>
      </c>
      <c r="D190" s="150" t="s">
        <v>118</v>
      </c>
      <c r="E190" s="151" t="s">
        <v>656</v>
      </c>
      <c r="F190" s="152" t="s">
        <v>657</v>
      </c>
      <c r="G190" s="153" t="s">
        <v>157</v>
      </c>
      <c r="H190" s="154">
        <v>1</v>
      </c>
      <c r="I190" s="155"/>
      <c r="J190" s="155">
        <f t="shared" si="10"/>
        <v>0</v>
      </c>
      <c r="K190" s="156"/>
      <c r="L190" s="27"/>
      <c r="M190" s="157" t="s">
        <v>1</v>
      </c>
      <c r="N190" s="158" t="s">
        <v>35</v>
      </c>
      <c r="O190" s="159">
        <v>0.46906999999999999</v>
      </c>
      <c r="P190" s="159">
        <f t="shared" si="11"/>
        <v>0.46906999999999999</v>
      </c>
      <c r="Q190" s="159">
        <v>3.5500000000000002E-3</v>
      </c>
      <c r="R190" s="159">
        <f t="shared" si="12"/>
        <v>3.5500000000000002E-3</v>
      </c>
      <c r="S190" s="159">
        <v>0</v>
      </c>
      <c r="T190" s="160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127</v>
      </c>
      <c r="AT190" s="161" t="s">
        <v>118</v>
      </c>
      <c r="AU190" s="161" t="s">
        <v>114</v>
      </c>
      <c r="AY190" s="14" t="s">
        <v>115</v>
      </c>
      <c r="BE190" s="162">
        <f t="shared" si="14"/>
        <v>0</v>
      </c>
      <c r="BF190" s="162">
        <f t="shared" si="15"/>
        <v>0</v>
      </c>
      <c r="BG190" s="162">
        <f t="shared" si="16"/>
        <v>0</v>
      </c>
      <c r="BH190" s="162">
        <f t="shared" si="17"/>
        <v>0</v>
      </c>
      <c r="BI190" s="162">
        <f t="shared" si="18"/>
        <v>0</v>
      </c>
      <c r="BJ190" s="14" t="s">
        <v>114</v>
      </c>
      <c r="BK190" s="162">
        <f t="shared" si="19"/>
        <v>0</v>
      </c>
      <c r="BL190" s="14" t="s">
        <v>127</v>
      </c>
      <c r="BM190" s="161" t="s">
        <v>315</v>
      </c>
    </row>
    <row r="191" spans="1:65" s="2" customFormat="1" ht="16.5" customHeight="1">
      <c r="A191" s="26"/>
      <c r="B191" s="149"/>
      <c r="C191" s="163" t="s">
        <v>316</v>
      </c>
      <c r="D191" s="163" t="s">
        <v>123</v>
      </c>
      <c r="E191" s="164" t="s">
        <v>658</v>
      </c>
      <c r="F191" s="165" t="s">
        <v>659</v>
      </c>
      <c r="G191" s="166" t="s">
        <v>157</v>
      </c>
      <c r="H191" s="167">
        <v>1</v>
      </c>
      <c r="I191" s="168"/>
      <c r="J191" s="168">
        <f t="shared" si="10"/>
        <v>0</v>
      </c>
      <c r="K191" s="169"/>
      <c r="L191" s="170"/>
      <c r="M191" s="171" t="s">
        <v>1</v>
      </c>
      <c r="N191" s="172" t="s">
        <v>35</v>
      </c>
      <c r="O191" s="159">
        <v>0</v>
      </c>
      <c r="P191" s="159">
        <f t="shared" si="11"/>
        <v>0</v>
      </c>
      <c r="Q191" s="159">
        <v>0</v>
      </c>
      <c r="R191" s="159">
        <f t="shared" si="12"/>
        <v>0</v>
      </c>
      <c r="S191" s="159">
        <v>0</v>
      </c>
      <c r="T191" s="160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134</v>
      </c>
      <c r="AT191" s="161" t="s">
        <v>123</v>
      </c>
      <c r="AU191" s="161" t="s">
        <v>114</v>
      </c>
      <c r="AY191" s="14" t="s">
        <v>115</v>
      </c>
      <c r="BE191" s="162">
        <f t="shared" si="14"/>
        <v>0</v>
      </c>
      <c r="BF191" s="162">
        <f t="shared" si="15"/>
        <v>0</v>
      </c>
      <c r="BG191" s="162">
        <f t="shared" si="16"/>
        <v>0</v>
      </c>
      <c r="BH191" s="162">
        <f t="shared" si="17"/>
        <v>0</v>
      </c>
      <c r="BI191" s="162">
        <f t="shared" si="18"/>
        <v>0</v>
      </c>
      <c r="BJ191" s="14" t="s">
        <v>114</v>
      </c>
      <c r="BK191" s="162">
        <f t="shared" si="19"/>
        <v>0</v>
      </c>
      <c r="BL191" s="14" t="s">
        <v>127</v>
      </c>
      <c r="BM191" s="161" t="s">
        <v>319</v>
      </c>
    </row>
    <row r="192" spans="1:65" s="2" customFormat="1" ht="16.5" customHeight="1">
      <c r="A192" s="26"/>
      <c r="B192" s="149"/>
      <c r="C192" s="150" t="s">
        <v>221</v>
      </c>
      <c r="D192" s="150" t="s">
        <v>118</v>
      </c>
      <c r="E192" s="151" t="s">
        <v>660</v>
      </c>
      <c r="F192" s="152" t="s">
        <v>661</v>
      </c>
      <c r="G192" s="153" t="s">
        <v>157</v>
      </c>
      <c r="H192" s="154">
        <v>3</v>
      </c>
      <c r="I192" s="155"/>
      <c r="J192" s="155">
        <f t="shared" si="10"/>
        <v>0</v>
      </c>
      <c r="K192" s="156"/>
      <c r="L192" s="27"/>
      <c r="M192" s="157" t="s">
        <v>1</v>
      </c>
      <c r="N192" s="158" t="s">
        <v>35</v>
      </c>
      <c r="O192" s="159">
        <v>0</v>
      </c>
      <c r="P192" s="159">
        <f t="shared" si="11"/>
        <v>0</v>
      </c>
      <c r="Q192" s="159">
        <v>0</v>
      </c>
      <c r="R192" s="159">
        <f t="shared" si="12"/>
        <v>0</v>
      </c>
      <c r="S192" s="159">
        <v>0</v>
      </c>
      <c r="T192" s="160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127</v>
      </c>
      <c r="AT192" s="161" t="s">
        <v>118</v>
      </c>
      <c r="AU192" s="161" t="s">
        <v>114</v>
      </c>
      <c r="AY192" s="14" t="s">
        <v>115</v>
      </c>
      <c r="BE192" s="162">
        <f t="shared" si="14"/>
        <v>0</v>
      </c>
      <c r="BF192" s="162">
        <f t="shared" si="15"/>
        <v>0</v>
      </c>
      <c r="BG192" s="162">
        <f t="shared" si="16"/>
        <v>0</v>
      </c>
      <c r="BH192" s="162">
        <f t="shared" si="17"/>
        <v>0</v>
      </c>
      <c r="BI192" s="162">
        <f t="shared" si="18"/>
        <v>0</v>
      </c>
      <c r="BJ192" s="14" t="s">
        <v>114</v>
      </c>
      <c r="BK192" s="162">
        <f t="shared" si="19"/>
        <v>0</v>
      </c>
      <c r="BL192" s="14" t="s">
        <v>127</v>
      </c>
      <c r="BM192" s="161" t="s">
        <v>322</v>
      </c>
    </row>
    <row r="193" spans="1:65" s="2" customFormat="1" ht="24.25" customHeight="1">
      <c r="A193" s="26"/>
      <c r="B193" s="149"/>
      <c r="C193" s="163" t="s">
        <v>323</v>
      </c>
      <c r="D193" s="163" t="s">
        <v>123</v>
      </c>
      <c r="E193" s="164" t="s">
        <v>662</v>
      </c>
      <c r="F193" s="165" t="s">
        <v>663</v>
      </c>
      <c r="G193" s="166" t="s">
        <v>157</v>
      </c>
      <c r="H193" s="167">
        <v>3</v>
      </c>
      <c r="I193" s="168"/>
      <c r="J193" s="168">
        <f t="shared" si="10"/>
        <v>0</v>
      </c>
      <c r="K193" s="169"/>
      <c r="L193" s="170"/>
      <c r="M193" s="171" t="s">
        <v>1</v>
      </c>
      <c r="N193" s="172" t="s">
        <v>35</v>
      </c>
      <c r="O193" s="159">
        <v>0</v>
      </c>
      <c r="P193" s="159">
        <f t="shared" si="11"/>
        <v>0</v>
      </c>
      <c r="Q193" s="159">
        <v>0</v>
      </c>
      <c r="R193" s="159">
        <f t="shared" si="12"/>
        <v>0</v>
      </c>
      <c r="S193" s="159">
        <v>0</v>
      </c>
      <c r="T193" s="160">
        <f t="shared" si="1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134</v>
      </c>
      <c r="AT193" s="161" t="s">
        <v>123</v>
      </c>
      <c r="AU193" s="161" t="s">
        <v>114</v>
      </c>
      <c r="AY193" s="14" t="s">
        <v>115</v>
      </c>
      <c r="BE193" s="162">
        <f t="shared" si="14"/>
        <v>0</v>
      </c>
      <c r="BF193" s="162">
        <f t="shared" si="15"/>
        <v>0</v>
      </c>
      <c r="BG193" s="162">
        <f t="shared" si="16"/>
        <v>0</v>
      </c>
      <c r="BH193" s="162">
        <f t="shared" si="17"/>
        <v>0</v>
      </c>
      <c r="BI193" s="162">
        <f t="shared" si="18"/>
        <v>0</v>
      </c>
      <c r="BJ193" s="14" t="s">
        <v>114</v>
      </c>
      <c r="BK193" s="162">
        <f t="shared" si="19"/>
        <v>0</v>
      </c>
      <c r="BL193" s="14" t="s">
        <v>127</v>
      </c>
      <c r="BM193" s="161" t="s">
        <v>326</v>
      </c>
    </row>
    <row r="194" spans="1:65" s="2" customFormat="1" ht="16.5" customHeight="1">
      <c r="A194" s="26"/>
      <c r="B194" s="149"/>
      <c r="C194" s="163" t="s">
        <v>225</v>
      </c>
      <c r="D194" s="163" t="s">
        <v>123</v>
      </c>
      <c r="E194" s="164" t="s">
        <v>664</v>
      </c>
      <c r="F194" s="165" t="s">
        <v>665</v>
      </c>
      <c r="G194" s="166" t="s">
        <v>157</v>
      </c>
      <c r="H194" s="167">
        <v>3</v>
      </c>
      <c r="I194" s="168"/>
      <c r="J194" s="168">
        <f t="shared" si="10"/>
        <v>0</v>
      </c>
      <c r="K194" s="169"/>
      <c r="L194" s="170"/>
      <c r="M194" s="171" t="s">
        <v>1</v>
      </c>
      <c r="N194" s="172" t="s">
        <v>35</v>
      </c>
      <c r="O194" s="159">
        <v>0</v>
      </c>
      <c r="P194" s="159">
        <f t="shared" si="11"/>
        <v>0</v>
      </c>
      <c r="Q194" s="159">
        <v>0</v>
      </c>
      <c r="R194" s="159">
        <f t="shared" si="12"/>
        <v>0</v>
      </c>
      <c r="S194" s="159">
        <v>0</v>
      </c>
      <c r="T194" s="160">
        <f t="shared" si="1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134</v>
      </c>
      <c r="AT194" s="161" t="s">
        <v>123</v>
      </c>
      <c r="AU194" s="161" t="s">
        <v>114</v>
      </c>
      <c r="AY194" s="14" t="s">
        <v>115</v>
      </c>
      <c r="BE194" s="162">
        <f t="shared" si="14"/>
        <v>0</v>
      </c>
      <c r="BF194" s="162">
        <f t="shared" si="15"/>
        <v>0</v>
      </c>
      <c r="BG194" s="162">
        <f t="shared" si="16"/>
        <v>0</v>
      </c>
      <c r="BH194" s="162">
        <f t="shared" si="17"/>
        <v>0</v>
      </c>
      <c r="BI194" s="162">
        <f t="shared" si="18"/>
        <v>0</v>
      </c>
      <c r="BJ194" s="14" t="s">
        <v>114</v>
      </c>
      <c r="BK194" s="162">
        <f t="shared" si="19"/>
        <v>0</v>
      </c>
      <c r="BL194" s="14" t="s">
        <v>127</v>
      </c>
      <c r="BM194" s="161" t="s">
        <v>331</v>
      </c>
    </row>
    <row r="195" spans="1:65" s="2" customFormat="1" ht="24.25" customHeight="1">
      <c r="A195" s="26"/>
      <c r="B195" s="149"/>
      <c r="C195" s="163" t="s">
        <v>332</v>
      </c>
      <c r="D195" s="163" t="s">
        <v>123</v>
      </c>
      <c r="E195" s="164" t="s">
        <v>666</v>
      </c>
      <c r="F195" s="165" t="s">
        <v>667</v>
      </c>
      <c r="G195" s="166" t="s">
        <v>157</v>
      </c>
      <c r="H195" s="167">
        <v>3</v>
      </c>
      <c r="I195" s="168"/>
      <c r="J195" s="168">
        <f t="shared" si="10"/>
        <v>0</v>
      </c>
      <c r="K195" s="169"/>
      <c r="L195" s="170"/>
      <c r="M195" s="171" t="s">
        <v>1</v>
      </c>
      <c r="N195" s="172" t="s">
        <v>35</v>
      </c>
      <c r="O195" s="159">
        <v>0</v>
      </c>
      <c r="P195" s="159">
        <f t="shared" si="11"/>
        <v>0</v>
      </c>
      <c r="Q195" s="159">
        <v>0</v>
      </c>
      <c r="R195" s="159">
        <f t="shared" si="12"/>
        <v>0</v>
      </c>
      <c r="S195" s="159">
        <v>0</v>
      </c>
      <c r="T195" s="160">
        <f t="shared" si="1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134</v>
      </c>
      <c r="AT195" s="161" t="s">
        <v>123</v>
      </c>
      <c r="AU195" s="161" t="s">
        <v>114</v>
      </c>
      <c r="AY195" s="14" t="s">
        <v>115</v>
      </c>
      <c r="BE195" s="162">
        <f t="shared" si="14"/>
        <v>0</v>
      </c>
      <c r="BF195" s="162">
        <f t="shared" si="15"/>
        <v>0</v>
      </c>
      <c r="BG195" s="162">
        <f t="shared" si="16"/>
        <v>0</v>
      </c>
      <c r="BH195" s="162">
        <f t="shared" si="17"/>
        <v>0</v>
      </c>
      <c r="BI195" s="162">
        <f t="shared" si="18"/>
        <v>0</v>
      </c>
      <c r="BJ195" s="14" t="s">
        <v>114</v>
      </c>
      <c r="BK195" s="162">
        <f t="shared" si="19"/>
        <v>0</v>
      </c>
      <c r="BL195" s="14" t="s">
        <v>127</v>
      </c>
      <c r="BM195" s="161" t="s">
        <v>335</v>
      </c>
    </row>
    <row r="196" spans="1:65" s="2" customFormat="1" ht="16.5" customHeight="1">
      <c r="A196" s="26"/>
      <c r="B196" s="149"/>
      <c r="C196" s="163" t="s">
        <v>228</v>
      </c>
      <c r="D196" s="163" t="s">
        <v>123</v>
      </c>
      <c r="E196" s="164" t="s">
        <v>668</v>
      </c>
      <c r="F196" s="165" t="s">
        <v>669</v>
      </c>
      <c r="G196" s="166" t="s">
        <v>157</v>
      </c>
      <c r="H196" s="167">
        <v>9</v>
      </c>
      <c r="I196" s="168"/>
      <c r="J196" s="168">
        <f t="shared" si="10"/>
        <v>0</v>
      </c>
      <c r="K196" s="169"/>
      <c r="L196" s="170"/>
      <c r="M196" s="171" t="s">
        <v>1</v>
      </c>
      <c r="N196" s="172" t="s">
        <v>35</v>
      </c>
      <c r="O196" s="159">
        <v>0</v>
      </c>
      <c r="P196" s="159">
        <f t="shared" si="11"/>
        <v>0</v>
      </c>
      <c r="Q196" s="159">
        <v>0</v>
      </c>
      <c r="R196" s="159">
        <f t="shared" si="12"/>
        <v>0</v>
      </c>
      <c r="S196" s="159">
        <v>0</v>
      </c>
      <c r="T196" s="160">
        <f t="shared" si="1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134</v>
      </c>
      <c r="AT196" s="161" t="s">
        <v>123</v>
      </c>
      <c r="AU196" s="161" t="s">
        <v>114</v>
      </c>
      <c r="AY196" s="14" t="s">
        <v>115</v>
      </c>
      <c r="BE196" s="162">
        <f t="shared" si="14"/>
        <v>0</v>
      </c>
      <c r="BF196" s="162">
        <f t="shared" si="15"/>
        <v>0</v>
      </c>
      <c r="BG196" s="162">
        <f t="shared" si="16"/>
        <v>0</v>
      </c>
      <c r="BH196" s="162">
        <f t="shared" si="17"/>
        <v>0</v>
      </c>
      <c r="BI196" s="162">
        <f t="shared" si="18"/>
        <v>0</v>
      </c>
      <c r="BJ196" s="14" t="s">
        <v>114</v>
      </c>
      <c r="BK196" s="162">
        <f t="shared" si="19"/>
        <v>0</v>
      </c>
      <c r="BL196" s="14" t="s">
        <v>127</v>
      </c>
      <c r="BM196" s="161" t="s">
        <v>338</v>
      </c>
    </row>
    <row r="197" spans="1:65" s="2" customFormat="1" ht="38" customHeight="1">
      <c r="A197" s="26"/>
      <c r="B197" s="149"/>
      <c r="C197" s="150" t="s">
        <v>339</v>
      </c>
      <c r="D197" s="150" t="s">
        <v>118</v>
      </c>
      <c r="E197" s="151" t="s">
        <v>670</v>
      </c>
      <c r="F197" s="152" t="s">
        <v>671</v>
      </c>
      <c r="G197" s="153" t="s">
        <v>157</v>
      </c>
      <c r="H197" s="154">
        <v>1</v>
      </c>
      <c r="I197" s="155"/>
      <c r="J197" s="155">
        <f t="shared" si="10"/>
        <v>0</v>
      </c>
      <c r="K197" s="156"/>
      <c r="L197" s="27"/>
      <c r="M197" s="157" t="s">
        <v>1</v>
      </c>
      <c r="N197" s="158" t="s">
        <v>35</v>
      </c>
      <c r="O197" s="159">
        <v>0</v>
      </c>
      <c r="P197" s="159">
        <f t="shared" si="11"/>
        <v>0</v>
      </c>
      <c r="Q197" s="159">
        <v>0</v>
      </c>
      <c r="R197" s="159">
        <f t="shared" si="12"/>
        <v>0</v>
      </c>
      <c r="S197" s="159">
        <v>0</v>
      </c>
      <c r="T197" s="160">
        <f t="shared" si="1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127</v>
      </c>
      <c r="AT197" s="161" t="s">
        <v>118</v>
      </c>
      <c r="AU197" s="161" t="s">
        <v>114</v>
      </c>
      <c r="AY197" s="14" t="s">
        <v>115</v>
      </c>
      <c r="BE197" s="162">
        <f t="shared" si="14"/>
        <v>0</v>
      </c>
      <c r="BF197" s="162">
        <f t="shared" si="15"/>
        <v>0</v>
      </c>
      <c r="BG197" s="162">
        <f t="shared" si="16"/>
        <v>0</v>
      </c>
      <c r="BH197" s="162">
        <f t="shared" si="17"/>
        <v>0</v>
      </c>
      <c r="BI197" s="162">
        <f t="shared" si="18"/>
        <v>0</v>
      </c>
      <c r="BJ197" s="14" t="s">
        <v>114</v>
      </c>
      <c r="BK197" s="162">
        <f t="shared" si="19"/>
        <v>0</v>
      </c>
      <c r="BL197" s="14" t="s">
        <v>127</v>
      </c>
      <c r="BM197" s="161" t="s">
        <v>342</v>
      </c>
    </row>
    <row r="198" spans="1:65" s="2" customFormat="1" ht="24.25" customHeight="1">
      <c r="A198" s="26"/>
      <c r="B198" s="149"/>
      <c r="C198" s="163" t="s">
        <v>232</v>
      </c>
      <c r="D198" s="163" t="s">
        <v>123</v>
      </c>
      <c r="E198" s="164" t="s">
        <v>672</v>
      </c>
      <c r="F198" s="165" t="s">
        <v>673</v>
      </c>
      <c r="G198" s="166" t="s">
        <v>157</v>
      </c>
      <c r="H198" s="167">
        <v>1</v>
      </c>
      <c r="I198" s="168"/>
      <c r="J198" s="168">
        <f t="shared" si="10"/>
        <v>0</v>
      </c>
      <c r="K198" s="169"/>
      <c r="L198" s="170"/>
      <c r="M198" s="171" t="s">
        <v>1</v>
      </c>
      <c r="N198" s="172" t="s">
        <v>35</v>
      </c>
      <c r="O198" s="159">
        <v>0</v>
      </c>
      <c r="P198" s="159">
        <f t="shared" si="11"/>
        <v>0</v>
      </c>
      <c r="Q198" s="159">
        <v>0</v>
      </c>
      <c r="R198" s="159">
        <f t="shared" si="12"/>
        <v>0</v>
      </c>
      <c r="S198" s="159">
        <v>0</v>
      </c>
      <c r="T198" s="160">
        <f t="shared" si="1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134</v>
      </c>
      <c r="AT198" s="161" t="s">
        <v>123</v>
      </c>
      <c r="AU198" s="161" t="s">
        <v>114</v>
      </c>
      <c r="AY198" s="14" t="s">
        <v>115</v>
      </c>
      <c r="BE198" s="162">
        <f t="shared" si="14"/>
        <v>0</v>
      </c>
      <c r="BF198" s="162">
        <f t="shared" si="15"/>
        <v>0</v>
      </c>
      <c r="BG198" s="162">
        <f t="shared" si="16"/>
        <v>0</v>
      </c>
      <c r="BH198" s="162">
        <f t="shared" si="17"/>
        <v>0</v>
      </c>
      <c r="BI198" s="162">
        <f t="shared" si="18"/>
        <v>0</v>
      </c>
      <c r="BJ198" s="14" t="s">
        <v>114</v>
      </c>
      <c r="BK198" s="162">
        <f t="shared" si="19"/>
        <v>0</v>
      </c>
      <c r="BL198" s="14" t="s">
        <v>127</v>
      </c>
      <c r="BM198" s="161" t="s">
        <v>345</v>
      </c>
    </row>
    <row r="199" spans="1:65" s="2" customFormat="1" ht="24.25" customHeight="1">
      <c r="A199" s="26"/>
      <c r="B199" s="149"/>
      <c r="C199" s="163" t="s">
        <v>346</v>
      </c>
      <c r="D199" s="163" t="s">
        <v>123</v>
      </c>
      <c r="E199" s="164" t="s">
        <v>674</v>
      </c>
      <c r="F199" s="165" t="s">
        <v>675</v>
      </c>
      <c r="G199" s="166" t="s">
        <v>157</v>
      </c>
      <c r="H199" s="167">
        <v>2</v>
      </c>
      <c r="I199" s="168"/>
      <c r="J199" s="168">
        <f t="shared" si="10"/>
        <v>0</v>
      </c>
      <c r="K199" s="169"/>
      <c r="L199" s="170"/>
      <c r="M199" s="171" t="s">
        <v>1</v>
      </c>
      <c r="N199" s="172" t="s">
        <v>35</v>
      </c>
      <c r="O199" s="159">
        <v>0</v>
      </c>
      <c r="P199" s="159">
        <f t="shared" si="11"/>
        <v>0</v>
      </c>
      <c r="Q199" s="159">
        <v>0</v>
      </c>
      <c r="R199" s="159">
        <f t="shared" si="12"/>
        <v>0</v>
      </c>
      <c r="S199" s="159">
        <v>0</v>
      </c>
      <c r="T199" s="160">
        <f t="shared" si="1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134</v>
      </c>
      <c r="AT199" s="161" t="s">
        <v>123</v>
      </c>
      <c r="AU199" s="161" t="s">
        <v>114</v>
      </c>
      <c r="AY199" s="14" t="s">
        <v>115</v>
      </c>
      <c r="BE199" s="162">
        <f t="shared" si="14"/>
        <v>0</v>
      </c>
      <c r="BF199" s="162">
        <f t="shared" si="15"/>
        <v>0</v>
      </c>
      <c r="BG199" s="162">
        <f t="shared" si="16"/>
        <v>0</v>
      </c>
      <c r="BH199" s="162">
        <f t="shared" si="17"/>
        <v>0</v>
      </c>
      <c r="BI199" s="162">
        <f t="shared" si="18"/>
        <v>0</v>
      </c>
      <c r="BJ199" s="14" t="s">
        <v>114</v>
      </c>
      <c r="BK199" s="162">
        <f t="shared" si="19"/>
        <v>0</v>
      </c>
      <c r="BL199" s="14" t="s">
        <v>127</v>
      </c>
      <c r="BM199" s="161" t="s">
        <v>349</v>
      </c>
    </row>
    <row r="200" spans="1:65" s="2" customFormat="1" ht="24.25" customHeight="1">
      <c r="A200" s="26"/>
      <c r="B200" s="149"/>
      <c r="C200" s="163" t="s">
        <v>235</v>
      </c>
      <c r="D200" s="163" t="s">
        <v>123</v>
      </c>
      <c r="E200" s="164" t="s">
        <v>676</v>
      </c>
      <c r="F200" s="165" t="s">
        <v>677</v>
      </c>
      <c r="G200" s="166" t="s">
        <v>157</v>
      </c>
      <c r="H200" s="167">
        <v>1</v>
      </c>
      <c r="I200" s="168"/>
      <c r="J200" s="168">
        <f t="shared" si="10"/>
        <v>0</v>
      </c>
      <c r="K200" s="169"/>
      <c r="L200" s="170"/>
      <c r="M200" s="171" t="s">
        <v>1</v>
      </c>
      <c r="N200" s="172" t="s">
        <v>35</v>
      </c>
      <c r="O200" s="159">
        <v>0</v>
      </c>
      <c r="P200" s="159">
        <f t="shared" si="11"/>
        <v>0</v>
      </c>
      <c r="Q200" s="159">
        <v>0</v>
      </c>
      <c r="R200" s="159">
        <f t="shared" si="12"/>
        <v>0</v>
      </c>
      <c r="S200" s="159">
        <v>0</v>
      </c>
      <c r="T200" s="160">
        <f t="shared" si="1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134</v>
      </c>
      <c r="AT200" s="161" t="s">
        <v>123</v>
      </c>
      <c r="AU200" s="161" t="s">
        <v>114</v>
      </c>
      <c r="AY200" s="14" t="s">
        <v>115</v>
      </c>
      <c r="BE200" s="162">
        <f t="shared" si="14"/>
        <v>0</v>
      </c>
      <c r="BF200" s="162">
        <f t="shared" si="15"/>
        <v>0</v>
      </c>
      <c r="BG200" s="162">
        <f t="shared" si="16"/>
        <v>0</v>
      </c>
      <c r="BH200" s="162">
        <f t="shared" si="17"/>
        <v>0</v>
      </c>
      <c r="BI200" s="162">
        <f t="shared" si="18"/>
        <v>0</v>
      </c>
      <c r="BJ200" s="14" t="s">
        <v>114</v>
      </c>
      <c r="BK200" s="162">
        <f t="shared" si="19"/>
        <v>0</v>
      </c>
      <c r="BL200" s="14" t="s">
        <v>127</v>
      </c>
      <c r="BM200" s="161" t="s">
        <v>352</v>
      </c>
    </row>
    <row r="201" spans="1:65" s="2" customFormat="1" ht="16.5" customHeight="1">
      <c r="A201" s="26"/>
      <c r="B201" s="149"/>
      <c r="C201" s="163" t="s">
        <v>353</v>
      </c>
      <c r="D201" s="163" t="s">
        <v>123</v>
      </c>
      <c r="E201" s="164" t="s">
        <v>678</v>
      </c>
      <c r="F201" s="165" t="s">
        <v>679</v>
      </c>
      <c r="G201" s="166" t="s">
        <v>157</v>
      </c>
      <c r="H201" s="167">
        <v>1</v>
      </c>
      <c r="I201" s="168"/>
      <c r="J201" s="168">
        <f t="shared" si="10"/>
        <v>0</v>
      </c>
      <c r="K201" s="169"/>
      <c r="L201" s="170"/>
      <c r="M201" s="171" t="s">
        <v>1</v>
      </c>
      <c r="N201" s="172" t="s">
        <v>35</v>
      </c>
      <c r="O201" s="159">
        <v>0</v>
      </c>
      <c r="P201" s="159">
        <f t="shared" si="11"/>
        <v>0</v>
      </c>
      <c r="Q201" s="159">
        <v>0</v>
      </c>
      <c r="R201" s="159">
        <f t="shared" si="12"/>
        <v>0</v>
      </c>
      <c r="S201" s="159">
        <v>0</v>
      </c>
      <c r="T201" s="160">
        <f t="shared" si="1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134</v>
      </c>
      <c r="AT201" s="161" t="s">
        <v>123</v>
      </c>
      <c r="AU201" s="161" t="s">
        <v>114</v>
      </c>
      <c r="AY201" s="14" t="s">
        <v>115</v>
      </c>
      <c r="BE201" s="162">
        <f t="shared" si="14"/>
        <v>0</v>
      </c>
      <c r="BF201" s="162">
        <f t="shared" si="15"/>
        <v>0</v>
      </c>
      <c r="BG201" s="162">
        <f t="shared" si="16"/>
        <v>0</v>
      </c>
      <c r="BH201" s="162">
        <f t="shared" si="17"/>
        <v>0</v>
      </c>
      <c r="BI201" s="162">
        <f t="shared" si="18"/>
        <v>0</v>
      </c>
      <c r="BJ201" s="14" t="s">
        <v>114</v>
      </c>
      <c r="BK201" s="162">
        <f t="shared" si="19"/>
        <v>0</v>
      </c>
      <c r="BL201" s="14" t="s">
        <v>127</v>
      </c>
      <c r="BM201" s="161" t="s">
        <v>356</v>
      </c>
    </row>
    <row r="202" spans="1:65" s="2" customFormat="1" ht="24.25" customHeight="1">
      <c r="A202" s="26"/>
      <c r="B202" s="149"/>
      <c r="C202" s="150" t="s">
        <v>239</v>
      </c>
      <c r="D202" s="150" t="s">
        <v>118</v>
      </c>
      <c r="E202" s="151" t="s">
        <v>680</v>
      </c>
      <c r="F202" s="152" t="s">
        <v>681</v>
      </c>
      <c r="G202" s="153" t="s">
        <v>157</v>
      </c>
      <c r="H202" s="154">
        <v>4</v>
      </c>
      <c r="I202" s="155"/>
      <c r="J202" s="155">
        <f t="shared" si="10"/>
        <v>0</v>
      </c>
      <c r="K202" s="156"/>
      <c r="L202" s="27"/>
      <c r="M202" s="157" t="s">
        <v>1</v>
      </c>
      <c r="N202" s="158" t="s">
        <v>35</v>
      </c>
      <c r="O202" s="159">
        <v>0.64300000000000002</v>
      </c>
      <c r="P202" s="159">
        <f t="shared" si="11"/>
        <v>2.5720000000000001</v>
      </c>
      <c r="Q202" s="159">
        <v>4.1999999999999997E-3</v>
      </c>
      <c r="R202" s="159">
        <f t="shared" si="12"/>
        <v>1.6799999999999999E-2</v>
      </c>
      <c r="S202" s="159">
        <v>0</v>
      </c>
      <c r="T202" s="160">
        <f t="shared" si="1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127</v>
      </c>
      <c r="AT202" s="161" t="s">
        <v>118</v>
      </c>
      <c r="AU202" s="161" t="s">
        <v>114</v>
      </c>
      <c r="AY202" s="14" t="s">
        <v>115</v>
      </c>
      <c r="BE202" s="162">
        <f t="shared" si="14"/>
        <v>0</v>
      </c>
      <c r="BF202" s="162">
        <f t="shared" si="15"/>
        <v>0</v>
      </c>
      <c r="BG202" s="162">
        <f t="shared" si="16"/>
        <v>0</v>
      </c>
      <c r="BH202" s="162">
        <f t="shared" si="17"/>
        <v>0</v>
      </c>
      <c r="BI202" s="162">
        <f t="shared" si="18"/>
        <v>0</v>
      </c>
      <c r="BJ202" s="14" t="s">
        <v>114</v>
      </c>
      <c r="BK202" s="162">
        <f t="shared" si="19"/>
        <v>0</v>
      </c>
      <c r="BL202" s="14" t="s">
        <v>127</v>
      </c>
      <c r="BM202" s="161" t="s">
        <v>359</v>
      </c>
    </row>
    <row r="203" spans="1:65" s="2" customFormat="1" ht="24.25" customHeight="1">
      <c r="A203" s="26"/>
      <c r="B203" s="149"/>
      <c r="C203" s="163" t="s">
        <v>360</v>
      </c>
      <c r="D203" s="163" t="s">
        <v>123</v>
      </c>
      <c r="E203" s="164" t="s">
        <v>682</v>
      </c>
      <c r="F203" s="165" t="s">
        <v>683</v>
      </c>
      <c r="G203" s="166" t="s">
        <v>157</v>
      </c>
      <c r="H203" s="167">
        <v>3</v>
      </c>
      <c r="I203" s="168"/>
      <c r="J203" s="168">
        <f t="shared" si="10"/>
        <v>0</v>
      </c>
      <c r="K203" s="169"/>
      <c r="L203" s="170"/>
      <c r="M203" s="171" t="s">
        <v>1</v>
      </c>
      <c r="N203" s="172" t="s">
        <v>35</v>
      </c>
      <c r="O203" s="159">
        <v>0</v>
      </c>
      <c r="P203" s="159">
        <f t="shared" si="11"/>
        <v>0</v>
      </c>
      <c r="Q203" s="159">
        <v>0</v>
      </c>
      <c r="R203" s="159">
        <f t="shared" si="12"/>
        <v>0</v>
      </c>
      <c r="S203" s="159">
        <v>0</v>
      </c>
      <c r="T203" s="160">
        <f t="shared" si="1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134</v>
      </c>
      <c r="AT203" s="161" t="s">
        <v>123</v>
      </c>
      <c r="AU203" s="161" t="s">
        <v>114</v>
      </c>
      <c r="AY203" s="14" t="s">
        <v>115</v>
      </c>
      <c r="BE203" s="162">
        <f t="shared" si="14"/>
        <v>0</v>
      </c>
      <c r="BF203" s="162">
        <f t="shared" si="15"/>
        <v>0</v>
      </c>
      <c r="BG203" s="162">
        <f t="shared" si="16"/>
        <v>0</v>
      </c>
      <c r="BH203" s="162">
        <f t="shared" si="17"/>
        <v>0</v>
      </c>
      <c r="BI203" s="162">
        <f t="shared" si="18"/>
        <v>0</v>
      </c>
      <c r="BJ203" s="14" t="s">
        <v>114</v>
      </c>
      <c r="BK203" s="162">
        <f t="shared" si="19"/>
        <v>0</v>
      </c>
      <c r="BL203" s="14" t="s">
        <v>127</v>
      </c>
      <c r="BM203" s="161" t="s">
        <v>363</v>
      </c>
    </row>
    <row r="204" spans="1:65" s="2" customFormat="1" ht="24.25" customHeight="1">
      <c r="A204" s="26"/>
      <c r="B204" s="149"/>
      <c r="C204" s="163" t="s">
        <v>243</v>
      </c>
      <c r="D204" s="163" t="s">
        <v>123</v>
      </c>
      <c r="E204" s="164" t="s">
        <v>684</v>
      </c>
      <c r="F204" s="165" t="s">
        <v>685</v>
      </c>
      <c r="G204" s="166" t="s">
        <v>157</v>
      </c>
      <c r="H204" s="167">
        <v>1</v>
      </c>
      <c r="I204" s="168"/>
      <c r="J204" s="168">
        <f t="shared" si="10"/>
        <v>0</v>
      </c>
      <c r="K204" s="169"/>
      <c r="L204" s="170"/>
      <c r="M204" s="171" t="s">
        <v>1</v>
      </c>
      <c r="N204" s="172" t="s">
        <v>35</v>
      </c>
      <c r="O204" s="159">
        <v>0</v>
      </c>
      <c r="P204" s="159">
        <f t="shared" si="11"/>
        <v>0</v>
      </c>
      <c r="Q204" s="159">
        <v>0</v>
      </c>
      <c r="R204" s="159">
        <f t="shared" si="12"/>
        <v>0</v>
      </c>
      <c r="S204" s="159">
        <v>0</v>
      </c>
      <c r="T204" s="160">
        <f t="shared" si="1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134</v>
      </c>
      <c r="AT204" s="161" t="s">
        <v>123</v>
      </c>
      <c r="AU204" s="161" t="s">
        <v>114</v>
      </c>
      <c r="AY204" s="14" t="s">
        <v>115</v>
      </c>
      <c r="BE204" s="162">
        <f t="shared" si="14"/>
        <v>0</v>
      </c>
      <c r="BF204" s="162">
        <f t="shared" si="15"/>
        <v>0</v>
      </c>
      <c r="BG204" s="162">
        <f t="shared" si="16"/>
        <v>0</v>
      </c>
      <c r="BH204" s="162">
        <f t="shared" si="17"/>
        <v>0</v>
      </c>
      <c r="BI204" s="162">
        <f t="shared" si="18"/>
        <v>0</v>
      </c>
      <c r="BJ204" s="14" t="s">
        <v>114</v>
      </c>
      <c r="BK204" s="162">
        <f t="shared" si="19"/>
        <v>0</v>
      </c>
      <c r="BL204" s="14" t="s">
        <v>127</v>
      </c>
      <c r="BM204" s="161" t="s">
        <v>366</v>
      </c>
    </row>
    <row r="205" spans="1:65" s="2" customFormat="1" ht="16.5" customHeight="1">
      <c r="A205" s="26"/>
      <c r="B205" s="149"/>
      <c r="C205" s="163" t="s">
        <v>367</v>
      </c>
      <c r="D205" s="163" t="s">
        <v>123</v>
      </c>
      <c r="E205" s="164" t="s">
        <v>686</v>
      </c>
      <c r="F205" s="165" t="s">
        <v>687</v>
      </c>
      <c r="G205" s="166" t="s">
        <v>157</v>
      </c>
      <c r="H205" s="167">
        <v>9</v>
      </c>
      <c r="I205" s="168"/>
      <c r="J205" s="168">
        <f t="shared" si="10"/>
        <v>0</v>
      </c>
      <c r="K205" s="169"/>
      <c r="L205" s="170"/>
      <c r="M205" s="171" t="s">
        <v>1</v>
      </c>
      <c r="N205" s="172" t="s">
        <v>35</v>
      </c>
      <c r="O205" s="159">
        <v>0</v>
      </c>
      <c r="P205" s="159">
        <f t="shared" si="11"/>
        <v>0</v>
      </c>
      <c r="Q205" s="159">
        <v>0</v>
      </c>
      <c r="R205" s="159">
        <f t="shared" si="12"/>
        <v>0</v>
      </c>
      <c r="S205" s="159">
        <v>0</v>
      </c>
      <c r="T205" s="160">
        <f t="shared" si="1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134</v>
      </c>
      <c r="AT205" s="161" t="s">
        <v>123</v>
      </c>
      <c r="AU205" s="161" t="s">
        <v>114</v>
      </c>
      <c r="AY205" s="14" t="s">
        <v>115</v>
      </c>
      <c r="BE205" s="162">
        <f t="shared" si="14"/>
        <v>0</v>
      </c>
      <c r="BF205" s="162">
        <f t="shared" si="15"/>
        <v>0</v>
      </c>
      <c r="BG205" s="162">
        <f t="shared" si="16"/>
        <v>0</v>
      </c>
      <c r="BH205" s="162">
        <f t="shared" si="17"/>
        <v>0</v>
      </c>
      <c r="BI205" s="162">
        <f t="shared" si="18"/>
        <v>0</v>
      </c>
      <c r="BJ205" s="14" t="s">
        <v>114</v>
      </c>
      <c r="BK205" s="162">
        <f t="shared" si="19"/>
        <v>0</v>
      </c>
      <c r="BL205" s="14" t="s">
        <v>127</v>
      </c>
      <c r="BM205" s="161" t="s">
        <v>370</v>
      </c>
    </row>
    <row r="206" spans="1:65" s="2" customFormat="1" ht="21.75" customHeight="1">
      <c r="A206" s="26"/>
      <c r="B206" s="149"/>
      <c r="C206" s="150" t="s">
        <v>247</v>
      </c>
      <c r="D206" s="150" t="s">
        <v>118</v>
      </c>
      <c r="E206" s="151" t="s">
        <v>688</v>
      </c>
      <c r="F206" s="152" t="s">
        <v>689</v>
      </c>
      <c r="G206" s="153" t="s">
        <v>121</v>
      </c>
      <c r="H206" s="154">
        <v>246</v>
      </c>
      <c r="I206" s="155"/>
      <c r="J206" s="155">
        <f t="shared" si="10"/>
        <v>0</v>
      </c>
      <c r="K206" s="156"/>
      <c r="L206" s="27"/>
      <c r="M206" s="157" t="s">
        <v>1</v>
      </c>
      <c r="N206" s="158" t="s">
        <v>35</v>
      </c>
      <c r="O206" s="159">
        <v>0.03</v>
      </c>
      <c r="P206" s="159">
        <f t="shared" si="11"/>
        <v>7.38</v>
      </c>
      <c r="Q206" s="159">
        <v>8.0000000000000007E-5</v>
      </c>
      <c r="R206" s="159">
        <f t="shared" si="12"/>
        <v>1.9680000000000003E-2</v>
      </c>
      <c r="S206" s="159">
        <v>0</v>
      </c>
      <c r="T206" s="160">
        <f t="shared" si="1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61" t="s">
        <v>127</v>
      </c>
      <c r="AT206" s="161" t="s">
        <v>118</v>
      </c>
      <c r="AU206" s="161" t="s">
        <v>114</v>
      </c>
      <c r="AY206" s="14" t="s">
        <v>115</v>
      </c>
      <c r="BE206" s="162">
        <f t="shared" si="14"/>
        <v>0</v>
      </c>
      <c r="BF206" s="162">
        <f t="shared" si="15"/>
        <v>0</v>
      </c>
      <c r="BG206" s="162">
        <f t="shared" si="16"/>
        <v>0</v>
      </c>
      <c r="BH206" s="162">
        <f t="shared" si="17"/>
        <v>0</v>
      </c>
      <c r="BI206" s="162">
        <f t="shared" si="18"/>
        <v>0</v>
      </c>
      <c r="BJ206" s="14" t="s">
        <v>114</v>
      </c>
      <c r="BK206" s="162">
        <f t="shared" si="19"/>
        <v>0</v>
      </c>
      <c r="BL206" s="14" t="s">
        <v>127</v>
      </c>
      <c r="BM206" s="161" t="s">
        <v>373</v>
      </c>
    </row>
    <row r="207" spans="1:65" s="2" customFormat="1" ht="24.25" customHeight="1">
      <c r="A207" s="26"/>
      <c r="B207" s="149"/>
      <c r="C207" s="150" t="s">
        <v>374</v>
      </c>
      <c r="D207" s="150" t="s">
        <v>118</v>
      </c>
      <c r="E207" s="151" t="s">
        <v>690</v>
      </c>
      <c r="F207" s="152" t="s">
        <v>691</v>
      </c>
      <c r="G207" s="153" t="s">
        <v>121</v>
      </c>
      <c r="H207" s="154">
        <v>78</v>
      </c>
      <c r="I207" s="155"/>
      <c r="J207" s="155">
        <f t="shared" si="10"/>
        <v>0</v>
      </c>
      <c r="K207" s="156"/>
      <c r="L207" s="27"/>
      <c r="M207" s="157" t="s">
        <v>1</v>
      </c>
      <c r="N207" s="158" t="s">
        <v>35</v>
      </c>
      <c r="O207" s="159">
        <v>5.2499999999999998E-2</v>
      </c>
      <c r="P207" s="159">
        <f t="shared" si="11"/>
        <v>4.0949999999999998</v>
      </c>
      <c r="Q207" s="159">
        <v>1E-4</v>
      </c>
      <c r="R207" s="159">
        <f t="shared" si="12"/>
        <v>7.8000000000000005E-3</v>
      </c>
      <c r="S207" s="159">
        <v>0</v>
      </c>
      <c r="T207" s="160">
        <f t="shared" si="1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127</v>
      </c>
      <c r="AT207" s="161" t="s">
        <v>118</v>
      </c>
      <c r="AU207" s="161" t="s">
        <v>114</v>
      </c>
      <c r="AY207" s="14" t="s">
        <v>115</v>
      </c>
      <c r="BE207" s="162">
        <f t="shared" si="14"/>
        <v>0</v>
      </c>
      <c r="BF207" s="162">
        <f t="shared" si="15"/>
        <v>0</v>
      </c>
      <c r="BG207" s="162">
        <f t="shared" si="16"/>
        <v>0</v>
      </c>
      <c r="BH207" s="162">
        <f t="shared" si="17"/>
        <v>0</v>
      </c>
      <c r="BI207" s="162">
        <f t="shared" si="18"/>
        <v>0</v>
      </c>
      <c r="BJ207" s="14" t="s">
        <v>114</v>
      </c>
      <c r="BK207" s="162">
        <f t="shared" si="19"/>
        <v>0</v>
      </c>
      <c r="BL207" s="14" t="s">
        <v>127</v>
      </c>
      <c r="BM207" s="161" t="s">
        <v>377</v>
      </c>
    </row>
    <row r="208" spans="1:65" s="2" customFormat="1" ht="21.75" customHeight="1">
      <c r="A208" s="26"/>
      <c r="B208" s="149"/>
      <c r="C208" s="163" t="s">
        <v>250</v>
      </c>
      <c r="D208" s="163" t="s">
        <v>123</v>
      </c>
      <c r="E208" s="164" t="s">
        <v>692</v>
      </c>
      <c r="F208" s="165" t="s">
        <v>693</v>
      </c>
      <c r="G208" s="166" t="s">
        <v>121</v>
      </c>
      <c r="H208" s="167">
        <v>78</v>
      </c>
      <c r="I208" s="168"/>
      <c r="J208" s="168">
        <f t="shared" si="10"/>
        <v>0</v>
      </c>
      <c r="K208" s="169"/>
      <c r="L208" s="170"/>
      <c r="M208" s="171" t="s">
        <v>1</v>
      </c>
      <c r="N208" s="172" t="s">
        <v>35</v>
      </c>
      <c r="O208" s="159">
        <v>0</v>
      </c>
      <c r="P208" s="159">
        <f t="shared" si="11"/>
        <v>0</v>
      </c>
      <c r="Q208" s="159">
        <v>1E-4</v>
      </c>
      <c r="R208" s="159">
        <f t="shared" si="12"/>
        <v>7.8000000000000005E-3</v>
      </c>
      <c r="S208" s="159">
        <v>0</v>
      </c>
      <c r="T208" s="160">
        <f t="shared" si="1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134</v>
      </c>
      <c r="AT208" s="161" t="s">
        <v>123</v>
      </c>
      <c r="AU208" s="161" t="s">
        <v>114</v>
      </c>
      <c r="AY208" s="14" t="s">
        <v>115</v>
      </c>
      <c r="BE208" s="162">
        <f t="shared" si="14"/>
        <v>0</v>
      </c>
      <c r="BF208" s="162">
        <f t="shared" si="15"/>
        <v>0</v>
      </c>
      <c r="BG208" s="162">
        <f t="shared" si="16"/>
        <v>0</v>
      </c>
      <c r="BH208" s="162">
        <f t="shared" si="17"/>
        <v>0</v>
      </c>
      <c r="BI208" s="162">
        <f t="shared" si="18"/>
        <v>0</v>
      </c>
      <c r="BJ208" s="14" t="s">
        <v>114</v>
      </c>
      <c r="BK208" s="162">
        <f t="shared" si="19"/>
        <v>0</v>
      </c>
      <c r="BL208" s="14" t="s">
        <v>127</v>
      </c>
      <c r="BM208" s="161" t="s">
        <v>380</v>
      </c>
    </row>
    <row r="209" spans="1:65" s="2" customFormat="1" ht="24.25" customHeight="1">
      <c r="A209" s="26"/>
      <c r="B209" s="149"/>
      <c r="C209" s="150" t="s">
        <v>381</v>
      </c>
      <c r="D209" s="150" t="s">
        <v>118</v>
      </c>
      <c r="E209" s="151" t="s">
        <v>694</v>
      </c>
      <c r="F209" s="152" t="s">
        <v>695</v>
      </c>
      <c r="G209" s="153" t="s">
        <v>121</v>
      </c>
      <c r="H209" s="154">
        <v>168</v>
      </c>
      <c r="I209" s="155"/>
      <c r="J209" s="155">
        <f t="shared" si="10"/>
        <v>0</v>
      </c>
      <c r="K209" s="156"/>
      <c r="L209" s="27"/>
      <c r="M209" s="157" t="s">
        <v>1</v>
      </c>
      <c r="N209" s="158" t="s">
        <v>35</v>
      </c>
      <c r="O209" s="159">
        <v>5.2499999999999998E-2</v>
      </c>
      <c r="P209" s="159">
        <f t="shared" si="11"/>
        <v>8.82</v>
      </c>
      <c r="Q209" s="159">
        <v>1E-4</v>
      </c>
      <c r="R209" s="159">
        <f t="shared" si="12"/>
        <v>1.6800000000000002E-2</v>
      </c>
      <c r="S209" s="159">
        <v>0</v>
      </c>
      <c r="T209" s="160">
        <f t="shared" si="1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61" t="s">
        <v>127</v>
      </c>
      <c r="AT209" s="161" t="s">
        <v>118</v>
      </c>
      <c r="AU209" s="161" t="s">
        <v>114</v>
      </c>
      <c r="AY209" s="14" t="s">
        <v>115</v>
      </c>
      <c r="BE209" s="162">
        <f t="shared" si="14"/>
        <v>0</v>
      </c>
      <c r="BF209" s="162">
        <f t="shared" si="15"/>
        <v>0</v>
      </c>
      <c r="BG209" s="162">
        <f t="shared" si="16"/>
        <v>0</v>
      </c>
      <c r="BH209" s="162">
        <f t="shared" si="17"/>
        <v>0</v>
      </c>
      <c r="BI209" s="162">
        <f t="shared" si="18"/>
        <v>0</v>
      </c>
      <c r="BJ209" s="14" t="s">
        <v>114</v>
      </c>
      <c r="BK209" s="162">
        <f t="shared" si="19"/>
        <v>0</v>
      </c>
      <c r="BL209" s="14" t="s">
        <v>127</v>
      </c>
      <c r="BM209" s="161" t="s">
        <v>384</v>
      </c>
    </row>
    <row r="210" spans="1:65" s="2" customFormat="1" ht="21.75" customHeight="1">
      <c r="A210" s="26"/>
      <c r="B210" s="149"/>
      <c r="C210" s="163" t="s">
        <v>254</v>
      </c>
      <c r="D210" s="163" t="s">
        <v>123</v>
      </c>
      <c r="E210" s="164" t="s">
        <v>696</v>
      </c>
      <c r="F210" s="165" t="s">
        <v>697</v>
      </c>
      <c r="G210" s="166" t="s">
        <v>121</v>
      </c>
      <c r="H210" s="167">
        <v>168</v>
      </c>
      <c r="I210" s="168"/>
      <c r="J210" s="168">
        <f t="shared" si="10"/>
        <v>0</v>
      </c>
      <c r="K210" s="169"/>
      <c r="L210" s="170"/>
      <c r="M210" s="171" t="s">
        <v>1</v>
      </c>
      <c r="N210" s="172" t="s">
        <v>35</v>
      </c>
      <c r="O210" s="159">
        <v>0</v>
      </c>
      <c r="P210" s="159">
        <f t="shared" si="11"/>
        <v>0</v>
      </c>
      <c r="Q210" s="159">
        <v>1E-4</v>
      </c>
      <c r="R210" s="159">
        <f t="shared" si="12"/>
        <v>1.6800000000000002E-2</v>
      </c>
      <c r="S210" s="159">
        <v>0</v>
      </c>
      <c r="T210" s="160">
        <f t="shared" si="1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134</v>
      </c>
      <c r="AT210" s="161" t="s">
        <v>123</v>
      </c>
      <c r="AU210" s="161" t="s">
        <v>114</v>
      </c>
      <c r="AY210" s="14" t="s">
        <v>115</v>
      </c>
      <c r="BE210" s="162">
        <f t="shared" si="14"/>
        <v>0</v>
      </c>
      <c r="BF210" s="162">
        <f t="shared" si="15"/>
        <v>0</v>
      </c>
      <c r="BG210" s="162">
        <f t="shared" si="16"/>
        <v>0</v>
      </c>
      <c r="BH210" s="162">
        <f t="shared" si="17"/>
        <v>0</v>
      </c>
      <c r="BI210" s="162">
        <f t="shared" si="18"/>
        <v>0</v>
      </c>
      <c r="BJ210" s="14" t="s">
        <v>114</v>
      </c>
      <c r="BK210" s="162">
        <f t="shared" si="19"/>
        <v>0</v>
      </c>
      <c r="BL210" s="14" t="s">
        <v>127</v>
      </c>
      <c r="BM210" s="161" t="s">
        <v>387</v>
      </c>
    </row>
    <row r="211" spans="1:65" s="12" customFormat="1" ht="23" customHeight="1">
      <c r="B211" s="137"/>
      <c r="D211" s="138" t="s">
        <v>68</v>
      </c>
      <c r="E211" s="147" t="s">
        <v>474</v>
      </c>
      <c r="F211" s="147" t="s">
        <v>698</v>
      </c>
      <c r="J211" s="148">
        <f>BK211</f>
        <v>0</v>
      </c>
      <c r="L211" s="137"/>
      <c r="M211" s="141"/>
      <c r="N211" s="142"/>
      <c r="O211" s="142"/>
      <c r="P211" s="143">
        <f>P212</f>
        <v>273.33760599999999</v>
      </c>
      <c r="Q211" s="142"/>
      <c r="R211" s="143">
        <f>R212</f>
        <v>0</v>
      </c>
      <c r="S211" s="142"/>
      <c r="T211" s="144">
        <f>T212</f>
        <v>0</v>
      </c>
      <c r="AR211" s="138" t="s">
        <v>77</v>
      </c>
      <c r="AT211" s="145" t="s">
        <v>68</v>
      </c>
      <c r="AU211" s="145" t="s">
        <v>77</v>
      </c>
      <c r="AY211" s="138" t="s">
        <v>115</v>
      </c>
      <c r="BK211" s="146">
        <f>BK212</f>
        <v>0</v>
      </c>
    </row>
    <row r="212" spans="1:65" s="2" customFormat="1" ht="33" customHeight="1">
      <c r="A212" s="26"/>
      <c r="B212" s="149"/>
      <c r="C212" s="150" t="s">
        <v>388</v>
      </c>
      <c r="D212" s="150" t="s">
        <v>118</v>
      </c>
      <c r="E212" s="151" t="s">
        <v>699</v>
      </c>
      <c r="F212" s="152" t="s">
        <v>700</v>
      </c>
      <c r="G212" s="153" t="s">
        <v>701</v>
      </c>
      <c r="H212" s="154">
        <v>212.054</v>
      </c>
      <c r="I212" s="155"/>
      <c r="J212" s="155">
        <f>ROUND(I212*H212,2)</f>
        <v>0</v>
      </c>
      <c r="K212" s="156"/>
      <c r="L212" s="27"/>
      <c r="M212" s="157" t="s">
        <v>1</v>
      </c>
      <c r="N212" s="158" t="s">
        <v>35</v>
      </c>
      <c r="O212" s="159">
        <v>1.2889999999999999</v>
      </c>
      <c r="P212" s="159">
        <f>O212*H212</f>
        <v>273.33760599999999</v>
      </c>
      <c r="Q212" s="159">
        <v>0</v>
      </c>
      <c r="R212" s="159">
        <f>Q212*H212</f>
        <v>0</v>
      </c>
      <c r="S212" s="159">
        <v>0</v>
      </c>
      <c r="T212" s="160">
        <f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61" t="s">
        <v>127</v>
      </c>
      <c r="AT212" s="161" t="s">
        <v>118</v>
      </c>
      <c r="AU212" s="161" t="s">
        <v>114</v>
      </c>
      <c r="AY212" s="14" t="s">
        <v>115</v>
      </c>
      <c r="BE212" s="162">
        <f>IF(N212="základná",J212,0)</f>
        <v>0</v>
      </c>
      <c r="BF212" s="162">
        <f>IF(N212="znížená",J212,0)</f>
        <v>0</v>
      </c>
      <c r="BG212" s="162">
        <f>IF(N212="zákl. prenesená",J212,0)</f>
        <v>0</v>
      </c>
      <c r="BH212" s="162">
        <f>IF(N212="zníž. prenesená",J212,0)</f>
        <v>0</v>
      </c>
      <c r="BI212" s="162">
        <f>IF(N212="nulová",J212,0)</f>
        <v>0</v>
      </c>
      <c r="BJ212" s="14" t="s">
        <v>114</v>
      </c>
      <c r="BK212" s="162">
        <f>ROUND(I212*H212,2)</f>
        <v>0</v>
      </c>
      <c r="BL212" s="14" t="s">
        <v>127</v>
      </c>
      <c r="BM212" s="161" t="s">
        <v>391</v>
      </c>
    </row>
    <row r="213" spans="1:65" s="12" customFormat="1" ht="26" customHeight="1">
      <c r="B213" s="137"/>
      <c r="D213" s="138" t="s">
        <v>68</v>
      </c>
      <c r="E213" s="139" t="s">
        <v>112</v>
      </c>
      <c r="F213" s="139" t="s">
        <v>113</v>
      </c>
      <c r="J213" s="140">
        <f>BK213</f>
        <v>0</v>
      </c>
      <c r="L213" s="137"/>
      <c r="M213" s="141"/>
      <c r="N213" s="142"/>
      <c r="O213" s="142"/>
      <c r="P213" s="143">
        <f>P214+P227+P249+P298</f>
        <v>135.0932</v>
      </c>
      <c r="Q213" s="142"/>
      <c r="R213" s="143">
        <f>R214+R227+R249+R298</f>
        <v>0.21136000000000005</v>
      </c>
      <c r="S213" s="142"/>
      <c r="T213" s="144">
        <f>T214+T227+T249+T298</f>
        <v>0</v>
      </c>
      <c r="AR213" s="138" t="s">
        <v>114</v>
      </c>
      <c r="AT213" s="145" t="s">
        <v>68</v>
      </c>
      <c r="AU213" s="145" t="s">
        <v>69</v>
      </c>
      <c r="AY213" s="138" t="s">
        <v>115</v>
      </c>
      <c r="BK213" s="146">
        <f>BK214+BK227+BK249+BK298</f>
        <v>0</v>
      </c>
    </row>
    <row r="214" spans="1:65" s="12" customFormat="1" ht="23" customHeight="1">
      <c r="B214" s="137"/>
      <c r="D214" s="138" t="s">
        <v>68</v>
      </c>
      <c r="E214" s="147" t="s">
        <v>116</v>
      </c>
      <c r="F214" s="147" t="s">
        <v>117</v>
      </c>
      <c r="J214" s="148">
        <f>BK214</f>
        <v>0</v>
      </c>
      <c r="L214" s="137"/>
      <c r="M214" s="141"/>
      <c r="N214" s="142"/>
      <c r="O214" s="142"/>
      <c r="P214" s="143">
        <f>SUM(P215:P226)</f>
        <v>18.494759999999999</v>
      </c>
      <c r="Q214" s="142"/>
      <c r="R214" s="143">
        <f>SUM(R215:R226)</f>
        <v>0.13858000000000004</v>
      </c>
      <c r="S214" s="142"/>
      <c r="T214" s="144">
        <f>SUM(T215:T226)</f>
        <v>0</v>
      </c>
      <c r="AR214" s="138" t="s">
        <v>114</v>
      </c>
      <c r="AT214" s="145" t="s">
        <v>68</v>
      </c>
      <c r="AU214" s="145" t="s">
        <v>77</v>
      </c>
      <c r="AY214" s="138" t="s">
        <v>115</v>
      </c>
      <c r="BK214" s="146">
        <f>SUM(BK215:BK226)</f>
        <v>0</v>
      </c>
    </row>
    <row r="215" spans="1:65" s="2" customFormat="1" ht="21.75" customHeight="1">
      <c r="A215" s="26"/>
      <c r="B215" s="149"/>
      <c r="C215" s="150" t="s">
        <v>257</v>
      </c>
      <c r="D215" s="150" t="s">
        <v>118</v>
      </c>
      <c r="E215" s="151" t="s">
        <v>702</v>
      </c>
      <c r="F215" s="152" t="s">
        <v>703</v>
      </c>
      <c r="G215" s="153" t="s">
        <v>121</v>
      </c>
      <c r="H215" s="154">
        <v>132</v>
      </c>
      <c r="I215" s="155"/>
      <c r="J215" s="155">
        <f t="shared" ref="J215:J226" si="20">ROUND(I215*H215,2)</f>
        <v>0</v>
      </c>
      <c r="K215" s="156"/>
      <c r="L215" s="27"/>
      <c r="M215" s="157" t="s">
        <v>1</v>
      </c>
      <c r="N215" s="158" t="s">
        <v>35</v>
      </c>
      <c r="O215" s="159">
        <v>0</v>
      </c>
      <c r="P215" s="159">
        <f t="shared" ref="P215:P226" si="21">O215*H215</f>
        <v>0</v>
      </c>
      <c r="Q215" s="159">
        <v>0</v>
      </c>
      <c r="R215" s="159">
        <f t="shared" ref="R215:R226" si="22">Q215*H215</f>
        <v>0</v>
      </c>
      <c r="S215" s="159">
        <v>0</v>
      </c>
      <c r="T215" s="160">
        <f t="shared" ref="T215:T226" si="23"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61" t="s">
        <v>122</v>
      </c>
      <c r="AT215" s="161" t="s">
        <v>118</v>
      </c>
      <c r="AU215" s="161" t="s">
        <v>114</v>
      </c>
      <c r="AY215" s="14" t="s">
        <v>115</v>
      </c>
      <c r="BE215" s="162">
        <f t="shared" ref="BE215:BE226" si="24">IF(N215="základná",J215,0)</f>
        <v>0</v>
      </c>
      <c r="BF215" s="162">
        <f t="shared" ref="BF215:BF226" si="25">IF(N215="znížená",J215,0)</f>
        <v>0</v>
      </c>
      <c r="BG215" s="162">
        <f t="shared" ref="BG215:BG226" si="26">IF(N215="zákl. prenesená",J215,0)</f>
        <v>0</v>
      </c>
      <c r="BH215" s="162">
        <f t="shared" ref="BH215:BH226" si="27">IF(N215="zníž. prenesená",J215,0)</f>
        <v>0</v>
      </c>
      <c r="BI215" s="162">
        <f t="shared" ref="BI215:BI226" si="28">IF(N215="nulová",J215,0)</f>
        <v>0</v>
      </c>
      <c r="BJ215" s="14" t="s">
        <v>114</v>
      </c>
      <c r="BK215" s="162">
        <f t="shared" ref="BK215:BK226" si="29">ROUND(I215*H215,2)</f>
        <v>0</v>
      </c>
      <c r="BL215" s="14" t="s">
        <v>122</v>
      </c>
      <c r="BM215" s="161" t="s">
        <v>394</v>
      </c>
    </row>
    <row r="216" spans="1:65" s="2" customFormat="1" ht="21.75" customHeight="1">
      <c r="A216" s="26"/>
      <c r="B216" s="149"/>
      <c r="C216" s="163" t="s">
        <v>395</v>
      </c>
      <c r="D216" s="163" t="s">
        <v>123</v>
      </c>
      <c r="E216" s="164" t="s">
        <v>704</v>
      </c>
      <c r="F216" s="165" t="s">
        <v>705</v>
      </c>
      <c r="G216" s="166" t="s">
        <v>121</v>
      </c>
      <c r="H216" s="167">
        <v>15</v>
      </c>
      <c r="I216" s="168"/>
      <c r="J216" s="168">
        <f t="shared" si="20"/>
        <v>0</v>
      </c>
      <c r="K216" s="169"/>
      <c r="L216" s="170"/>
      <c r="M216" s="171" t="s">
        <v>1</v>
      </c>
      <c r="N216" s="172" t="s">
        <v>35</v>
      </c>
      <c r="O216" s="159">
        <v>0</v>
      </c>
      <c r="P216" s="159">
        <f t="shared" si="21"/>
        <v>0</v>
      </c>
      <c r="Q216" s="159">
        <v>6.0999999999999997E-4</v>
      </c>
      <c r="R216" s="159">
        <f t="shared" si="22"/>
        <v>9.1500000000000001E-3</v>
      </c>
      <c r="S216" s="159">
        <v>0</v>
      </c>
      <c r="T216" s="160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61" t="s">
        <v>126</v>
      </c>
      <c r="AT216" s="161" t="s">
        <v>123</v>
      </c>
      <c r="AU216" s="161" t="s">
        <v>114</v>
      </c>
      <c r="AY216" s="14" t="s">
        <v>115</v>
      </c>
      <c r="BE216" s="162">
        <f t="shared" si="24"/>
        <v>0</v>
      </c>
      <c r="BF216" s="162">
        <f t="shared" si="25"/>
        <v>0</v>
      </c>
      <c r="BG216" s="162">
        <f t="shared" si="26"/>
        <v>0</v>
      </c>
      <c r="BH216" s="162">
        <f t="shared" si="27"/>
        <v>0</v>
      </c>
      <c r="BI216" s="162">
        <f t="shared" si="28"/>
        <v>0</v>
      </c>
      <c r="BJ216" s="14" t="s">
        <v>114</v>
      </c>
      <c r="BK216" s="162">
        <f t="shared" si="29"/>
        <v>0</v>
      </c>
      <c r="BL216" s="14" t="s">
        <v>122</v>
      </c>
      <c r="BM216" s="161" t="s">
        <v>398</v>
      </c>
    </row>
    <row r="217" spans="1:65" s="2" customFormat="1" ht="21.75" customHeight="1">
      <c r="A217" s="26"/>
      <c r="B217" s="149"/>
      <c r="C217" s="163" t="s">
        <v>261</v>
      </c>
      <c r="D217" s="163" t="s">
        <v>123</v>
      </c>
      <c r="E217" s="164" t="s">
        <v>706</v>
      </c>
      <c r="F217" s="165" t="s">
        <v>707</v>
      </c>
      <c r="G217" s="166" t="s">
        <v>121</v>
      </c>
      <c r="H217" s="167">
        <v>47</v>
      </c>
      <c r="I217" s="168"/>
      <c r="J217" s="168">
        <f t="shared" si="20"/>
        <v>0</v>
      </c>
      <c r="K217" s="169"/>
      <c r="L217" s="170"/>
      <c r="M217" s="171" t="s">
        <v>1</v>
      </c>
      <c r="N217" s="172" t="s">
        <v>35</v>
      </c>
      <c r="O217" s="159">
        <v>0</v>
      </c>
      <c r="P217" s="159">
        <f t="shared" si="21"/>
        <v>0</v>
      </c>
      <c r="Q217" s="159">
        <v>9.5E-4</v>
      </c>
      <c r="R217" s="159">
        <f t="shared" si="22"/>
        <v>4.4650000000000002E-2</v>
      </c>
      <c r="S217" s="159">
        <v>0</v>
      </c>
      <c r="T217" s="160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61" t="s">
        <v>126</v>
      </c>
      <c r="AT217" s="161" t="s">
        <v>123</v>
      </c>
      <c r="AU217" s="161" t="s">
        <v>114</v>
      </c>
      <c r="AY217" s="14" t="s">
        <v>115</v>
      </c>
      <c r="BE217" s="162">
        <f t="shared" si="24"/>
        <v>0</v>
      </c>
      <c r="BF217" s="162">
        <f t="shared" si="25"/>
        <v>0</v>
      </c>
      <c r="BG217" s="162">
        <f t="shared" si="26"/>
        <v>0</v>
      </c>
      <c r="BH217" s="162">
        <f t="shared" si="27"/>
        <v>0</v>
      </c>
      <c r="BI217" s="162">
        <f t="shared" si="28"/>
        <v>0</v>
      </c>
      <c r="BJ217" s="14" t="s">
        <v>114</v>
      </c>
      <c r="BK217" s="162">
        <f t="shared" si="29"/>
        <v>0</v>
      </c>
      <c r="BL217" s="14" t="s">
        <v>122</v>
      </c>
      <c r="BM217" s="161" t="s">
        <v>401</v>
      </c>
    </row>
    <row r="218" spans="1:65" s="2" customFormat="1" ht="21.75" customHeight="1">
      <c r="A218" s="26"/>
      <c r="B218" s="149"/>
      <c r="C218" s="163" t="s">
        <v>402</v>
      </c>
      <c r="D218" s="163" t="s">
        <v>123</v>
      </c>
      <c r="E218" s="164" t="s">
        <v>708</v>
      </c>
      <c r="F218" s="165" t="s">
        <v>709</v>
      </c>
      <c r="G218" s="166" t="s">
        <v>121</v>
      </c>
      <c r="H218" s="167">
        <v>17</v>
      </c>
      <c r="I218" s="168"/>
      <c r="J218" s="168">
        <f t="shared" si="20"/>
        <v>0</v>
      </c>
      <c r="K218" s="169"/>
      <c r="L218" s="170"/>
      <c r="M218" s="171" t="s">
        <v>1</v>
      </c>
      <c r="N218" s="172" t="s">
        <v>35</v>
      </c>
      <c r="O218" s="159">
        <v>0</v>
      </c>
      <c r="P218" s="159">
        <f t="shared" si="21"/>
        <v>0</v>
      </c>
      <c r="Q218" s="159">
        <v>8.8999999999999995E-4</v>
      </c>
      <c r="R218" s="159">
        <f t="shared" si="22"/>
        <v>1.5129999999999999E-2</v>
      </c>
      <c r="S218" s="159">
        <v>0</v>
      </c>
      <c r="T218" s="160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61" t="s">
        <v>126</v>
      </c>
      <c r="AT218" s="161" t="s">
        <v>123</v>
      </c>
      <c r="AU218" s="161" t="s">
        <v>114</v>
      </c>
      <c r="AY218" s="14" t="s">
        <v>115</v>
      </c>
      <c r="BE218" s="162">
        <f t="shared" si="24"/>
        <v>0</v>
      </c>
      <c r="BF218" s="162">
        <f t="shared" si="25"/>
        <v>0</v>
      </c>
      <c r="BG218" s="162">
        <f t="shared" si="26"/>
        <v>0</v>
      </c>
      <c r="BH218" s="162">
        <f t="shared" si="27"/>
        <v>0</v>
      </c>
      <c r="BI218" s="162">
        <f t="shared" si="28"/>
        <v>0</v>
      </c>
      <c r="BJ218" s="14" t="s">
        <v>114</v>
      </c>
      <c r="BK218" s="162">
        <f t="shared" si="29"/>
        <v>0</v>
      </c>
      <c r="BL218" s="14" t="s">
        <v>122</v>
      </c>
      <c r="BM218" s="161" t="s">
        <v>405</v>
      </c>
    </row>
    <row r="219" spans="1:65" s="2" customFormat="1" ht="21.75" customHeight="1">
      <c r="A219" s="26"/>
      <c r="B219" s="149"/>
      <c r="C219" s="163" t="s">
        <v>264</v>
      </c>
      <c r="D219" s="163" t="s">
        <v>123</v>
      </c>
      <c r="E219" s="164" t="s">
        <v>710</v>
      </c>
      <c r="F219" s="165" t="s">
        <v>711</v>
      </c>
      <c r="G219" s="166" t="s">
        <v>121</v>
      </c>
      <c r="H219" s="167">
        <v>53</v>
      </c>
      <c r="I219" s="168"/>
      <c r="J219" s="168">
        <f t="shared" si="20"/>
        <v>0</v>
      </c>
      <c r="K219" s="169"/>
      <c r="L219" s="170"/>
      <c r="M219" s="171" t="s">
        <v>1</v>
      </c>
      <c r="N219" s="172" t="s">
        <v>35</v>
      </c>
      <c r="O219" s="159">
        <v>0</v>
      </c>
      <c r="P219" s="159">
        <f t="shared" si="21"/>
        <v>0</v>
      </c>
      <c r="Q219" s="159">
        <v>1.1900000000000001E-3</v>
      </c>
      <c r="R219" s="159">
        <f t="shared" si="22"/>
        <v>6.3070000000000001E-2</v>
      </c>
      <c r="S219" s="159">
        <v>0</v>
      </c>
      <c r="T219" s="160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61" t="s">
        <v>126</v>
      </c>
      <c r="AT219" s="161" t="s">
        <v>123</v>
      </c>
      <c r="AU219" s="161" t="s">
        <v>114</v>
      </c>
      <c r="AY219" s="14" t="s">
        <v>115</v>
      </c>
      <c r="BE219" s="162">
        <f t="shared" si="24"/>
        <v>0</v>
      </c>
      <c r="BF219" s="162">
        <f t="shared" si="25"/>
        <v>0</v>
      </c>
      <c r="BG219" s="162">
        <f t="shared" si="26"/>
        <v>0</v>
      </c>
      <c r="BH219" s="162">
        <f t="shared" si="27"/>
        <v>0</v>
      </c>
      <c r="BI219" s="162">
        <f t="shared" si="28"/>
        <v>0</v>
      </c>
      <c r="BJ219" s="14" t="s">
        <v>114</v>
      </c>
      <c r="BK219" s="162">
        <f t="shared" si="29"/>
        <v>0</v>
      </c>
      <c r="BL219" s="14" t="s">
        <v>122</v>
      </c>
      <c r="BM219" s="161" t="s">
        <v>408</v>
      </c>
    </row>
    <row r="220" spans="1:65" s="2" customFormat="1" ht="21.75" customHeight="1">
      <c r="A220" s="26"/>
      <c r="B220" s="149"/>
      <c r="C220" s="150" t="s">
        <v>411</v>
      </c>
      <c r="D220" s="150" t="s">
        <v>118</v>
      </c>
      <c r="E220" s="151" t="s">
        <v>712</v>
      </c>
      <c r="F220" s="152" t="s">
        <v>713</v>
      </c>
      <c r="G220" s="153" t="s">
        <v>121</v>
      </c>
      <c r="H220" s="154">
        <v>6</v>
      </c>
      <c r="I220" s="155"/>
      <c r="J220" s="155">
        <f t="shared" si="20"/>
        <v>0</v>
      </c>
      <c r="K220" s="156"/>
      <c r="L220" s="27"/>
      <c r="M220" s="157" t="s">
        <v>1</v>
      </c>
      <c r="N220" s="158" t="s">
        <v>35</v>
      </c>
      <c r="O220" s="159">
        <v>0</v>
      </c>
      <c r="P220" s="159">
        <f t="shared" si="21"/>
        <v>0</v>
      </c>
      <c r="Q220" s="159">
        <v>0</v>
      </c>
      <c r="R220" s="159">
        <f t="shared" si="22"/>
        <v>0</v>
      </c>
      <c r="S220" s="159">
        <v>0</v>
      </c>
      <c r="T220" s="160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61" t="s">
        <v>122</v>
      </c>
      <c r="AT220" s="161" t="s">
        <v>118</v>
      </c>
      <c r="AU220" s="161" t="s">
        <v>114</v>
      </c>
      <c r="AY220" s="14" t="s">
        <v>115</v>
      </c>
      <c r="BE220" s="162">
        <f t="shared" si="24"/>
        <v>0</v>
      </c>
      <c r="BF220" s="162">
        <f t="shared" si="25"/>
        <v>0</v>
      </c>
      <c r="BG220" s="162">
        <f t="shared" si="26"/>
        <v>0</v>
      </c>
      <c r="BH220" s="162">
        <f t="shared" si="27"/>
        <v>0</v>
      </c>
      <c r="BI220" s="162">
        <f t="shared" si="28"/>
        <v>0</v>
      </c>
      <c r="BJ220" s="14" t="s">
        <v>114</v>
      </c>
      <c r="BK220" s="162">
        <f t="shared" si="29"/>
        <v>0</v>
      </c>
      <c r="BL220" s="14" t="s">
        <v>122</v>
      </c>
      <c r="BM220" s="161" t="s">
        <v>414</v>
      </c>
    </row>
    <row r="221" spans="1:65" s="2" customFormat="1" ht="21.75" customHeight="1">
      <c r="A221" s="26"/>
      <c r="B221" s="149"/>
      <c r="C221" s="163" t="s">
        <v>270</v>
      </c>
      <c r="D221" s="163" t="s">
        <v>123</v>
      </c>
      <c r="E221" s="164" t="s">
        <v>714</v>
      </c>
      <c r="F221" s="165" t="s">
        <v>715</v>
      </c>
      <c r="G221" s="166" t="s">
        <v>121</v>
      </c>
      <c r="H221" s="167">
        <v>6</v>
      </c>
      <c r="I221" s="168"/>
      <c r="J221" s="168">
        <f t="shared" si="20"/>
        <v>0</v>
      </c>
      <c r="K221" s="169"/>
      <c r="L221" s="170"/>
      <c r="M221" s="171" t="s">
        <v>1</v>
      </c>
      <c r="N221" s="172" t="s">
        <v>35</v>
      </c>
      <c r="O221" s="159">
        <v>0</v>
      </c>
      <c r="P221" s="159">
        <f t="shared" si="21"/>
        <v>0</v>
      </c>
      <c r="Q221" s="159">
        <v>2.5000000000000001E-4</v>
      </c>
      <c r="R221" s="159">
        <f t="shared" si="22"/>
        <v>1.5E-3</v>
      </c>
      <c r="S221" s="159">
        <v>0</v>
      </c>
      <c r="T221" s="160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61" t="s">
        <v>126</v>
      </c>
      <c r="AT221" s="161" t="s">
        <v>123</v>
      </c>
      <c r="AU221" s="161" t="s">
        <v>114</v>
      </c>
      <c r="AY221" s="14" t="s">
        <v>115</v>
      </c>
      <c r="BE221" s="162">
        <f t="shared" si="24"/>
        <v>0</v>
      </c>
      <c r="BF221" s="162">
        <f t="shared" si="25"/>
        <v>0</v>
      </c>
      <c r="BG221" s="162">
        <f t="shared" si="26"/>
        <v>0</v>
      </c>
      <c r="BH221" s="162">
        <f t="shared" si="27"/>
        <v>0</v>
      </c>
      <c r="BI221" s="162">
        <f t="shared" si="28"/>
        <v>0</v>
      </c>
      <c r="BJ221" s="14" t="s">
        <v>114</v>
      </c>
      <c r="BK221" s="162">
        <f t="shared" si="29"/>
        <v>0</v>
      </c>
      <c r="BL221" s="14" t="s">
        <v>122</v>
      </c>
      <c r="BM221" s="161" t="s">
        <v>417</v>
      </c>
    </row>
    <row r="222" spans="1:65" s="2" customFormat="1" ht="21.75" customHeight="1">
      <c r="A222" s="26"/>
      <c r="B222" s="149"/>
      <c r="C222" s="150" t="s">
        <v>418</v>
      </c>
      <c r="D222" s="150" t="s">
        <v>118</v>
      </c>
      <c r="E222" s="151" t="s">
        <v>119</v>
      </c>
      <c r="F222" s="152" t="s">
        <v>120</v>
      </c>
      <c r="G222" s="153" t="s">
        <v>121</v>
      </c>
      <c r="H222" s="154">
        <v>138</v>
      </c>
      <c r="I222" s="155"/>
      <c r="J222" s="155">
        <f t="shared" si="20"/>
        <v>0</v>
      </c>
      <c r="K222" s="156"/>
      <c r="L222" s="27"/>
      <c r="M222" s="157" t="s">
        <v>1</v>
      </c>
      <c r="N222" s="158" t="s">
        <v>35</v>
      </c>
      <c r="O222" s="159">
        <v>0.13402</v>
      </c>
      <c r="P222" s="159">
        <f t="shared" si="21"/>
        <v>18.494759999999999</v>
      </c>
      <c r="Q222" s="159">
        <v>2.0000000000000002E-5</v>
      </c>
      <c r="R222" s="159">
        <f t="shared" si="22"/>
        <v>2.7600000000000003E-3</v>
      </c>
      <c r="S222" s="159">
        <v>0</v>
      </c>
      <c r="T222" s="160">
        <f t="shared" si="2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61" t="s">
        <v>122</v>
      </c>
      <c r="AT222" s="161" t="s">
        <v>118</v>
      </c>
      <c r="AU222" s="161" t="s">
        <v>114</v>
      </c>
      <c r="AY222" s="14" t="s">
        <v>115</v>
      </c>
      <c r="BE222" s="162">
        <f t="shared" si="24"/>
        <v>0</v>
      </c>
      <c r="BF222" s="162">
        <f t="shared" si="25"/>
        <v>0</v>
      </c>
      <c r="BG222" s="162">
        <f t="shared" si="26"/>
        <v>0</v>
      </c>
      <c r="BH222" s="162">
        <f t="shared" si="27"/>
        <v>0</v>
      </c>
      <c r="BI222" s="162">
        <f t="shared" si="28"/>
        <v>0</v>
      </c>
      <c r="BJ222" s="14" t="s">
        <v>114</v>
      </c>
      <c r="BK222" s="162">
        <f t="shared" si="29"/>
        <v>0</v>
      </c>
      <c r="BL222" s="14" t="s">
        <v>122</v>
      </c>
      <c r="BM222" s="161" t="s">
        <v>421</v>
      </c>
    </row>
    <row r="223" spans="1:65" s="2" customFormat="1" ht="21.75" customHeight="1">
      <c r="A223" s="26"/>
      <c r="B223" s="149"/>
      <c r="C223" s="163" t="s">
        <v>273</v>
      </c>
      <c r="D223" s="163" t="s">
        <v>123</v>
      </c>
      <c r="E223" s="164" t="s">
        <v>129</v>
      </c>
      <c r="F223" s="165" t="s">
        <v>130</v>
      </c>
      <c r="G223" s="166" t="s">
        <v>121</v>
      </c>
      <c r="H223" s="167">
        <v>100</v>
      </c>
      <c r="I223" s="168"/>
      <c r="J223" s="168">
        <f t="shared" si="20"/>
        <v>0</v>
      </c>
      <c r="K223" s="169"/>
      <c r="L223" s="170"/>
      <c r="M223" s="171" t="s">
        <v>1</v>
      </c>
      <c r="N223" s="172" t="s">
        <v>35</v>
      </c>
      <c r="O223" s="159">
        <v>0</v>
      </c>
      <c r="P223" s="159">
        <f t="shared" si="21"/>
        <v>0</v>
      </c>
      <c r="Q223" s="159">
        <v>1.0000000000000001E-5</v>
      </c>
      <c r="R223" s="159">
        <f t="shared" si="22"/>
        <v>1E-3</v>
      </c>
      <c r="S223" s="159">
        <v>0</v>
      </c>
      <c r="T223" s="160">
        <f t="shared" si="2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61" t="s">
        <v>126</v>
      </c>
      <c r="AT223" s="161" t="s">
        <v>123</v>
      </c>
      <c r="AU223" s="161" t="s">
        <v>114</v>
      </c>
      <c r="AY223" s="14" t="s">
        <v>115</v>
      </c>
      <c r="BE223" s="162">
        <f t="shared" si="24"/>
        <v>0</v>
      </c>
      <c r="BF223" s="162">
        <f t="shared" si="25"/>
        <v>0</v>
      </c>
      <c r="BG223" s="162">
        <f t="shared" si="26"/>
        <v>0</v>
      </c>
      <c r="BH223" s="162">
        <f t="shared" si="27"/>
        <v>0</v>
      </c>
      <c r="BI223" s="162">
        <f t="shared" si="28"/>
        <v>0</v>
      </c>
      <c r="BJ223" s="14" t="s">
        <v>114</v>
      </c>
      <c r="BK223" s="162">
        <f t="shared" si="29"/>
        <v>0</v>
      </c>
      <c r="BL223" s="14" t="s">
        <v>122</v>
      </c>
      <c r="BM223" s="161" t="s">
        <v>424</v>
      </c>
    </row>
    <row r="224" spans="1:65" s="2" customFormat="1" ht="21.75" customHeight="1">
      <c r="A224" s="26"/>
      <c r="B224" s="149"/>
      <c r="C224" s="163" t="s">
        <v>425</v>
      </c>
      <c r="D224" s="163" t="s">
        <v>123</v>
      </c>
      <c r="E224" s="164" t="s">
        <v>132</v>
      </c>
      <c r="F224" s="165" t="s">
        <v>133</v>
      </c>
      <c r="G224" s="166" t="s">
        <v>121</v>
      </c>
      <c r="H224" s="167">
        <v>10</v>
      </c>
      <c r="I224" s="168"/>
      <c r="J224" s="168">
        <f t="shared" si="20"/>
        <v>0</v>
      </c>
      <c r="K224" s="169"/>
      <c r="L224" s="170"/>
      <c r="M224" s="171" t="s">
        <v>1</v>
      </c>
      <c r="N224" s="172" t="s">
        <v>35</v>
      </c>
      <c r="O224" s="159">
        <v>0</v>
      </c>
      <c r="P224" s="159">
        <f t="shared" si="21"/>
        <v>0</v>
      </c>
      <c r="Q224" s="159">
        <v>2.0000000000000002E-5</v>
      </c>
      <c r="R224" s="159">
        <f t="shared" si="22"/>
        <v>2.0000000000000001E-4</v>
      </c>
      <c r="S224" s="159">
        <v>0</v>
      </c>
      <c r="T224" s="160">
        <f t="shared" si="2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61" t="s">
        <v>126</v>
      </c>
      <c r="AT224" s="161" t="s">
        <v>123</v>
      </c>
      <c r="AU224" s="161" t="s">
        <v>114</v>
      </c>
      <c r="AY224" s="14" t="s">
        <v>115</v>
      </c>
      <c r="BE224" s="162">
        <f t="shared" si="24"/>
        <v>0</v>
      </c>
      <c r="BF224" s="162">
        <f t="shared" si="25"/>
        <v>0</v>
      </c>
      <c r="BG224" s="162">
        <f t="shared" si="26"/>
        <v>0</v>
      </c>
      <c r="BH224" s="162">
        <f t="shared" si="27"/>
        <v>0</v>
      </c>
      <c r="BI224" s="162">
        <f t="shared" si="28"/>
        <v>0</v>
      </c>
      <c r="BJ224" s="14" t="s">
        <v>114</v>
      </c>
      <c r="BK224" s="162">
        <f t="shared" si="29"/>
        <v>0</v>
      </c>
      <c r="BL224" s="14" t="s">
        <v>122</v>
      </c>
      <c r="BM224" s="161" t="s">
        <v>428</v>
      </c>
    </row>
    <row r="225" spans="1:65" s="2" customFormat="1" ht="21.75" customHeight="1">
      <c r="A225" s="26"/>
      <c r="B225" s="149"/>
      <c r="C225" s="163" t="s">
        <v>277</v>
      </c>
      <c r="D225" s="163" t="s">
        <v>123</v>
      </c>
      <c r="E225" s="164" t="s">
        <v>716</v>
      </c>
      <c r="F225" s="165" t="s">
        <v>717</v>
      </c>
      <c r="G225" s="166" t="s">
        <v>121</v>
      </c>
      <c r="H225" s="167">
        <v>28</v>
      </c>
      <c r="I225" s="168"/>
      <c r="J225" s="168">
        <f t="shared" si="20"/>
        <v>0</v>
      </c>
      <c r="K225" s="169"/>
      <c r="L225" s="170"/>
      <c r="M225" s="171" t="s">
        <v>1</v>
      </c>
      <c r="N225" s="172" t="s">
        <v>35</v>
      </c>
      <c r="O225" s="159">
        <v>0</v>
      </c>
      <c r="P225" s="159">
        <f t="shared" si="21"/>
        <v>0</v>
      </c>
      <c r="Q225" s="159">
        <v>4.0000000000000003E-5</v>
      </c>
      <c r="R225" s="159">
        <f t="shared" si="22"/>
        <v>1.1200000000000001E-3</v>
      </c>
      <c r="S225" s="159">
        <v>0</v>
      </c>
      <c r="T225" s="160">
        <f t="shared" si="2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61" t="s">
        <v>126</v>
      </c>
      <c r="AT225" s="161" t="s">
        <v>123</v>
      </c>
      <c r="AU225" s="161" t="s">
        <v>114</v>
      </c>
      <c r="AY225" s="14" t="s">
        <v>115</v>
      </c>
      <c r="BE225" s="162">
        <f t="shared" si="24"/>
        <v>0</v>
      </c>
      <c r="BF225" s="162">
        <f t="shared" si="25"/>
        <v>0</v>
      </c>
      <c r="BG225" s="162">
        <f t="shared" si="26"/>
        <v>0</v>
      </c>
      <c r="BH225" s="162">
        <f t="shared" si="27"/>
        <v>0</v>
      </c>
      <c r="BI225" s="162">
        <f t="shared" si="28"/>
        <v>0</v>
      </c>
      <c r="BJ225" s="14" t="s">
        <v>114</v>
      </c>
      <c r="BK225" s="162">
        <f t="shared" si="29"/>
        <v>0</v>
      </c>
      <c r="BL225" s="14" t="s">
        <v>122</v>
      </c>
      <c r="BM225" s="161" t="s">
        <v>431</v>
      </c>
    </row>
    <row r="226" spans="1:65" s="2" customFormat="1" ht="24.25" customHeight="1">
      <c r="A226" s="26"/>
      <c r="B226" s="149"/>
      <c r="C226" s="150" t="s">
        <v>432</v>
      </c>
      <c r="D226" s="150" t="s">
        <v>118</v>
      </c>
      <c r="E226" s="151" t="s">
        <v>718</v>
      </c>
      <c r="F226" s="152" t="s">
        <v>719</v>
      </c>
      <c r="G226" s="153" t="s">
        <v>161</v>
      </c>
      <c r="H226" s="154">
        <v>11.54</v>
      </c>
      <c r="I226" s="155"/>
      <c r="J226" s="155">
        <f t="shared" si="20"/>
        <v>0</v>
      </c>
      <c r="K226" s="156"/>
      <c r="L226" s="27"/>
      <c r="M226" s="157" t="s">
        <v>1</v>
      </c>
      <c r="N226" s="158" t="s">
        <v>35</v>
      </c>
      <c r="O226" s="159">
        <v>0</v>
      </c>
      <c r="P226" s="159">
        <f t="shared" si="21"/>
        <v>0</v>
      </c>
      <c r="Q226" s="159">
        <v>0</v>
      </c>
      <c r="R226" s="159">
        <f t="shared" si="22"/>
        <v>0</v>
      </c>
      <c r="S226" s="159">
        <v>0</v>
      </c>
      <c r="T226" s="160">
        <f t="shared" si="2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61" t="s">
        <v>122</v>
      </c>
      <c r="AT226" s="161" t="s">
        <v>118</v>
      </c>
      <c r="AU226" s="161" t="s">
        <v>114</v>
      </c>
      <c r="AY226" s="14" t="s">
        <v>115</v>
      </c>
      <c r="BE226" s="162">
        <f t="shared" si="24"/>
        <v>0</v>
      </c>
      <c r="BF226" s="162">
        <f t="shared" si="25"/>
        <v>0</v>
      </c>
      <c r="BG226" s="162">
        <f t="shared" si="26"/>
        <v>0</v>
      </c>
      <c r="BH226" s="162">
        <f t="shared" si="27"/>
        <v>0</v>
      </c>
      <c r="BI226" s="162">
        <f t="shared" si="28"/>
        <v>0</v>
      </c>
      <c r="BJ226" s="14" t="s">
        <v>114</v>
      </c>
      <c r="BK226" s="162">
        <f t="shared" si="29"/>
        <v>0</v>
      </c>
      <c r="BL226" s="14" t="s">
        <v>122</v>
      </c>
      <c r="BM226" s="161" t="s">
        <v>435</v>
      </c>
    </row>
    <row r="227" spans="1:65" s="12" customFormat="1" ht="23" customHeight="1">
      <c r="B227" s="137"/>
      <c r="D227" s="138" t="s">
        <v>68</v>
      </c>
      <c r="E227" s="147" t="s">
        <v>720</v>
      </c>
      <c r="F227" s="147" t="s">
        <v>721</v>
      </c>
      <c r="J227" s="148">
        <f>BK227</f>
        <v>0</v>
      </c>
      <c r="L227" s="137"/>
      <c r="M227" s="141"/>
      <c r="N227" s="142"/>
      <c r="O227" s="142"/>
      <c r="P227" s="143">
        <f>SUM(P228:P248)</f>
        <v>13.4452</v>
      </c>
      <c r="Q227" s="142"/>
      <c r="R227" s="143">
        <f>SUM(R228:R248)</f>
        <v>5.2500000000000003E-3</v>
      </c>
      <c r="S227" s="142"/>
      <c r="T227" s="144">
        <f>SUM(T228:T248)</f>
        <v>0</v>
      </c>
      <c r="AR227" s="138" t="s">
        <v>114</v>
      </c>
      <c r="AT227" s="145" t="s">
        <v>68</v>
      </c>
      <c r="AU227" s="145" t="s">
        <v>77</v>
      </c>
      <c r="AY227" s="138" t="s">
        <v>115</v>
      </c>
      <c r="BK227" s="146">
        <f>SUM(BK228:BK248)</f>
        <v>0</v>
      </c>
    </row>
    <row r="228" spans="1:65" s="2" customFormat="1" ht="16.5" customHeight="1">
      <c r="A228" s="26"/>
      <c r="B228" s="149"/>
      <c r="C228" s="150" t="s">
        <v>280</v>
      </c>
      <c r="D228" s="150" t="s">
        <v>118</v>
      </c>
      <c r="E228" s="151" t="s">
        <v>722</v>
      </c>
      <c r="F228" s="152" t="s">
        <v>723</v>
      </c>
      <c r="G228" s="153" t="s">
        <v>121</v>
      </c>
      <c r="H228" s="154">
        <v>15</v>
      </c>
      <c r="I228" s="155"/>
      <c r="J228" s="155">
        <f t="shared" ref="J228:J248" si="30">ROUND(I228*H228,2)</f>
        <v>0</v>
      </c>
      <c r="K228" s="156"/>
      <c r="L228" s="27"/>
      <c r="M228" s="157" t="s">
        <v>1</v>
      </c>
      <c r="N228" s="158" t="s">
        <v>35</v>
      </c>
      <c r="O228" s="159">
        <v>0</v>
      </c>
      <c r="P228" s="159">
        <f t="shared" ref="P228:P248" si="31">O228*H228</f>
        <v>0</v>
      </c>
      <c r="Q228" s="159">
        <v>0</v>
      </c>
      <c r="R228" s="159">
        <f t="shared" ref="R228:R248" si="32">Q228*H228</f>
        <v>0</v>
      </c>
      <c r="S228" s="159">
        <v>0</v>
      </c>
      <c r="T228" s="160">
        <f t="shared" ref="T228:T248" si="33"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61" t="s">
        <v>122</v>
      </c>
      <c r="AT228" s="161" t="s">
        <v>118</v>
      </c>
      <c r="AU228" s="161" t="s">
        <v>114</v>
      </c>
      <c r="AY228" s="14" t="s">
        <v>115</v>
      </c>
      <c r="BE228" s="162">
        <f t="shared" ref="BE228:BE248" si="34">IF(N228="základná",J228,0)</f>
        <v>0</v>
      </c>
      <c r="BF228" s="162">
        <f t="shared" ref="BF228:BF248" si="35">IF(N228="znížená",J228,0)</f>
        <v>0</v>
      </c>
      <c r="BG228" s="162">
        <f t="shared" ref="BG228:BG248" si="36">IF(N228="zákl. prenesená",J228,0)</f>
        <v>0</v>
      </c>
      <c r="BH228" s="162">
        <f t="shared" ref="BH228:BH248" si="37">IF(N228="zníž. prenesená",J228,0)</f>
        <v>0</v>
      </c>
      <c r="BI228" s="162">
        <f t="shared" ref="BI228:BI248" si="38">IF(N228="nulová",J228,0)</f>
        <v>0</v>
      </c>
      <c r="BJ228" s="14" t="s">
        <v>114</v>
      </c>
      <c r="BK228" s="162">
        <f t="shared" ref="BK228:BK248" si="39">ROUND(I228*H228,2)</f>
        <v>0</v>
      </c>
      <c r="BL228" s="14" t="s">
        <v>122</v>
      </c>
      <c r="BM228" s="161" t="s">
        <v>438</v>
      </c>
    </row>
    <row r="229" spans="1:65" s="2" customFormat="1" ht="16.5" customHeight="1">
      <c r="A229" s="26"/>
      <c r="B229" s="149"/>
      <c r="C229" s="150" t="s">
        <v>439</v>
      </c>
      <c r="D229" s="150" t="s">
        <v>118</v>
      </c>
      <c r="E229" s="151" t="s">
        <v>724</v>
      </c>
      <c r="F229" s="152" t="s">
        <v>725</v>
      </c>
      <c r="G229" s="153" t="s">
        <v>121</v>
      </c>
      <c r="H229" s="154">
        <v>13</v>
      </c>
      <c r="I229" s="155"/>
      <c r="J229" s="155">
        <f t="shared" si="30"/>
        <v>0</v>
      </c>
      <c r="K229" s="156"/>
      <c r="L229" s="27"/>
      <c r="M229" s="157" t="s">
        <v>1</v>
      </c>
      <c r="N229" s="158" t="s">
        <v>35</v>
      </c>
      <c r="O229" s="159">
        <v>0</v>
      </c>
      <c r="P229" s="159">
        <f t="shared" si="31"/>
        <v>0</v>
      </c>
      <c r="Q229" s="159">
        <v>0</v>
      </c>
      <c r="R229" s="159">
        <f t="shared" si="32"/>
        <v>0</v>
      </c>
      <c r="S229" s="159">
        <v>0</v>
      </c>
      <c r="T229" s="160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61" t="s">
        <v>122</v>
      </c>
      <c r="AT229" s="161" t="s">
        <v>118</v>
      </c>
      <c r="AU229" s="161" t="s">
        <v>114</v>
      </c>
      <c r="AY229" s="14" t="s">
        <v>115</v>
      </c>
      <c r="BE229" s="162">
        <f t="shared" si="34"/>
        <v>0</v>
      </c>
      <c r="BF229" s="162">
        <f t="shared" si="35"/>
        <v>0</v>
      </c>
      <c r="BG229" s="162">
        <f t="shared" si="36"/>
        <v>0</v>
      </c>
      <c r="BH229" s="162">
        <f t="shared" si="37"/>
        <v>0</v>
      </c>
      <c r="BI229" s="162">
        <f t="shared" si="38"/>
        <v>0</v>
      </c>
      <c r="BJ229" s="14" t="s">
        <v>114</v>
      </c>
      <c r="BK229" s="162">
        <f t="shared" si="39"/>
        <v>0</v>
      </c>
      <c r="BL229" s="14" t="s">
        <v>122</v>
      </c>
      <c r="BM229" s="161" t="s">
        <v>442</v>
      </c>
    </row>
    <row r="230" spans="1:65" s="2" customFormat="1" ht="16.5" customHeight="1">
      <c r="A230" s="26"/>
      <c r="B230" s="149"/>
      <c r="C230" s="150" t="s">
        <v>284</v>
      </c>
      <c r="D230" s="150" t="s">
        <v>118</v>
      </c>
      <c r="E230" s="151" t="s">
        <v>726</v>
      </c>
      <c r="F230" s="152" t="s">
        <v>727</v>
      </c>
      <c r="G230" s="153" t="s">
        <v>121</v>
      </c>
      <c r="H230" s="154">
        <v>25</v>
      </c>
      <c r="I230" s="155"/>
      <c r="J230" s="155">
        <f t="shared" si="30"/>
        <v>0</v>
      </c>
      <c r="K230" s="156"/>
      <c r="L230" s="27"/>
      <c r="M230" s="157" t="s">
        <v>1</v>
      </c>
      <c r="N230" s="158" t="s">
        <v>35</v>
      </c>
      <c r="O230" s="159">
        <v>0</v>
      </c>
      <c r="P230" s="159">
        <f t="shared" si="31"/>
        <v>0</v>
      </c>
      <c r="Q230" s="159">
        <v>0</v>
      </c>
      <c r="R230" s="159">
        <f t="shared" si="32"/>
        <v>0</v>
      </c>
      <c r="S230" s="159">
        <v>0</v>
      </c>
      <c r="T230" s="160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61" t="s">
        <v>122</v>
      </c>
      <c r="AT230" s="161" t="s">
        <v>118</v>
      </c>
      <c r="AU230" s="161" t="s">
        <v>114</v>
      </c>
      <c r="AY230" s="14" t="s">
        <v>115</v>
      </c>
      <c r="BE230" s="162">
        <f t="shared" si="34"/>
        <v>0</v>
      </c>
      <c r="BF230" s="162">
        <f t="shared" si="35"/>
        <v>0</v>
      </c>
      <c r="BG230" s="162">
        <f t="shared" si="36"/>
        <v>0</v>
      </c>
      <c r="BH230" s="162">
        <f t="shared" si="37"/>
        <v>0</v>
      </c>
      <c r="BI230" s="162">
        <f t="shared" si="38"/>
        <v>0</v>
      </c>
      <c r="BJ230" s="14" t="s">
        <v>114</v>
      </c>
      <c r="BK230" s="162">
        <f t="shared" si="39"/>
        <v>0</v>
      </c>
      <c r="BL230" s="14" t="s">
        <v>122</v>
      </c>
      <c r="BM230" s="161" t="s">
        <v>445</v>
      </c>
    </row>
    <row r="231" spans="1:65" s="2" customFormat="1" ht="16.5" customHeight="1">
      <c r="A231" s="26"/>
      <c r="B231" s="149"/>
      <c r="C231" s="150" t="s">
        <v>446</v>
      </c>
      <c r="D231" s="150" t="s">
        <v>118</v>
      </c>
      <c r="E231" s="151" t="s">
        <v>728</v>
      </c>
      <c r="F231" s="152" t="s">
        <v>729</v>
      </c>
      <c r="G231" s="153" t="s">
        <v>121</v>
      </c>
      <c r="H231" s="154">
        <v>3</v>
      </c>
      <c r="I231" s="155"/>
      <c r="J231" s="155">
        <f t="shared" si="30"/>
        <v>0</v>
      </c>
      <c r="K231" s="156"/>
      <c r="L231" s="27"/>
      <c r="M231" s="157" t="s">
        <v>1</v>
      </c>
      <c r="N231" s="158" t="s">
        <v>35</v>
      </c>
      <c r="O231" s="159">
        <v>0</v>
      </c>
      <c r="P231" s="159">
        <f t="shared" si="31"/>
        <v>0</v>
      </c>
      <c r="Q231" s="159">
        <v>0</v>
      </c>
      <c r="R231" s="159">
        <f t="shared" si="32"/>
        <v>0</v>
      </c>
      <c r="S231" s="159">
        <v>0</v>
      </c>
      <c r="T231" s="160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61" t="s">
        <v>122</v>
      </c>
      <c r="AT231" s="161" t="s">
        <v>118</v>
      </c>
      <c r="AU231" s="161" t="s">
        <v>114</v>
      </c>
      <c r="AY231" s="14" t="s">
        <v>115</v>
      </c>
      <c r="BE231" s="162">
        <f t="shared" si="34"/>
        <v>0</v>
      </c>
      <c r="BF231" s="162">
        <f t="shared" si="35"/>
        <v>0</v>
      </c>
      <c r="BG231" s="162">
        <f t="shared" si="36"/>
        <v>0</v>
      </c>
      <c r="BH231" s="162">
        <f t="shared" si="37"/>
        <v>0</v>
      </c>
      <c r="BI231" s="162">
        <f t="shared" si="38"/>
        <v>0</v>
      </c>
      <c r="BJ231" s="14" t="s">
        <v>114</v>
      </c>
      <c r="BK231" s="162">
        <f t="shared" si="39"/>
        <v>0</v>
      </c>
      <c r="BL231" s="14" t="s">
        <v>122</v>
      </c>
      <c r="BM231" s="161" t="s">
        <v>449</v>
      </c>
    </row>
    <row r="232" spans="1:65" s="2" customFormat="1" ht="16.5" customHeight="1">
      <c r="A232" s="26"/>
      <c r="B232" s="149"/>
      <c r="C232" s="150" t="s">
        <v>287</v>
      </c>
      <c r="D232" s="150" t="s">
        <v>118</v>
      </c>
      <c r="E232" s="151" t="s">
        <v>730</v>
      </c>
      <c r="F232" s="152" t="s">
        <v>731</v>
      </c>
      <c r="G232" s="153" t="s">
        <v>121</v>
      </c>
      <c r="H232" s="154">
        <v>15</v>
      </c>
      <c r="I232" s="155"/>
      <c r="J232" s="155">
        <f t="shared" si="30"/>
        <v>0</v>
      </c>
      <c r="K232" s="156"/>
      <c r="L232" s="27"/>
      <c r="M232" s="157" t="s">
        <v>1</v>
      </c>
      <c r="N232" s="158" t="s">
        <v>35</v>
      </c>
      <c r="O232" s="159">
        <v>0</v>
      </c>
      <c r="P232" s="159">
        <f t="shared" si="31"/>
        <v>0</v>
      </c>
      <c r="Q232" s="159">
        <v>0</v>
      </c>
      <c r="R232" s="159">
        <f t="shared" si="32"/>
        <v>0</v>
      </c>
      <c r="S232" s="159">
        <v>0</v>
      </c>
      <c r="T232" s="160">
        <f t="shared" si="3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61" t="s">
        <v>122</v>
      </c>
      <c r="AT232" s="161" t="s">
        <v>118</v>
      </c>
      <c r="AU232" s="161" t="s">
        <v>114</v>
      </c>
      <c r="AY232" s="14" t="s">
        <v>115</v>
      </c>
      <c r="BE232" s="162">
        <f t="shared" si="34"/>
        <v>0</v>
      </c>
      <c r="BF232" s="162">
        <f t="shared" si="35"/>
        <v>0</v>
      </c>
      <c r="BG232" s="162">
        <f t="shared" si="36"/>
        <v>0</v>
      </c>
      <c r="BH232" s="162">
        <f t="shared" si="37"/>
        <v>0</v>
      </c>
      <c r="BI232" s="162">
        <f t="shared" si="38"/>
        <v>0</v>
      </c>
      <c r="BJ232" s="14" t="s">
        <v>114</v>
      </c>
      <c r="BK232" s="162">
        <f t="shared" si="39"/>
        <v>0</v>
      </c>
      <c r="BL232" s="14" t="s">
        <v>122</v>
      </c>
      <c r="BM232" s="161" t="s">
        <v>452</v>
      </c>
    </row>
    <row r="233" spans="1:65" s="2" customFormat="1" ht="16.5" customHeight="1">
      <c r="A233" s="26"/>
      <c r="B233" s="149"/>
      <c r="C233" s="150" t="s">
        <v>453</v>
      </c>
      <c r="D233" s="150" t="s">
        <v>118</v>
      </c>
      <c r="E233" s="151" t="s">
        <v>732</v>
      </c>
      <c r="F233" s="152" t="s">
        <v>733</v>
      </c>
      <c r="G233" s="153" t="s">
        <v>121</v>
      </c>
      <c r="H233" s="154">
        <v>8</v>
      </c>
      <c r="I233" s="155"/>
      <c r="J233" s="155">
        <f t="shared" si="30"/>
        <v>0</v>
      </c>
      <c r="K233" s="156"/>
      <c r="L233" s="27"/>
      <c r="M233" s="157" t="s">
        <v>1</v>
      </c>
      <c r="N233" s="158" t="s">
        <v>35</v>
      </c>
      <c r="O233" s="159">
        <v>0</v>
      </c>
      <c r="P233" s="159">
        <f t="shared" si="31"/>
        <v>0</v>
      </c>
      <c r="Q233" s="159">
        <v>0</v>
      </c>
      <c r="R233" s="159">
        <f t="shared" si="32"/>
        <v>0</v>
      </c>
      <c r="S233" s="159">
        <v>0</v>
      </c>
      <c r="T233" s="160">
        <f t="shared" si="3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61" t="s">
        <v>122</v>
      </c>
      <c r="AT233" s="161" t="s">
        <v>118</v>
      </c>
      <c r="AU233" s="161" t="s">
        <v>114</v>
      </c>
      <c r="AY233" s="14" t="s">
        <v>115</v>
      </c>
      <c r="BE233" s="162">
        <f t="shared" si="34"/>
        <v>0</v>
      </c>
      <c r="BF233" s="162">
        <f t="shared" si="35"/>
        <v>0</v>
      </c>
      <c r="BG233" s="162">
        <f t="shared" si="36"/>
        <v>0</v>
      </c>
      <c r="BH233" s="162">
        <f t="shared" si="37"/>
        <v>0</v>
      </c>
      <c r="BI233" s="162">
        <f t="shared" si="38"/>
        <v>0</v>
      </c>
      <c r="BJ233" s="14" t="s">
        <v>114</v>
      </c>
      <c r="BK233" s="162">
        <f t="shared" si="39"/>
        <v>0</v>
      </c>
      <c r="BL233" s="14" t="s">
        <v>122</v>
      </c>
      <c r="BM233" s="161" t="s">
        <v>456</v>
      </c>
    </row>
    <row r="234" spans="1:65" s="2" customFormat="1" ht="16.5" customHeight="1">
      <c r="A234" s="26"/>
      <c r="B234" s="149"/>
      <c r="C234" s="150" t="s">
        <v>291</v>
      </c>
      <c r="D234" s="150" t="s">
        <v>118</v>
      </c>
      <c r="E234" s="151" t="s">
        <v>734</v>
      </c>
      <c r="F234" s="152" t="s">
        <v>735</v>
      </c>
      <c r="G234" s="153" t="s">
        <v>121</v>
      </c>
      <c r="H234" s="154">
        <v>45</v>
      </c>
      <c r="I234" s="155"/>
      <c r="J234" s="155">
        <f t="shared" si="30"/>
        <v>0</v>
      </c>
      <c r="K234" s="156"/>
      <c r="L234" s="27"/>
      <c r="M234" s="157" t="s">
        <v>1</v>
      </c>
      <c r="N234" s="158" t="s">
        <v>35</v>
      </c>
      <c r="O234" s="159">
        <v>0</v>
      </c>
      <c r="P234" s="159">
        <f t="shared" si="31"/>
        <v>0</v>
      </c>
      <c r="Q234" s="159">
        <v>0</v>
      </c>
      <c r="R234" s="159">
        <f t="shared" si="32"/>
        <v>0</v>
      </c>
      <c r="S234" s="159">
        <v>0</v>
      </c>
      <c r="T234" s="160">
        <f t="shared" si="3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61" t="s">
        <v>122</v>
      </c>
      <c r="AT234" s="161" t="s">
        <v>118</v>
      </c>
      <c r="AU234" s="161" t="s">
        <v>114</v>
      </c>
      <c r="AY234" s="14" t="s">
        <v>115</v>
      </c>
      <c r="BE234" s="162">
        <f t="shared" si="34"/>
        <v>0</v>
      </c>
      <c r="BF234" s="162">
        <f t="shared" si="35"/>
        <v>0</v>
      </c>
      <c r="BG234" s="162">
        <f t="shared" si="36"/>
        <v>0</v>
      </c>
      <c r="BH234" s="162">
        <f t="shared" si="37"/>
        <v>0</v>
      </c>
      <c r="BI234" s="162">
        <f t="shared" si="38"/>
        <v>0</v>
      </c>
      <c r="BJ234" s="14" t="s">
        <v>114</v>
      </c>
      <c r="BK234" s="162">
        <f t="shared" si="39"/>
        <v>0</v>
      </c>
      <c r="BL234" s="14" t="s">
        <v>122</v>
      </c>
      <c r="BM234" s="161" t="s">
        <v>459</v>
      </c>
    </row>
    <row r="235" spans="1:65" s="2" customFormat="1" ht="21.75" customHeight="1">
      <c r="A235" s="26"/>
      <c r="B235" s="149"/>
      <c r="C235" s="150" t="s">
        <v>460</v>
      </c>
      <c r="D235" s="150" t="s">
        <v>118</v>
      </c>
      <c r="E235" s="151" t="s">
        <v>736</v>
      </c>
      <c r="F235" s="152" t="s">
        <v>737</v>
      </c>
      <c r="G235" s="153" t="s">
        <v>121</v>
      </c>
      <c r="H235" s="154">
        <v>7</v>
      </c>
      <c r="I235" s="155"/>
      <c r="J235" s="155">
        <f t="shared" si="30"/>
        <v>0</v>
      </c>
      <c r="K235" s="156"/>
      <c r="L235" s="27"/>
      <c r="M235" s="157" t="s">
        <v>1</v>
      </c>
      <c r="N235" s="158" t="s">
        <v>35</v>
      </c>
      <c r="O235" s="159">
        <v>0</v>
      </c>
      <c r="P235" s="159">
        <f t="shared" si="31"/>
        <v>0</v>
      </c>
      <c r="Q235" s="159">
        <v>0</v>
      </c>
      <c r="R235" s="159">
        <f t="shared" si="32"/>
        <v>0</v>
      </c>
      <c r="S235" s="159">
        <v>0</v>
      </c>
      <c r="T235" s="160">
        <f t="shared" si="3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61" t="s">
        <v>122</v>
      </c>
      <c r="AT235" s="161" t="s">
        <v>118</v>
      </c>
      <c r="AU235" s="161" t="s">
        <v>114</v>
      </c>
      <c r="AY235" s="14" t="s">
        <v>115</v>
      </c>
      <c r="BE235" s="162">
        <f t="shared" si="34"/>
        <v>0</v>
      </c>
      <c r="BF235" s="162">
        <f t="shared" si="35"/>
        <v>0</v>
      </c>
      <c r="BG235" s="162">
        <f t="shared" si="36"/>
        <v>0</v>
      </c>
      <c r="BH235" s="162">
        <f t="shared" si="37"/>
        <v>0</v>
      </c>
      <c r="BI235" s="162">
        <f t="shared" si="38"/>
        <v>0</v>
      </c>
      <c r="BJ235" s="14" t="s">
        <v>114</v>
      </c>
      <c r="BK235" s="162">
        <f t="shared" si="39"/>
        <v>0</v>
      </c>
      <c r="BL235" s="14" t="s">
        <v>122</v>
      </c>
      <c r="BM235" s="161" t="s">
        <v>463</v>
      </c>
    </row>
    <row r="236" spans="1:65" s="2" customFormat="1" ht="21.75" customHeight="1">
      <c r="A236" s="26"/>
      <c r="B236" s="149"/>
      <c r="C236" s="150" t="s">
        <v>294</v>
      </c>
      <c r="D236" s="150" t="s">
        <v>118</v>
      </c>
      <c r="E236" s="151" t="s">
        <v>738</v>
      </c>
      <c r="F236" s="152" t="s">
        <v>739</v>
      </c>
      <c r="G236" s="153" t="s">
        <v>121</v>
      </c>
      <c r="H236" s="154">
        <v>33</v>
      </c>
      <c r="I236" s="155"/>
      <c r="J236" s="155">
        <f t="shared" si="30"/>
        <v>0</v>
      </c>
      <c r="K236" s="156"/>
      <c r="L236" s="27"/>
      <c r="M236" s="157" t="s">
        <v>1</v>
      </c>
      <c r="N236" s="158" t="s">
        <v>35</v>
      </c>
      <c r="O236" s="159">
        <v>0</v>
      </c>
      <c r="P236" s="159">
        <f t="shared" si="31"/>
        <v>0</v>
      </c>
      <c r="Q236" s="159">
        <v>0</v>
      </c>
      <c r="R236" s="159">
        <f t="shared" si="32"/>
        <v>0</v>
      </c>
      <c r="S236" s="159">
        <v>0</v>
      </c>
      <c r="T236" s="160">
        <f t="shared" si="3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61" t="s">
        <v>122</v>
      </c>
      <c r="AT236" s="161" t="s">
        <v>118</v>
      </c>
      <c r="AU236" s="161" t="s">
        <v>114</v>
      </c>
      <c r="AY236" s="14" t="s">
        <v>115</v>
      </c>
      <c r="BE236" s="162">
        <f t="shared" si="34"/>
        <v>0</v>
      </c>
      <c r="BF236" s="162">
        <f t="shared" si="35"/>
        <v>0</v>
      </c>
      <c r="BG236" s="162">
        <f t="shared" si="36"/>
        <v>0</v>
      </c>
      <c r="BH236" s="162">
        <f t="shared" si="37"/>
        <v>0</v>
      </c>
      <c r="BI236" s="162">
        <f t="shared" si="38"/>
        <v>0</v>
      </c>
      <c r="BJ236" s="14" t="s">
        <v>114</v>
      </c>
      <c r="BK236" s="162">
        <f t="shared" si="39"/>
        <v>0</v>
      </c>
      <c r="BL236" s="14" t="s">
        <v>122</v>
      </c>
      <c r="BM236" s="161" t="s">
        <v>466</v>
      </c>
    </row>
    <row r="237" spans="1:65" s="2" customFormat="1" ht="21.75" customHeight="1">
      <c r="A237" s="26"/>
      <c r="B237" s="149"/>
      <c r="C237" s="150" t="s">
        <v>467</v>
      </c>
      <c r="D237" s="150" t="s">
        <v>118</v>
      </c>
      <c r="E237" s="151" t="s">
        <v>740</v>
      </c>
      <c r="F237" s="152" t="s">
        <v>741</v>
      </c>
      <c r="G237" s="153" t="s">
        <v>157</v>
      </c>
      <c r="H237" s="154">
        <v>5</v>
      </c>
      <c r="I237" s="155"/>
      <c r="J237" s="155">
        <f t="shared" si="30"/>
        <v>0</v>
      </c>
      <c r="K237" s="156"/>
      <c r="L237" s="27"/>
      <c r="M237" s="157" t="s">
        <v>1</v>
      </c>
      <c r="N237" s="158" t="s">
        <v>35</v>
      </c>
      <c r="O237" s="159">
        <v>0.11844</v>
      </c>
      <c r="P237" s="159">
        <f t="shared" si="31"/>
        <v>0.59220000000000006</v>
      </c>
      <c r="Q237" s="159">
        <v>6.4000000000000005E-4</v>
      </c>
      <c r="R237" s="159">
        <f t="shared" si="32"/>
        <v>3.2000000000000002E-3</v>
      </c>
      <c r="S237" s="159">
        <v>0</v>
      </c>
      <c r="T237" s="160">
        <f t="shared" si="3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61" t="s">
        <v>122</v>
      </c>
      <c r="AT237" s="161" t="s">
        <v>118</v>
      </c>
      <c r="AU237" s="161" t="s">
        <v>114</v>
      </c>
      <c r="AY237" s="14" t="s">
        <v>115</v>
      </c>
      <c r="BE237" s="162">
        <f t="shared" si="34"/>
        <v>0</v>
      </c>
      <c r="BF237" s="162">
        <f t="shared" si="35"/>
        <v>0</v>
      </c>
      <c r="BG237" s="162">
        <f t="shared" si="36"/>
        <v>0</v>
      </c>
      <c r="BH237" s="162">
        <f t="shared" si="37"/>
        <v>0</v>
      </c>
      <c r="BI237" s="162">
        <f t="shared" si="38"/>
        <v>0</v>
      </c>
      <c r="BJ237" s="14" t="s">
        <v>114</v>
      </c>
      <c r="BK237" s="162">
        <f t="shared" si="39"/>
        <v>0</v>
      </c>
      <c r="BL237" s="14" t="s">
        <v>122</v>
      </c>
      <c r="BM237" s="161" t="s">
        <v>470</v>
      </c>
    </row>
    <row r="238" spans="1:65" s="2" customFormat="1" ht="16.5" customHeight="1">
      <c r="A238" s="26"/>
      <c r="B238" s="149"/>
      <c r="C238" s="163" t="s">
        <v>298</v>
      </c>
      <c r="D238" s="163" t="s">
        <v>123</v>
      </c>
      <c r="E238" s="164" t="s">
        <v>742</v>
      </c>
      <c r="F238" s="165" t="s">
        <v>743</v>
      </c>
      <c r="G238" s="166" t="s">
        <v>157</v>
      </c>
      <c r="H238" s="167">
        <v>1</v>
      </c>
      <c r="I238" s="168"/>
      <c r="J238" s="168">
        <f t="shared" si="30"/>
        <v>0</v>
      </c>
      <c r="K238" s="169"/>
      <c r="L238" s="170"/>
      <c r="M238" s="171" t="s">
        <v>1</v>
      </c>
      <c r="N238" s="172" t="s">
        <v>35</v>
      </c>
      <c r="O238" s="159">
        <v>0</v>
      </c>
      <c r="P238" s="159">
        <f t="shared" si="31"/>
        <v>0</v>
      </c>
      <c r="Q238" s="159">
        <v>0</v>
      </c>
      <c r="R238" s="159">
        <f t="shared" si="32"/>
        <v>0</v>
      </c>
      <c r="S238" s="159">
        <v>0</v>
      </c>
      <c r="T238" s="160">
        <f t="shared" si="3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61" t="s">
        <v>126</v>
      </c>
      <c r="AT238" s="161" t="s">
        <v>123</v>
      </c>
      <c r="AU238" s="161" t="s">
        <v>114</v>
      </c>
      <c r="AY238" s="14" t="s">
        <v>115</v>
      </c>
      <c r="BE238" s="162">
        <f t="shared" si="34"/>
        <v>0</v>
      </c>
      <c r="BF238" s="162">
        <f t="shared" si="35"/>
        <v>0</v>
      </c>
      <c r="BG238" s="162">
        <f t="shared" si="36"/>
        <v>0</v>
      </c>
      <c r="BH238" s="162">
        <f t="shared" si="37"/>
        <v>0</v>
      </c>
      <c r="BI238" s="162">
        <f t="shared" si="38"/>
        <v>0</v>
      </c>
      <c r="BJ238" s="14" t="s">
        <v>114</v>
      </c>
      <c r="BK238" s="162">
        <f t="shared" si="39"/>
        <v>0</v>
      </c>
      <c r="BL238" s="14" t="s">
        <v>122</v>
      </c>
      <c r="BM238" s="161" t="s">
        <v>473</v>
      </c>
    </row>
    <row r="239" spans="1:65" s="2" customFormat="1" ht="24.25" customHeight="1">
      <c r="A239" s="26"/>
      <c r="B239" s="149"/>
      <c r="C239" s="163" t="s">
        <v>474</v>
      </c>
      <c r="D239" s="163" t="s">
        <v>123</v>
      </c>
      <c r="E239" s="164" t="s">
        <v>744</v>
      </c>
      <c r="F239" s="165" t="s">
        <v>745</v>
      </c>
      <c r="G239" s="166" t="s">
        <v>157</v>
      </c>
      <c r="H239" s="167">
        <v>5</v>
      </c>
      <c r="I239" s="168"/>
      <c r="J239" s="168">
        <f t="shared" si="30"/>
        <v>0</v>
      </c>
      <c r="K239" s="169"/>
      <c r="L239" s="170"/>
      <c r="M239" s="171" t="s">
        <v>1</v>
      </c>
      <c r="N239" s="172" t="s">
        <v>35</v>
      </c>
      <c r="O239" s="159">
        <v>0</v>
      </c>
      <c r="P239" s="159">
        <f t="shared" si="31"/>
        <v>0</v>
      </c>
      <c r="Q239" s="159">
        <v>3.5E-4</v>
      </c>
      <c r="R239" s="159">
        <f t="shared" si="32"/>
        <v>1.75E-3</v>
      </c>
      <c r="S239" s="159">
        <v>0</v>
      </c>
      <c r="T239" s="160">
        <f t="shared" si="3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61" t="s">
        <v>126</v>
      </c>
      <c r="AT239" s="161" t="s">
        <v>123</v>
      </c>
      <c r="AU239" s="161" t="s">
        <v>114</v>
      </c>
      <c r="AY239" s="14" t="s">
        <v>115</v>
      </c>
      <c r="BE239" s="162">
        <f t="shared" si="34"/>
        <v>0</v>
      </c>
      <c r="BF239" s="162">
        <f t="shared" si="35"/>
        <v>0</v>
      </c>
      <c r="BG239" s="162">
        <f t="shared" si="36"/>
        <v>0</v>
      </c>
      <c r="BH239" s="162">
        <f t="shared" si="37"/>
        <v>0</v>
      </c>
      <c r="BI239" s="162">
        <f t="shared" si="38"/>
        <v>0</v>
      </c>
      <c r="BJ239" s="14" t="s">
        <v>114</v>
      </c>
      <c r="BK239" s="162">
        <f t="shared" si="39"/>
        <v>0</v>
      </c>
      <c r="BL239" s="14" t="s">
        <v>122</v>
      </c>
      <c r="BM239" s="161" t="s">
        <v>477</v>
      </c>
    </row>
    <row r="240" spans="1:65" s="2" customFormat="1" ht="24.25" customHeight="1">
      <c r="A240" s="26"/>
      <c r="B240" s="149"/>
      <c r="C240" s="163" t="s">
        <v>301</v>
      </c>
      <c r="D240" s="163" t="s">
        <v>123</v>
      </c>
      <c r="E240" s="164" t="s">
        <v>746</v>
      </c>
      <c r="F240" s="165" t="s">
        <v>747</v>
      </c>
      <c r="G240" s="166" t="s">
        <v>157</v>
      </c>
      <c r="H240" s="167">
        <v>5</v>
      </c>
      <c r="I240" s="168"/>
      <c r="J240" s="168">
        <f t="shared" si="30"/>
        <v>0</v>
      </c>
      <c r="K240" s="169"/>
      <c r="L240" s="170"/>
      <c r="M240" s="171" t="s">
        <v>1</v>
      </c>
      <c r="N240" s="172" t="s">
        <v>35</v>
      </c>
      <c r="O240" s="159">
        <v>0</v>
      </c>
      <c r="P240" s="159">
        <f t="shared" si="31"/>
        <v>0</v>
      </c>
      <c r="Q240" s="159">
        <v>6.0000000000000002E-5</v>
      </c>
      <c r="R240" s="159">
        <f t="shared" si="32"/>
        <v>3.0000000000000003E-4</v>
      </c>
      <c r="S240" s="159">
        <v>0</v>
      </c>
      <c r="T240" s="160">
        <f t="shared" si="3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61" t="s">
        <v>126</v>
      </c>
      <c r="AT240" s="161" t="s">
        <v>123</v>
      </c>
      <c r="AU240" s="161" t="s">
        <v>114</v>
      </c>
      <c r="AY240" s="14" t="s">
        <v>115</v>
      </c>
      <c r="BE240" s="162">
        <f t="shared" si="34"/>
        <v>0</v>
      </c>
      <c r="BF240" s="162">
        <f t="shared" si="35"/>
        <v>0</v>
      </c>
      <c r="BG240" s="162">
        <f t="shared" si="36"/>
        <v>0</v>
      </c>
      <c r="BH240" s="162">
        <f t="shared" si="37"/>
        <v>0</v>
      </c>
      <c r="BI240" s="162">
        <f t="shared" si="38"/>
        <v>0</v>
      </c>
      <c r="BJ240" s="14" t="s">
        <v>114</v>
      </c>
      <c r="BK240" s="162">
        <f t="shared" si="39"/>
        <v>0</v>
      </c>
      <c r="BL240" s="14" t="s">
        <v>122</v>
      </c>
      <c r="BM240" s="161" t="s">
        <v>480</v>
      </c>
    </row>
    <row r="241" spans="1:65" s="2" customFormat="1" ht="16.5" customHeight="1">
      <c r="A241" s="26"/>
      <c r="B241" s="149"/>
      <c r="C241" s="150" t="s">
        <v>481</v>
      </c>
      <c r="D241" s="150" t="s">
        <v>118</v>
      </c>
      <c r="E241" s="151" t="s">
        <v>748</v>
      </c>
      <c r="F241" s="152" t="s">
        <v>749</v>
      </c>
      <c r="G241" s="153" t="s">
        <v>157</v>
      </c>
      <c r="H241" s="154">
        <v>5</v>
      </c>
      <c r="I241" s="155"/>
      <c r="J241" s="155">
        <f t="shared" si="30"/>
        <v>0</v>
      </c>
      <c r="K241" s="156"/>
      <c r="L241" s="27"/>
      <c r="M241" s="157" t="s">
        <v>1</v>
      </c>
      <c r="N241" s="158" t="s">
        <v>35</v>
      </c>
      <c r="O241" s="159">
        <v>0</v>
      </c>
      <c r="P241" s="159">
        <f t="shared" si="31"/>
        <v>0</v>
      </c>
      <c r="Q241" s="159">
        <v>0</v>
      </c>
      <c r="R241" s="159">
        <f t="shared" si="32"/>
        <v>0</v>
      </c>
      <c r="S241" s="159">
        <v>0</v>
      </c>
      <c r="T241" s="160">
        <f t="shared" si="3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61" t="s">
        <v>122</v>
      </c>
      <c r="AT241" s="161" t="s">
        <v>118</v>
      </c>
      <c r="AU241" s="161" t="s">
        <v>114</v>
      </c>
      <c r="AY241" s="14" t="s">
        <v>115</v>
      </c>
      <c r="BE241" s="162">
        <f t="shared" si="34"/>
        <v>0</v>
      </c>
      <c r="BF241" s="162">
        <f t="shared" si="35"/>
        <v>0</v>
      </c>
      <c r="BG241" s="162">
        <f t="shared" si="36"/>
        <v>0</v>
      </c>
      <c r="BH241" s="162">
        <f t="shared" si="37"/>
        <v>0</v>
      </c>
      <c r="BI241" s="162">
        <f t="shared" si="38"/>
        <v>0</v>
      </c>
      <c r="BJ241" s="14" t="s">
        <v>114</v>
      </c>
      <c r="BK241" s="162">
        <f t="shared" si="39"/>
        <v>0</v>
      </c>
      <c r="BL241" s="14" t="s">
        <v>122</v>
      </c>
      <c r="BM241" s="161" t="s">
        <v>484</v>
      </c>
    </row>
    <row r="242" spans="1:65" s="2" customFormat="1" ht="21.75" customHeight="1">
      <c r="A242" s="26"/>
      <c r="B242" s="149"/>
      <c r="C242" s="163" t="s">
        <v>305</v>
      </c>
      <c r="D242" s="163" t="s">
        <v>123</v>
      </c>
      <c r="E242" s="164" t="s">
        <v>750</v>
      </c>
      <c r="F242" s="165" t="s">
        <v>751</v>
      </c>
      <c r="G242" s="166" t="s">
        <v>157</v>
      </c>
      <c r="H242" s="167">
        <v>5</v>
      </c>
      <c r="I242" s="168"/>
      <c r="J242" s="168">
        <f t="shared" si="30"/>
        <v>0</v>
      </c>
      <c r="K242" s="169"/>
      <c r="L242" s="170"/>
      <c r="M242" s="171" t="s">
        <v>1</v>
      </c>
      <c r="N242" s="172" t="s">
        <v>35</v>
      </c>
      <c r="O242" s="159">
        <v>0</v>
      </c>
      <c r="P242" s="159">
        <f t="shared" si="31"/>
        <v>0</v>
      </c>
      <c r="Q242" s="159">
        <v>0</v>
      </c>
      <c r="R242" s="159">
        <f t="shared" si="32"/>
        <v>0</v>
      </c>
      <c r="S242" s="159">
        <v>0</v>
      </c>
      <c r="T242" s="160">
        <f t="shared" si="3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61" t="s">
        <v>126</v>
      </c>
      <c r="AT242" s="161" t="s">
        <v>123</v>
      </c>
      <c r="AU242" s="161" t="s">
        <v>114</v>
      </c>
      <c r="AY242" s="14" t="s">
        <v>115</v>
      </c>
      <c r="BE242" s="162">
        <f t="shared" si="34"/>
        <v>0</v>
      </c>
      <c r="BF242" s="162">
        <f t="shared" si="35"/>
        <v>0</v>
      </c>
      <c r="BG242" s="162">
        <f t="shared" si="36"/>
        <v>0</v>
      </c>
      <c r="BH242" s="162">
        <f t="shared" si="37"/>
        <v>0</v>
      </c>
      <c r="BI242" s="162">
        <f t="shared" si="38"/>
        <v>0</v>
      </c>
      <c r="BJ242" s="14" t="s">
        <v>114</v>
      </c>
      <c r="BK242" s="162">
        <f t="shared" si="39"/>
        <v>0</v>
      </c>
      <c r="BL242" s="14" t="s">
        <v>122</v>
      </c>
      <c r="BM242" s="161" t="s">
        <v>487</v>
      </c>
    </row>
    <row r="243" spans="1:65" s="2" customFormat="1" ht="24.25" customHeight="1">
      <c r="A243" s="26"/>
      <c r="B243" s="149"/>
      <c r="C243" s="150" t="s">
        <v>488</v>
      </c>
      <c r="D243" s="150" t="s">
        <v>118</v>
      </c>
      <c r="E243" s="151" t="s">
        <v>752</v>
      </c>
      <c r="F243" s="152" t="s">
        <v>753</v>
      </c>
      <c r="G243" s="153" t="s">
        <v>157</v>
      </c>
      <c r="H243" s="154">
        <v>3</v>
      </c>
      <c r="I243" s="155"/>
      <c r="J243" s="155">
        <f t="shared" si="30"/>
        <v>0</v>
      </c>
      <c r="K243" s="156"/>
      <c r="L243" s="27"/>
      <c r="M243" s="157" t="s">
        <v>1</v>
      </c>
      <c r="N243" s="158" t="s">
        <v>35</v>
      </c>
      <c r="O243" s="159">
        <v>0.14000000000000001</v>
      </c>
      <c r="P243" s="159">
        <f t="shared" si="31"/>
        <v>0.42000000000000004</v>
      </c>
      <c r="Q243" s="159">
        <v>0</v>
      </c>
      <c r="R243" s="159">
        <f t="shared" si="32"/>
        <v>0</v>
      </c>
      <c r="S243" s="159">
        <v>0</v>
      </c>
      <c r="T243" s="160">
        <f t="shared" si="3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61" t="s">
        <v>122</v>
      </c>
      <c r="AT243" s="161" t="s">
        <v>118</v>
      </c>
      <c r="AU243" s="161" t="s">
        <v>114</v>
      </c>
      <c r="AY243" s="14" t="s">
        <v>115</v>
      </c>
      <c r="BE243" s="162">
        <f t="shared" si="34"/>
        <v>0</v>
      </c>
      <c r="BF243" s="162">
        <f t="shared" si="35"/>
        <v>0</v>
      </c>
      <c r="BG243" s="162">
        <f t="shared" si="36"/>
        <v>0</v>
      </c>
      <c r="BH243" s="162">
        <f t="shared" si="37"/>
        <v>0</v>
      </c>
      <c r="BI243" s="162">
        <f t="shared" si="38"/>
        <v>0</v>
      </c>
      <c r="BJ243" s="14" t="s">
        <v>114</v>
      </c>
      <c r="BK243" s="162">
        <f t="shared" si="39"/>
        <v>0</v>
      </c>
      <c r="BL243" s="14" t="s">
        <v>122</v>
      </c>
      <c r="BM243" s="161" t="s">
        <v>491</v>
      </c>
    </row>
    <row r="244" spans="1:65" s="2" customFormat="1" ht="24.25" customHeight="1">
      <c r="A244" s="26"/>
      <c r="B244" s="149"/>
      <c r="C244" s="150" t="s">
        <v>308</v>
      </c>
      <c r="D244" s="150" t="s">
        <v>118</v>
      </c>
      <c r="E244" s="151" t="s">
        <v>754</v>
      </c>
      <c r="F244" s="152" t="s">
        <v>755</v>
      </c>
      <c r="G244" s="153" t="s">
        <v>157</v>
      </c>
      <c r="H244" s="154">
        <v>12</v>
      </c>
      <c r="I244" s="155"/>
      <c r="J244" s="155">
        <f t="shared" si="30"/>
        <v>0</v>
      </c>
      <c r="K244" s="156"/>
      <c r="L244" s="27"/>
      <c r="M244" s="157" t="s">
        <v>1</v>
      </c>
      <c r="N244" s="158" t="s">
        <v>35</v>
      </c>
      <c r="O244" s="159">
        <v>0.14899999999999999</v>
      </c>
      <c r="P244" s="159">
        <f t="shared" si="31"/>
        <v>1.7879999999999998</v>
      </c>
      <c r="Q244" s="159">
        <v>0</v>
      </c>
      <c r="R244" s="159">
        <f t="shared" si="32"/>
        <v>0</v>
      </c>
      <c r="S244" s="159">
        <v>0</v>
      </c>
      <c r="T244" s="160">
        <f t="shared" si="3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61" t="s">
        <v>122</v>
      </c>
      <c r="AT244" s="161" t="s">
        <v>118</v>
      </c>
      <c r="AU244" s="161" t="s">
        <v>114</v>
      </c>
      <c r="AY244" s="14" t="s">
        <v>115</v>
      </c>
      <c r="BE244" s="162">
        <f t="shared" si="34"/>
        <v>0</v>
      </c>
      <c r="BF244" s="162">
        <f t="shared" si="35"/>
        <v>0</v>
      </c>
      <c r="BG244" s="162">
        <f t="shared" si="36"/>
        <v>0</v>
      </c>
      <c r="BH244" s="162">
        <f t="shared" si="37"/>
        <v>0</v>
      </c>
      <c r="BI244" s="162">
        <f t="shared" si="38"/>
        <v>0</v>
      </c>
      <c r="BJ244" s="14" t="s">
        <v>114</v>
      </c>
      <c r="BK244" s="162">
        <f t="shared" si="39"/>
        <v>0</v>
      </c>
      <c r="BL244" s="14" t="s">
        <v>122</v>
      </c>
      <c r="BM244" s="161" t="s">
        <v>494</v>
      </c>
    </row>
    <row r="245" spans="1:65" s="2" customFormat="1" ht="24.25" customHeight="1">
      <c r="A245" s="26"/>
      <c r="B245" s="149"/>
      <c r="C245" s="150" t="s">
        <v>495</v>
      </c>
      <c r="D245" s="150" t="s">
        <v>118</v>
      </c>
      <c r="E245" s="151" t="s">
        <v>756</v>
      </c>
      <c r="F245" s="152" t="s">
        <v>757</v>
      </c>
      <c r="G245" s="153" t="s">
        <v>157</v>
      </c>
      <c r="H245" s="154">
        <v>5</v>
      </c>
      <c r="I245" s="155"/>
      <c r="J245" s="155">
        <f t="shared" si="30"/>
        <v>0</v>
      </c>
      <c r="K245" s="156"/>
      <c r="L245" s="27"/>
      <c r="M245" s="157" t="s">
        <v>1</v>
      </c>
      <c r="N245" s="158" t="s">
        <v>35</v>
      </c>
      <c r="O245" s="159">
        <v>0.16500000000000001</v>
      </c>
      <c r="P245" s="159">
        <f t="shared" si="31"/>
        <v>0.82500000000000007</v>
      </c>
      <c r="Q245" s="159">
        <v>0</v>
      </c>
      <c r="R245" s="159">
        <f t="shared" si="32"/>
        <v>0</v>
      </c>
      <c r="S245" s="159">
        <v>0</v>
      </c>
      <c r="T245" s="160">
        <f t="shared" si="3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61" t="s">
        <v>122</v>
      </c>
      <c r="AT245" s="161" t="s">
        <v>118</v>
      </c>
      <c r="AU245" s="161" t="s">
        <v>114</v>
      </c>
      <c r="AY245" s="14" t="s">
        <v>115</v>
      </c>
      <c r="BE245" s="162">
        <f t="shared" si="34"/>
        <v>0</v>
      </c>
      <c r="BF245" s="162">
        <f t="shared" si="35"/>
        <v>0</v>
      </c>
      <c r="BG245" s="162">
        <f t="shared" si="36"/>
        <v>0</v>
      </c>
      <c r="BH245" s="162">
        <f t="shared" si="37"/>
        <v>0</v>
      </c>
      <c r="BI245" s="162">
        <f t="shared" si="38"/>
        <v>0</v>
      </c>
      <c r="BJ245" s="14" t="s">
        <v>114</v>
      </c>
      <c r="BK245" s="162">
        <f t="shared" si="39"/>
        <v>0</v>
      </c>
      <c r="BL245" s="14" t="s">
        <v>122</v>
      </c>
      <c r="BM245" s="161" t="s">
        <v>498</v>
      </c>
    </row>
    <row r="246" spans="1:65" s="2" customFormat="1" ht="24.25" customHeight="1">
      <c r="A246" s="26"/>
      <c r="B246" s="149"/>
      <c r="C246" s="150" t="s">
        <v>312</v>
      </c>
      <c r="D246" s="150" t="s">
        <v>118</v>
      </c>
      <c r="E246" s="151" t="s">
        <v>758</v>
      </c>
      <c r="F246" s="152" t="s">
        <v>759</v>
      </c>
      <c r="G246" s="153" t="s">
        <v>157</v>
      </c>
      <c r="H246" s="154">
        <v>10</v>
      </c>
      <c r="I246" s="155"/>
      <c r="J246" s="155">
        <f t="shared" si="30"/>
        <v>0</v>
      </c>
      <c r="K246" s="156"/>
      <c r="L246" s="27"/>
      <c r="M246" s="157" t="s">
        <v>1</v>
      </c>
      <c r="N246" s="158" t="s">
        <v>35</v>
      </c>
      <c r="O246" s="159">
        <v>0.24399999999999999</v>
      </c>
      <c r="P246" s="159">
        <f t="shared" si="31"/>
        <v>2.44</v>
      </c>
      <c r="Q246" s="159">
        <v>0</v>
      </c>
      <c r="R246" s="159">
        <f t="shared" si="32"/>
        <v>0</v>
      </c>
      <c r="S246" s="159">
        <v>0</v>
      </c>
      <c r="T246" s="160">
        <f t="shared" si="3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61" t="s">
        <v>122</v>
      </c>
      <c r="AT246" s="161" t="s">
        <v>118</v>
      </c>
      <c r="AU246" s="161" t="s">
        <v>114</v>
      </c>
      <c r="AY246" s="14" t="s">
        <v>115</v>
      </c>
      <c r="BE246" s="162">
        <f t="shared" si="34"/>
        <v>0</v>
      </c>
      <c r="BF246" s="162">
        <f t="shared" si="35"/>
        <v>0</v>
      </c>
      <c r="BG246" s="162">
        <f t="shared" si="36"/>
        <v>0</v>
      </c>
      <c r="BH246" s="162">
        <f t="shared" si="37"/>
        <v>0</v>
      </c>
      <c r="BI246" s="162">
        <f t="shared" si="38"/>
        <v>0</v>
      </c>
      <c r="BJ246" s="14" t="s">
        <v>114</v>
      </c>
      <c r="BK246" s="162">
        <f t="shared" si="39"/>
        <v>0</v>
      </c>
      <c r="BL246" s="14" t="s">
        <v>122</v>
      </c>
      <c r="BM246" s="161" t="s">
        <v>501</v>
      </c>
    </row>
    <row r="247" spans="1:65" s="2" customFormat="1" ht="24.25" customHeight="1">
      <c r="A247" s="26"/>
      <c r="B247" s="149"/>
      <c r="C247" s="150" t="s">
        <v>502</v>
      </c>
      <c r="D247" s="150" t="s">
        <v>118</v>
      </c>
      <c r="E247" s="151" t="s">
        <v>760</v>
      </c>
      <c r="F247" s="152" t="s">
        <v>761</v>
      </c>
      <c r="G247" s="153" t="s">
        <v>121</v>
      </c>
      <c r="H247" s="154">
        <v>164</v>
      </c>
      <c r="I247" s="155"/>
      <c r="J247" s="155">
        <f t="shared" si="30"/>
        <v>0</v>
      </c>
      <c r="K247" s="156"/>
      <c r="L247" s="27"/>
      <c r="M247" s="157" t="s">
        <v>1</v>
      </c>
      <c r="N247" s="158" t="s">
        <v>35</v>
      </c>
      <c r="O247" s="159">
        <v>4.4999999999999998E-2</v>
      </c>
      <c r="P247" s="159">
        <f t="shared" si="31"/>
        <v>7.38</v>
      </c>
      <c r="Q247" s="159">
        <v>0</v>
      </c>
      <c r="R247" s="159">
        <f t="shared" si="32"/>
        <v>0</v>
      </c>
      <c r="S247" s="159">
        <v>0</v>
      </c>
      <c r="T247" s="160">
        <f t="shared" si="3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61" t="s">
        <v>122</v>
      </c>
      <c r="AT247" s="161" t="s">
        <v>118</v>
      </c>
      <c r="AU247" s="161" t="s">
        <v>114</v>
      </c>
      <c r="AY247" s="14" t="s">
        <v>115</v>
      </c>
      <c r="BE247" s="162">
        <f t="shared" si="34"/>
        <v>0</v>
      </c>
      <c r="BF247" s="162">
        <f t="shared" si="35"/>
        <v>0</v>
      </c>
      <c r="BG247" s="162">
        <f t="shared" si="36"/>
        <v>0</v>
      </c>
      <c r="BH247" s="162">
        <f t="shared" si="37"/>
        <v>0</v>
      </c>
      <c r="BI247" s="162">
        <f t="shared" si="38"/>
        <v>0</v>
      </c>
      <c r="BJ247" s="14" t="s">
        <v>114</v>
      </c>
      <c r="BK247" s="162">
        <f t="shared" si="39"/>
        <v>0</v>
      </c>
      <c r="BL247" s="14" t="s">
        <v>122</v>
      </c>
      <c r="BM247" s="161" t="s">
        <v>505</v>
      </c>
    </row>
    <row r="248" spans="1:65" s="2" customFormat="1" ht="24.25" customHeight="1">
      <c r="A248" s="26"/>
      <c r="B248" s="149"/>
      <c r="C248" s="150" t="s">
        <v>315</v>
      </c>
      <c r="D248" s="150" t="s">
        <v>118</v>
      </c>
      <c r="E248" s="151" t="s">
        <v>762</v>
      </c>
      <c r="F248" s="152" t="s">
        <v>763</v>
      </c>
      <c r="G248" s="153" t="s">
        <v>161</v>
      </c>
      <c r="H248" s="154">
        <v>24.34</v>
      </c>
      <c r="I248" s="155"/>
      <c r="J248" s="155">
        <f t="shared" si="30"/>
        <v>0</v>
      </c>
      <c r="K248" s="156"/>
      <c r="L248" s="27"/>
      <c r="M248" s="157" t="s">
        <v>1</v>
      </c>
      <c r="N248" s="158" t="s">
        <v>35</v>
      </c>
      <c r="O248" s="159">
        <v>0</v>
      </c>
      <c r="P248" s="159">
        <f t="shared" si="31"/>
        <v>0</v>
      </c>
      <c r="Q248" s="159">
        <v>0</v>
      </c>
      <c r="R248" s="159">
        <f t="shared" si="32"/>
        <v>0</v>
      </c>
      <c r="S248" s="159">
        <v>0</v>
      </c>
      <c r="T248" s="160">
        <f t="shared" si="3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61" t="s">
        <v>122</v>
      </c>
      <c r="AT248" s="161" t="s">
        <v>118</v>
      </c>
      <c r="AU248" s="161" t="s">
        <v>114</v>
      </c>
      <c r="AY248" s="14" t="s">
        <v>115</v>
      </c>
      <c r="BE248" s="162">
        <f t="shared" si="34"/>
        <v>0</v>
      </c>
      <c r="BF248" s="162">
        <f t="shared" si="35"/>
        <v>0</v>
      </c>
      <c r="BG248" s="162">
        <f t="shared" si="36"/>
        <v>0</v>
      </c>
      <c r="BH248" s="162">
        <f t="shared" si="37"/>
        <v>0</v>
      </c>
      <c r="BI248" s="162">
        <f t="shared" si="38"/>
        <v>0</v>
      </c>
      <c r="BJ248" s="14" t="s">
        <v>114</v>
      </c>
      <c r="BK248" s="162">
        <f t="shared" si="39"/>
        <v>0</v>
      </c>
      <c r="BL248" s="14" t="s">
        <v>122</v>
      </c>
      <c r="BM248" s="161" t="s">
        <v>508</v>
      </c>
    </row>
    <row r="249" spans="1:65" s="12" customFormat="1" ht="23" customHeight="1">
      <c r="B249" s="137"/>
      <c r="D249" s="138" t="s">
        <v>68</v>
      </c>
      <c r="E249" s="147" t="s">
        <v>764</v>
      </c>
      <c r="F249" s="147" t="s">
        <v>765</v>
      </c>
      <c r="J249" s="148">
        <f>BK249</f>
        <v>0</v>
      </c>
      <c r="L249" s="137"/>
      <c r="M249" s="141"/>
      <c r="N249" s="142"/>
      <c r="O249" s="142"/>
      <c r="P249" s="143">
        <f>SUM(P250:P297)</f>
        <v>42.096140000000005</v>
      </c>
      <c r="Q249" s="142"/>
      <c r="R249" s="143">
        <f>SUM(R250:R297)</f>
        <v>1.5859999999999999E-2</v>
      </c>
      <c r="S249" s="142"/>
      <c r="T249" s="144">
        <f>SUM(T250:T297)</f>
        <v>0</v>
      </c>
      <c r="AR249" s="138" t="s">
        <v>114</v>
      </c>
      <c r="AT249" s="145" t="s">
        <v>68</v>
      </c>
      <c r="AU249" s="145" t="s">
        <v>77</v>
      </c>
      <c r="AY249" s="138" t="s">
        <v>115</v>
      </c>
      <c r="BK249" s="146">
        <f>SUM(BK250:BK297)</f>
        <v>0</v>
      </c>
    </row>
    <row r="250" spans="1:65" s="2" customFormat="1" ht="33" customHeight="1">
      <c r="A250" s="26"/>
      <c r="B250" s="149"/>
      <c r="C250" s="150" t="s">
        <v>509</v>
      </c>
      <c r="D250" s="150" t="s">
        <v>118</v>
      </c>
      <c r="E250" s="151" t="s">
        <v>646</v>
      </c>
      <c r="F250" s="152" t="s">
        <v>647</v>
      </c>
      <c r="G250" s="153" t="s">
        <v>121</v>
      </c>
      <c r="H250" s="154">
        <v>16</v>
      </c>
      <c r="I250" s="155"/>
      <c r="J250" s="155">
        <f t="shared" ref="J250:J297" si="40">ROUND(I250*H250,2)</f>
        <v>0</v>
      </c>
      <c r="K250" s="156"/>
      <c r="L250" s="27"/>
      <c r="M250" s="157" t="s">
        <v>1</v>
      </c>
      <c r="N250" s="158" t="s">
        <v>35</v>
      </c>
      <c r="O250" s="159">
        <v>0</v>
      </c>
      <c r="P250" s="159">
        <f t="shared" ref="P250:P297" si="41">O250*H250</f>
        <v>0</v>
      </c>
      <c r="Q250" s="159">
        <v>0</v>
      </c>
      <c r="R250" s="159">
        <f t="shared" ref="R250:R297" si="42">Q250*H250</f>
        <v>0</v>
      </c>
      <c r="S250" s="159">
        <v>0</v>
      </c>
      <c r="T250" s="160">
        <f t="shared" ref="T250:T297" si="43">S250*H250</f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61" t="s">
        <v>122</v>
      </c>
      <c r="AT250" s="161" t="s">
        <v>118</v>
      </c>
      <c r="AU250" s="161" t="s">
        <v>114</v>
      </c>
      <c r="AY250" s="14" t="s">
        <v>115</v>
      </c>
      <c r="BE250" s="162">
        <f t="shared" ref="BE250:BE297" si="44">IF(N250="základná",J250,0)</f>
        <v>0</v>
      </c>
      <c r="BF250" s="162">
        <f t="shared" ref="BF250:BF297" si="45">IF(N250="znížená",J250,0)</f>
        <v>0</v>
      </c>
      <c r="BG250" s="162">
        <f t="shared" ref="BG250:BG297" si="46">IF(N250="zákl. prenesená",J250,0)</f>
        <v>0</v>
      </c>
      <c r="BH250" s="162">
        <f t="shared" ref="BH250:BH297" si="47">IF(N250="zníž. prenesená",J250,0)</f>
        <v>0</v>
      </c>
      <c r="BI250" s="162">
        <f t="shared" ref="BI250:BI297" si="48">IF(N250="nulová",J250,0)</f>
        <v>0</v>
      </c>
      <c r="BJ250" s="14" t="s">
        <v>114</v>
      </c>
      <c r="BK250" s="162">
        <f t="shared" ref="BK250:BK297" si="49">ROUND(I250*H250,2)</f>
        <v>0</v>
      </c>
      <c r="BL250" s="14" t="s">
        <v>122</v>
      </c>
      <c r="BM250" s="161" t="s">
        <v>512</v>
      </c>
    </row>
    <row r="251" spans="1:65" s="2" customFormat="1" ht="16.5" customHeight="1">
      <c r="A251" s="26"/>
      <c r="B251" s="149"/>
      <c r="C251" s="150" t="s">
        <v>319</v>
      </c>
      <c r="D251" s="150" t="s">
        <v>118</v>
      </c>
      <c r="E251" s="151" t="s">
        <v>766</v>
      </c>
      <c r="F251" s="152" t="s">
        <v>767</v>
      </c>
      <c r="G251" s="153" t="s">
        <v>121</v>
      </c>
      <c r="H251" s="154">
        <v>2</v>
      </c>
      <c r="I251" s="155"/>
      <c r="J251" s="155">
        <f t="shared" si="40"/>
        <v>0</v>
      </c>
      <c r="K251" s="156"/>
      <c r="L251" s="27"/>
      <c r="M251" s="157" t="s">
        <v>1</v>
      </c>
      <c r="N251" s="158" t="s">
        <v>35</v>
      </c>
      <c r="O251" s="159">
        <v>0</v>
      </c>
      <c r="P251" s="159">
        <f t="shared" si="41"/>
        <v>0</v>
      </c>
      <c r="Q251" s="159">
        <v>0</v>
      </c>
      <c r="R251" s="159">
        <f t="shared" si="42"/>
        <v>0</v>
      </c>
      <c r="S251" s="159">
        <v>0</v>
      </c>
      <c r="T251" s="160">
        <f t="shared" si="4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61" t="s">
        <v>122</v>
      </c>
      <c r="AT251" s="161" t="s">
        <v>118</v>
      </c>
      <c r="AU251" s="161" t="s">
        <v>114</v>
      </c>
      <c r="AY251" s="14" t="s">
        <v>115</v>
      </c>
      <c r="BE251" s="162">
        <f t="shared" si="44"/>
        <v>0</v>
      </c>
      <c r="BF251" s="162">
        <f t="shared" si="45"/>
        <v>0</v>
      </c>
      <c r="BG251" s="162">
        <f t="shared" si="46"/>
        <v>0</v>
      </c>
      <c r="BH251" s="162">
        <f t="shared" si="47"/>
        <v>0</v>
      </c>
      <c r="BI251" s="162">
        <f t="shared" si="48"/>
        <v>0</v>
      </c>
      <c r="BJ251" s="14" t="s">
        <v>114</v>
      </c>
      <c r="BK251" s="162">
        <f t="shared" si="49"/>
        <v>0</v>
      </c>
      <c r="BL251" s="14" t="s">
        <v>122</v>
      </c>
      <c r="BM251" s="161" t="s">
        <v>515</v>
      </c>
    </row>
    <row r="252" spans="1:65" s="2" customFormat="1" ht="16.5" customHeight="1">
      <c r="A252" s="26"/>
      <c r="B252" s="149"/>
      <c r="C252" s="150" t="s">
        <v>516</v>
      </c>
      <c r="D252" s="150" t="s">
        <v>118</v>
      </c>
      <c r="E252" s="151" t="s">
        <v>768</v>
      </c>
      <c r="F252" s="152" t="s">
        <v>769</v>
      </c>
      <c r="G252" s="153" t="s">
        <v>121</v>
      </c>
      <c r="H252" s="154">
        <v>3</v>
      </c>
      <c r="I252" s="155"/>
      <c r="J252" s="155">
        <f t="shared" si="40"/>
        <v>0</v>
      </c>
      <c r="K252" s="156"/>
      <c r="L252" s="27"/>
      <c r="M252" s="157" t="s">
        <v>1</v>
      </c>
      <c r="N252" s="158" t="s">
        <v>35</v>
      </c>
      <c r="O252" s="159">
        <v>0</v>
      </c>
      <c r="P252" s="159">
        <f t="shared" si="41"/>
        <v>0</v>
      </c>
      <c r="Q252" s="159">
        <v>0</v>
      </c>
      <c r="R252" s="159">
        <f t="shared" si="42"/>
        <v>0</v>
      </c>
      <c r="S252" s="159">
        <v>0</v>
      </c>
      <c r="T252" s="160">
        <f t="shared" si="4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61" t="s">
        <v>122</v>
      </c>
      <c r="AT252" s="161" t="s">
        <v>118</v>
      </c>
      <c r="AU252" s="161" t="s">
        <v>114</v>
      </c>
      <c r="AY252" s="14" t="s">
        <v>115</v>
      </c>
      <c r="BE252" s="162">
        <f t="shared" si="44"/>
        <v>0</v>
      </c>
      <c r="BF252" s="162">
        <f t="shared" si="45"/>
        <v>0</v>
      </c>
      <c r="BG252" s="162">
        <f t="shared" si="46"/>
        <v>0</v>
      </c>
      <c r="BH252" s="162">
        <f t="shared" si="47"/>
        <v>0</v>
      </c>
      <c r="BI252" s="162">
        <f t="shared" si="48"/>
        <v>0</v>
      </c>
      <c r="BJ252" s="14" t="s">
        <v>114</v>
      </c>
      <c r="BK252" s="162">
        <f t="shared" si="49"/>
        <v>0</v>
      </c>
      <c r="BL252" s="14" t="s">
        <v>122</v>
      </c>
      <c r="BM252" s="161" t="s">
        <v>519</v>
      </c>
    </row>
    <row r="253" spans="1:65" s="2" customFormat="1" ht="16.5" customHeight="1">
      <c r="A253" s="26"/>
      <c r="B253" s="149"/>
      <c r="C253" s="150" t="s">
        <v>322</v>
      </c>
      <c r="D253" s="150" t="s">
        <v>118</v>
      </c>
      <c r="E253" s="151" t="s">
        <v>770</v>
      </c>
      <c r="F253" s="152" t="s">
        <v>771</v>
      </c>
      <c r="G253" s="153" t="s">
        <v>121</v>
      </c>
      <c r="H253" s="154">
        <v>15</v>
      </c>
      <c r="I253" s="155"/>
      <c r="J253" s="155">
        <f t="shared" si="40"/>
        <v>0</v>
      </c>
      <c r="K253" s="156"/>
      <c r="L253" s="27"/>
      <c r="M253" s="157" t="s">
        <v>1</v>
      </c>
      <c r="N253" s="158" t="s">
        <v>35</v>
      </c>
      <c r="O253" s="159">
        <v>0</v>
      </c>
      <c r="P253" s="159">
        <f t="shared" si="41"/>
        <v>0</v>
      </c>
      <c r="Q253" s="159">
        <v>0</v>
      </c>
      <c r="R253" s="159">
        <f t="shared" si="42"/>
        <v>0</v>
      </c>
      <c r="S253" s="159">
        <v>0</v>
      </c>
      <c r="T253" s="160">
        <f t="shared" si="4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61" t="s">
        <v>122</v>
      </c>
      <c r="AT253" s="161" t="s">
        <v>118</v>
      </c>
      <c r="AU253" s="161" t="s">
        <v>114</v>
      </c>
      <c r="AY253" s="14" t="s">
        <v>115</v>
      </c>
      <c r="BE253" s="162">
        <f t="shared" si="44"/>
        <v>0</v>
      </c>
      <c r="BF253" s="162">
        <f t="shared" si="45"/>
        <v>0</v>
      </c>
      <c r="BG253" s="162">
        <f t="shared" si="46"/>
        <v>0</v>
      </c>
      <c r="BH253" s="162">
        <f t="shared" si="47"/>
        <v>0</v>
      </c>
      <c r="BI253" s="162">
        <f t="shared" si="48"/>
        <v>0</v>
      </c>
      <c r="BJ253" s="14" t="s">
        <v>114</v>
      </c>
      <c r="BK253" s="162">
        <f t="shared" si="49"/>
        <v>0</v>
      </c>
      <c r="BL253" s="14" t="s">
        <v>122</v>
      </c>
      <c r="BM253" s="161" t="s">
        <v>522</v>
      </c>
    </row>
    <row r="254" spans="1:65" s="2" customFormat="1" ht="16.5" customHeight="1">
      <c r="A254" s="26"/>
      <c r="B254" s="149"/>
      <c r="C254" s="150" t="s">
        <v>523</v>
      </c>
      <c r="D254" s="150" t="s">
        <v>118</v>
      </c>
      <c r="E254" s="151" t="s">
        <v>772</v>
      </c>
      <c r="F254" s="152" t="s">
        <v>773</v>
      </c>
      <c r="G254" s="153" t="s">
        <v>121</v>
      </c>
      <c r="H254" s="154">
        <v>147</v>
      </c>
      <c r="I254" s="155"/>
      <c r="J254" s="155">
        <f t="shared" si="40"/>
        <v>0</v>
      </c>
      <c r="K254" s="156"/>
      <c r="L254" s="27"/>
      <c r="M254" s="157" t="s">
        <v>1</v>
      </c>
      <c r="N254" s="158" t="s">
        <v>35</v>
      </c>
      <c r="O254" s="159">
        <v>0</v>
      </c>
      <c r="P254" s="159">
        <f t="shared" si="41"/>
        <v>0</v>
      </c>
      <c r="Q254" s="159">
        <v>0</v>
      </c>
      <c r="R254" s="159">
        <f t="shared" si="42"/>
        <v>0</v>
      </c>
      <c r="S254" s="159">
        <v>0</v>
      </c>
      <c r="T254" s="160">
        <f t="shared" si="4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61" t="s">
        <v>122</v>
      </c>
      <c r="AT254" s="161" t="s">
        <v>118</v>
      </c>
      <c r="AU254" s="161" t="s">
        <v>114</v>
      </c>
      <c r="AY254" s="14" t="s">
        <v>115</v>
      </c>
      <c r="BE254" s="162">
        <f t="shared" si="44"/>
        <v>0</v>
      </c>
      <c r="BF254" s="162">
        <f t="shared" si="45"/>
        <v>0</v>
      </c>
      <c r="BG254" s="162">
        <f t="shared" si="46"/>
        <v>0</v>
      </c>
      <c r="BH254" s="162">
        <f t="shared" si="47"/>
        <v>0</v>
      </c>
      <c r="BI254" s="162">
        <f t="shared" si="48"/>
        <v>0</v>
      </c>
      <c r="BJ254" s="14" t="s">
        <v>114</v>
      </c>
      <c r="BK254" s="162">
        <f t="shared" si="49"/>
        <v>0</v>
      </c>
      <c r="BL254" s="14" t="s">
        <v>122</v>
      </c>
      <c r="BM254" s="161" t="s">
        <v>526</v>
      </c>
    </row>
    <row r="255" spans="1:65" s="2" customFormat="1" ht="16.5" customHeight="1">
      <c r="A255" s="26"/>
      <c r="B255" s="149"/>
      <c r="C255" s="150" t="s">
        <v>326</v>
      </c>
      <c r="D255" s="150" t="s">
        <v>118</v>
      </c>
      <c r="E255" s="151" t="s">
        <v>774</v>
      </c>
      <c r="F255" s="152" t="s">
        <v>775</v>
      </c>
      <c r="G255" s="153" t="s">
        <v>121</v>
      </c>
      <c r="H255" s="154">
        <v>27</v>
      </c>
      <c r="I255" s="155"/>
      <c r="J255" s="155">
        <f t="shared" si="40"/>
        <v>0</v>
      </c>
      <c r="K255" s="156"/>
      <c r="L255" s="27"/>
      <c r="M255" s="157" t="s">
        <v>1</v>
      </c>
      <c r="N255" s="158" t="s">
        <v>35</v>
      </c>
      <c r="O255" s="159">
        <v>0</v>
      </c>
      <c r="P255" s="159">
        <f t="shared" si="41"/>
        <v>0</v>
      </c>
      <c r="Q255" s="159">
        <v>0</v>
      </c>
      <c r="R255" s="159">
        <f t="shared" si="42"/>
        <v>0</v>
      </c>
      <c r="S255" s="159">
        <v>0</v>
      </c>
      <c r="T255" s="160">
        <f t="shared" si="4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61" t="s">
        <v>122</v>
      </c>
      <c r="AT255" s="161" t="s">
        <v>118</v>
      </c>
      <c r="AU255" s="161" t="s">
        <v>114</v>
      </c>
      <c r="AY255" s="14" t="s">
        <v>115</v>
      </c>
      <c r="BE255" s="162">
        <f t="shared" si="44"/>
        <v>0</v>
      </c>
      <c r="BF255" s="162">
        <f t="shared" si="45"/>
        <v>0</v>
      </c>
      <c r="BG255" s="162">
        <f t="shared" si="46"/>
        <v>0</v>
      </c>
      <c r="BH255" s="162">
        <f t="shared" si="47"/>
        <v>0</v>
      </c>
      <c r="BI255" s="162">
        <f t="shared" si="48"/>
        <v>0</v>
      </c>
      <c r="BJ255" s="14" t="s">
        <v>114</v>
      </c>
      <c r="BK255" s="162">
        <f t="shared" si="49"/>
        <v>0</v>
      </c>
      <c r="BL255" s="14" t="s">
        <v>122</v>
      </c>
      <c r="BM255" s="161" t="s">
        <v>532</v>
      </c>
    </row>
    <row r="256" spans="1:65" s="2" customFormat="1" ht="16.5" customHeight="1">
      <c r="A256" s="26"/>
      <c r="B256" s="149"/>
      <c r="C256" s="150" t="s">
        <v>776</v>
      </c>
      <c r="D256" s="150" t="s">
        <v>118</v>
      </c>
      <c r="E256" s="151" t="s">
        <v>777</v>
      </c>
      <c r="F256" s="152" t="s">
        <v>778</v>
      </c>
      <c r="G256" s="153" t="s">
        <v>121</v>
      </c>
      <c r="H256" s="154">
        <v>65</v>
      </c>
      <c r="I256" s="155"/>
      <c r="J256" s="155">
        <f t="shared" si="40"/>
        <v>0</v>
      </c>
      <c r="K256" s="156"/>
      <c r="L256" s="27"/>
      <c r="M256" s="157" t="s">
        <v>1</v>
      </c>
      <c r="N256" s="158" t="s">
        <v>35</v>
      </c>
      <c r="O256" s="159">
        <v>0</v>
      </c>
      <c r="P256" s="159">
        <f t="shared" si="41"/>
        <v>0</v>
      </c>
      <c r="Q256" s="159">
        <v>0</v>
      </c>
      <c r="R256" s="159">
        <f t="shared" si="42"/>
        <v>0</v>
      </c>
      <c r="S256" s="159">
        <v>0</v>
      </c>
      <c r="T256" s="160">
        <f t="shared" si="4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61" t="s">
        <v>122</v>
      </c>
      <c r="AT256" s="161" t="s">
        <v>118</v>
      </c>
      <c r="AU256" s="161" t="s">
        <v>114</v>
      </c>
      <c r="AY256" s="14" t="s">
        <v>115</v>
      </c>
      <c r="BE256" s="162">
        <f t="shared" si="44"/>
        <v>0</v>
      </c>
      <c r="BF256" s="162">
        <f t="shared" si="45"/>
        <v>0</v>
      </c>
      <c r="BG256" s="162">
        <f t="shared" si="46"/>
        <v>0</v>
      </c>
      <c r="BH256" s="162">
        <f t="shared" si="47"/>
        <v>0</v>
      </c>
      <c r="BI256" s="162">
        <f t="shared" si="48"/>
        <v>0</v>
      </c>
      <c r="BJ256" s="14" t="s">
        <v>114</v>
      </c>
      <c r="BK256" s="162">
        <f t="shared" si="49"/>
        <v>0</v>
      </c>
      <c r="BL256" s="14" t="s">
        <v>122</v>
      </c>
      <c r="BM256" s="161" t="s">
        <v>779</v>
      </c>
    </row>
    <row r="257" spans="1:65" s="2" customFormat="1" ht="16.5" customHeight="1">
      <c r="A257" s="26"/>
      <c r="B257" s="149"/>
      <c r="C257" s="150" t="s">
        <v>331</v>
      </c>
      <c r="D257" s="150" t="s">
        <v>118</v>
      </c>
      <c r="E257" s="151" t="s">
        <v>780</v>
      </c>
      <c r="F257" s="152" t="s">
        <v>781</v>
      </c>
      <c r="G257" s="153" t="s">
        <v>121</v>
      </c>
      <c r="H257" s="154">
        <v>4</v>
      </c>
      <c r="I257" s="155"/>
      <c r="J257" s="155">
        <f t="shared" si="40"/>
        <v>0</v>
      </c>
      <c r="K257" s="156"/>
      <c r="L257" s="27"/>
      <c r="M257" s="157" t="s">
        <v>1</v>
      </c>
      <c r="N257" s="158" t="s">
        <v>35</v>
      </c>
      <c r="O257" s="159">
        <v>0</v>
      </c>
      <c r="P257" s="159">
        <f t="shared" si="41"/>
        <v>0</v>
      </c>
      <c r="Q257" s="159">
        <v>0</v>
      </c>
      <c r="R257" s="159">
        <f t="shared" si="42"/>
        <v>0</v>
      </c>
      <c r="S257" s="159">
        <v>0</v>
      </c>
      <c r="T257" s="160">
        <f t="shared" si="4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61" t="s">
        <v>122</v>
      </c>
      <c r="AT257" s="161" t="s">
        <v>118</v>
      </c>
      <c r="AU257" s="161" t="s">
        <v>114</v>
      </c>
      <c r="AY257" s="14" t="s">
        <v>115</v>
      </c>
      <c r="BE257" s="162">
        <f t="shared" si="44"/>
        <v>0</v>
      </c>
      <c r="BF257" s="162">
        <f t="shared" si="45"/>
        <v>0</v>
      </c>
      <c r="BG257" s="162">
        <f t="shared" si="46"/>
        <v>0</v>
      </c>
      <c r="BH257" s="162">
        <f t="shared" si="47"/>
        <v>0</v>
      </c>
      <c r="BI257" s="162">
        <f t="shared" si="48"/>
        <v>0</v>
      </c>
      <c r="BJ257" s="14" t="s">
        <v>114</v>
      </c>
      <c r="BK257" s="162">
        <f t="shared" si="49"/>
        <v>0</v>
      </c>
      <c r="BL257" s="14" t="s">
        <v>122</v>
      </c>
      <c r="BM257" s="161" t="s">
        <v>782</v>
      </c>
    </row>
    <row r="258" spans="1:65" s="2" customFormat="1" ht="24.25" customHeight="1">
      <c r="A258" s="26"/>
      <c r="B258" s="149"/>
      <c r="C258" s="150" t="s">
        <v>783</v>
      </c>
      <c r="D258" s="150" t="s">
        <v>118</v>
      </c>
      <c r="E258" s="151" t="s">
        <v>784</v>
      </c>
      <c r="F258" s="152" t="s">
        <v>785</v>
      </c>
      <c r="G258" s="153" t="s">
        <v>157</v>
      </c>
      <c r="H258" s="154">
        <v>45</v>
      </c>
      <c r="I258" s="155"/>
      <c r="J258" s="155">
        <f t="shared" si="40"/>
        <v>0</v>
      </c>
      <c r="K258" s="156"/>
      <c r="L258" s="27"/>
      <c r="M258" s="157" t="s">
        <v>1</v>
      </c>
      <c r="N258" s="158" t="s">
        <v>35</v>
      </c>
      <c r="O258" s="159">
        <v>0.2177</v>
      </c>
      <c r="P258" s="159">
        <f t="shared" si="41"/>
        <v>9.7965</v>
      </c>
      <c r="Q258" s="159">
        <v>1.2999999999999999E-4</v>
      </c>
      <c r="R258" s="159">
        <f t="shared" si="42"/>
        <v>5.8499999999999993E-3</v>
      </c>
      <c r="S258" s="159">
        <v>0</v>
      </c>
      <c r="T258" s="160">
        <f t="shared" si="4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61" t="s">
        <v>122</v>
      </c>
      <c r="AT258" s="161" t="s">
        <v>118</v>
      </c>
      <c r="AU258" s="161" t="s">
        <v>114</v>
      </c>
      <c r="AY258" s="14" t="s">
        <v>115</v>
      </c>
      <c r="BE258" s="162">
        <f t="shared" si="44"/>
        <v>0</v>
      </c>
      <c r="BF258" s="162">
        <f t="shared" si="45"/>
        <v>0</v>
      </c>
      <c r="BG258" s="162">
        <f t="shared" si="46"/>
        <v>0</v>
      </c>
      <c r="BH258" s="162">
        <f t="shared" si="47"/>
        <v>0</v>
      </c>
      <c r="BI258" s="162">
        <f t="shared" si="48"/>
        <v>0</v>
      </c>
      <c r="BJ258" s="14" t="s">
        <v>114</v>
      </c>
      <c r="BK258" s="162">
        <f t="shared" si="49"/>
        <v>0</v>
      </c>
      <c r="BL258" s="14" t="s">
        <v>122</v>
      </c>
      <c r="BM258" s="161" t="s">
        <v>786</v>
      </c>
    </row>
    <row r="259" spans="1:65" s="2" customFormat="1" ht="16.5" customHeight="1">
      <c r="A259" s="26"/>
      <c r="B259" s="149"/>
      <c r="C259" s="163" t="s">
        <v>335</v>
      </c>
      <c r="D259" s="163" t="s">
        <v>123</v>
      </c>
      <c r="E259" s="164" t="s">
        <v>787</v>
      </c>
      <c r="F259" s="165" t="s">
        <v>788</v>
      </c>
      <c r="G259" s="166" t="s">
        <v>157</v>
      </c>
      <c r="H259" s="167">
        <v>45</v>
      </c>
      <c r="I259" s="168"/>
      <c r="J259" s="168">
        <f t="shared" si="40"/>
        <v>0</v>
      </c>
      <c r="K259" s="169"/>
      <c r="L259" s="170"/>
      <c r="M259" s="171" t="s">
        <v>1</v>
      </c>
      <c r="N259" s="172" t="s">
        <v>35</v>
      </c>
      <c r="O259" s="159">
        <v>0</v>
      </c>
      <c r="P259" s="159">
        <f t="shared" si="41"/>
        <v>0</v>
      </c>
      <c r="Q259" s="159">
        <v>0</v>
      </c>
      <c r="R259" s="159">
        <f t="shared" si="42"/>
        <v>0</v>
      </c>
      <c r="S259" s="159">
        <v>0</v>
      </c>
      <c r="T259" s="160">
        <f t="shared" si="4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61" t="s">
        <v>126</v>
      </c>
      <c r="AT259" s="161" t="s">
        <v>123</v>
      </c>
      <c r="AU259" s="161" t="s">
        <v>114</v>
      </c>
      <c r="AY259" s="14" t="s">
        <v>115</v>
      </c>
      <c r="BE259" s="162">
        <f t="shared" si="44"/>
        <v>0</v>
      </c>
      <c r="BF259" s="162">
        <f t="shared" si="45"/>
        <v>0</v>
      </c>
      <c r="BG259" s="162">
        <f t="shared" si="46"/>
        <v>0</v>
      </c>
      <c r="BH259" s="162">
        <f t="shared" si="47"/>
        <v>0</v>
      </c>
      <c r="BI259" s="162">
        <f t="shared" si="48"/>
        <v>0</v>
      </c>
      <c r="BJ259" s="14" t="s">
        <v>114</v>
      </c>
      <c r="BK259" s="162">
        <f t="shared" si="49"/>
        <v>0</v>
      </c>
      <c r="BL259" s="14" t="s">
        <v>122</v>
      </c>
      <c r="BM259" s="161" t="s">
        <v>789</v>
      </c>
    </row>
    <row r="260" spans="1:65" s="2" customFormat="1" ht="16.5" customHeight="1">
      <c r="A260" s="26"/>
      <c r="B260" s="149"/>
      <c r="C260" s="150" t="s">
        <v>790</v>
      </c>
      <c r="D260" s="150" t="s">
        <v>118</v>
      </c>
      <c r="E260" s="151" t="s">
        <v>791</v>
      </c>
      <c r="F260" s="152" t="s">
        <v>792</v>
      </c>
      <c r="G260" s="153" t="s">
        <v>157</v>
      </c>
      <c r="H260" s="154">
        <v>10</v>
      </c>
      <c r="I260" s="155"/>
      <c r="J260" s="155">
        <f t="shared" si="40"/>
        <v>0</v>
      </c>
      <c r="K260" s="156"/>
      <c r="L260" s="27"/>
      <c r="M260" s="157" t="s">
        <v>1</v>
      </c>
      <c r="N260" s="158" t="s">
        <v>35</v>
      </c>
      <c r="O260" s="159">
        <v>0.15701000000000001</v>
      </c>
      <c r="P260" s="159">
        <f t="shared" si="41"/>
        <v>1.5701000000000001</v>
      </c>
      <c r="Q260" s="159">
        <v>2.0000000000000002E-5</v>
      </c>
      <c r="R260" s="159">
        <f t="shared" si="42"/>
        <v>2.0000000000000001E-4</v>
      </c>
      <c r="S260" s="159">
        <v>0</v>
      </c>
      <c r="T260" s="160">
        <f t="shared" si="4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61" t="s">
        <v>122</v>
      </c>
      <c r="AT260" s="161" t="s">
        <v>118</v>
      </c>
      <c r="AU260" s="161" t="s">
        <v>114</v>
      </c>
      <c r="AY260" s="14" t="s">
        <v>115</v>
      </c>
      <c r="BE260" s="162">
        <f t="shared" si="44"/>
        <v>0</v>
      </c>
      <c r="BF260" s="162">
        <f t="shared" si="45"/>
        <v>0</v>
      </c>
      <c r="BG260" s="162">
        <f t="shared" si="46"/>
        <v>0</v>
      </c>
      <c r="BH260" s="162">
        <f t="shared" si="47"/>
        <v>0</v>
      </c>
      <c r="BI260" s="162">
        <f t="shared" si="48"/>
        <v>0</v>
      </c>
      <c r="BJ260" s="14" t="s">
        <v>114</v>
      </c>
      <c r="BK260" s="162">
        <f t="shared" si="49"/>
        <v>0</v>
      </c>
      <c r="BL260" s="14" t="s">
        <v>122</v>
      </c>
      <c r="BM260" s="161" t="s">
        <v>793</v>
      </c>
    </row>
    <row r="261" spans="1:65" s="2" customFormat="1" ht="16.5" customHeight="1">
      <c r="A261" s="26"/>
      <c r="B261" s="149"/>
      <c r="C261" s="163" t="s">
        <v>338</v>
      </c>
      <c r="D261" s="163" t="s">
        <v>123</v>
      </c>
      <c r="E261" s="164" t="s">
        <v>794</v>
      </c>
      <c r="F261" s="165" t="s">
        <v>795</v>
      </c>
      <c r="G261" s="166" t="s">
        <v>157</v>
      </c>
      <c r="H261" s="167">
        <v>3</v>
      </c>
      <c r="I261" s="168"/>
      <c r="J261" s="168">
        <f t="shared" si="40"/>
        <v>0</v>
      </c>
      <c r="K261" s="169"/>
      <c r="L261" s="170"/>
      <c r="M261" s="171" t="s">
        <v>1</v>
      </c>
      <c r="N261" s="172" t="s">
        <v>35</v>
      </c>
      <c r="O261" s="159">
        <v>0</v>
      </c>
      <c r="P261" s="159">
        <f t="shared" si="41"/>
        <v>0</v>
      </c>
      <c r="Q261" s="159">
        <v>0</v>
      </c>
      <c r="R261" s="159">
        <f t="shared" si="42"/>
        <v>0</v>
      </c>
      <c r="S261" s="159">
        <v>0</v>
      </c>
      <c r="T261" s="160">
        <f t="shared" si="4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61" t="s">
        <v>126</v>
      </c>
      <c r="AT261" s="161" t="s">
        <v>123</v>
      </c>
      <c r="AU261" s="161" t="s">
        <v>114</v>
      </c>
      <c r="AY261" s="14" t="s">
        <v>115</v>
      </c>
      <c r="BE261" s="162">
        <f t="shared" si="44"/>
        <v>0</v>
      </c>
      <c r="BF261" s="162">
        <f t="shared" si="45"/>
        <v>0</v>
      </c>
      <c r="BG261" s="162">
        <f t="shared" si="46"/>
        <v>0</v>
      </c>
      <c r="BH261" s="162">
        <f t="shared" si="47"/>
        <v>0</v>
      </c>
      <c r="BI261" s="162">
        <f t="shared" si="48"/>
        <v>0</v>
      </c>
      <c r="BJ261" s="14" t="s">
        <v>114</v>
      </c>
      <c r="BK261" s="162">
        <f t="shared" si="49"/>
        <v>0</v>
      </c>
      <c r="BL261" s="14" t="s">
        <v>122</v>
      </c>
      <c r="BM261" s="161" t="s">
        <v>796</v>
      </c>
    </row>
    <row r="262" spans="1:65" s="2" customFormat="1" ht="21.75" customHeight="1">
      <c r="A262" s="26"/>
      <c r="B262" s="149"/>
      <c r="C262" s="163" t="s">
        <v>797</v>
      </c>
      <c r="D262" s="163" t="s">
        <v>123</v>
      </c>
      <c r="E262" s="164" t="s">
        <v>798</v>
      </c>
      <c r="F262" s="165" t="s">
        <v>799</v>
      </c>
      <c r="G262" s="166" t="s">
        <v>157</v>
      </c>
      <c r="H262" s="167">
        <v>1</v>
      </c>
      <c r="I262" s="168"/>
      <c r="J262" s="168">
        <f t="shared" si="40"/>
        <v>0</v>
      </c>
      <c r="K262" s="169"/>
      <c r="L262" s="170"/>
      <c r="M262" s="171" t="s">
        <v>1</v>
      </c>
      <c r="N262" s="172" t="s">
        <v>35</v>
      </c>
      <c r="O262" s="159">
        <v>0</v>
      </c>
      <c r="P262" s="159">
        <f t="shared" si="41"/>
        <v>0</v>
      </c>
      <c r="Q262" s="159">
        <v>0</v>
      </c>
      <c r="R262" s="159">
        <f t="shared" si="42"/>
        <v>0</v>
      </c>
      <c r="S262" s="159">
        <v>0</v>
      </c>
      <c r="T262" s="160">
        <f t="shared" si="4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61" t="s">
        <v>126</v>
      </c>
      <c r="AT262" s="161" t="s">
        <v>123</v>
      </c>
      <c r="AU262" s="161" t="s">
        <v>114</v>
      </c>
      <c r="AY262" s="14" t="s">
        <v>115</v>
      </c>
      <c r="BE262" s="162">
        <f t="shared" si="44"/>
        <v>0</v>
      </c>
      <c r="BF262" s="162">
        <f t="shared" si="45"/>
        <v>0</v>
      </c>
      <c r="BG262" s="162">
        <f t="shared" si="46"/>
        <v>0</v>
      </c>
      <c r="BH262" s="162">
        <f t="shared" si="47"/>
        <v>0</v>
      </c>
      <c r="BI262" s="162">
        <f t="shared" si="48"/>
        <v>0</v>
      </c>
      <c r="BJ262" s="14" t="s">
        <v>114</v>
      </c>
      <c r="BK262" s="162">
        <f t="shared" si="49"/>
        <v>0</v>
      </c>
      <c r="BL262" s="14" t="s">
        <v>122</v>
      </c>
      <c r="BM262" s="161" t="s">
        <v>800</v>
      </c>
    </row>
    <row r="263" spans="1:65" s="2" customFormat="1" ht="16.5" customHeight="1">
      <c r="A263" s="26"/>
      <c r="B263" s="149"/>
      <c r="C263" s="163" t="s">
        <v>342</v>
      </c>
      <c r="D263" s="163" t="s">
        <v>123</v>
      </c>
      <c r="E263" s="164" t="s">
        <v>801</v>
      </c>
      <c r="F263" s="165" t="s">
        <v>802</v>
      </c>
      <c r="G263" s="166" t="s">
        <v>157</v>
      </c>
      <c r="H263" s="167">
        <v>2</v>
      </c>
      <c r="I263" s="168"/>
      <c r="J263" s="168">
        <f t="shared" si="40"/>
        <v>0</v>
      </c>
      <c r="K263" s="169"/>
      <c r="L263" s="170"/>
      <c r="M263" s="171" t="s">
        <v>1</v>
      </c>
      <c r="N263" s="172" t="s">
        <v>35</v>
      </c>
      <c r="O263" s="159">
        <v>0</v>
      </c>
      <c r="P263" s="159">
        <f t="shared" si="41"/>
        <v>0</v>
      </c>
      <c r="Q263" s="159">
        <v>0</v>
      </c>
      <c r="R263" s="159">
        <f t="shared" si="42"/>
        <v>0</v>
      </c>
      <c r="S263" s="159">
        <v>0</v>
      </c>
      <c r="T263" s="160">
        <f t="shared" si="4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61" t="s">
        <v>126</v>
      </c>
      <c r="AT263" s="161" t="s">
        <v>123</v>
      </c>
      <c r="AU263" s="161" t="s">
        <v>114</v>
      </c>
      <c r="AY263" s="14" t="s">
        <v>115</v>
      </c>
      <c r="BE263" s="162">
        <f t="shared" si="44"/>
        <v>0</v>
      </c>
      <c r="BF263" s="162">
        <f t="shared" si="45"/>
        <v>0</v>
      </c>
      <c r="BG263" s="162">
        <f t="shared" si="46"/>
        <v>0</v>
      </c>
      <c r="BH263" s="162">
        <f t="shared" si="47"/>
        <v>0</v>
      </c>
      <c r="BI263" s="162">
        <f t="shared" si="48"/>
        <v>0</v>
      </c>
      <c r="BJ263" s="14" t="s">
        <v>114</v>
      </c>
      <c r="BK263" s="162">
        <f t="shared" si="49"/>
        <v>0</v>
      </c>
      <c r="BL263" s="14" t="s">
        <v>122</v>
      </c>
      <c r="BM263" s="161" t="s">
        <v>803</v>
      </c>
    </row>
    <row r="264" spans="1:65" s="2" customFormat="1" ht="16.5" customHeight="1">
      <c r="A264" s="26"/>
      <c r="B264" s="149"/>
      <c r="C264" s="163" t="s">
        <v>804</v>
      </c>
      <c r="D264" s="163" t="s">
        <v>123</v>
      </c>
      <c r="E264" s="164" t="s">
        <v>805</v>
      </c>
      <c r="F264" s="165" t="s">
        <v>806</v>
      </c>
      <c r="G264" s="166" t="s">
        <v>157</v>
      </c>
      <c r="H264" s="167">
        <v>2</v>
      </c>
      <c r="I264" s="168"/>
      <c r="J264" s="168">
        <f t="shared" si="40"/>
        <v>0</v>
      </c>
      <c r="K264" s="169"/>
      <c r="L264" s="170"/>
      <c r="M264" s="171" t="s">
        <v>1</v>
      </c>
      <c r="N264" s="172" t="s">
        <v>35</v>
      </c>
      <c r="O264" s="159">
        <v>0</v>
      </c>
      <c r="P264" s="159">
        <f t="shared" si="41"/>
        <v>0</v>
      </c>
      <c r="Q264" s="159">
        <v>0</v>
      </c>
      <c r="R264" s="159">
        <f t="shared" si="42"/>
        <v>0</v>
      </c>
      <c r="S264" s="159">
        <v>0</v>
      </c>
      <c r="T264" s="160">
        <f t="shared" si="4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61" t="s">
        <v>126</v>
      </c>
      <c r="AT264" s="161" t="s">
        <v>123</v>
      </c>
      <c r="AU264" s="161" t="s">
        <v>114</v>
      </c>
      <c r="AY264" s="14" t="s">
        <v>115</v>
      </c>
      <c r="BE264" s="162">
        <f t="shared" si="44"/>
        <v>0</v>
      </c>
      <c r="BF264" s="162">
        <f t="shared" si="45"/>
        <v>0</v>
      </c>
      <c r="BG264" s="162">
        <f t="shared" si="46"/>
        <v>0</v>
      </c>
      <c r="BH264" s="162">
        <f t="shared" si="47"/>
        <v>0</v>
      </c>
      <c r="BI264" s="162">
        <f t="shared" si="48"/>
        <v>0</v>
      </c>
      <c r="BJ264" s="14" t="s">
        <v>114</v>
      </c>
      <c r="BK264" s="162">
        <f t="shared" si="49"/>
        <v>0</v>
      </c>
      <c r="BL264" s="14" t="s">
        <v>122</v>
      </c>
      <c r="BM264" s="161" t="s">
        <v>807</v>
      </c>
    </row>
    <row r="265" spans="1:65" s="2" customFormat="1" ht="33" customHeight="1">
      <c r="A265" s="26"/>
      <c r="B265" s="149"/>
      <c r="C265" s="163" t="s">
        <v>345</v>
      </c>
      <c r="D265" s="163" t="s">
        <v>123</v>
      </c>
      <c r="E265" s="164" t="s">
        <v>808</v>
      </c>
      <c r="F265" s="165" t="s">
        <v>809</v>
      </c>
      <c r="G265" s="166" t="s">
        <v>157</v>
      </c>
      <c r="H265" s="167">
        <v>1</v>
      </c>
      <c r="I265" s="168"/>
      <c r="J265" s="168">
        <f t="shared" si="40"/>
        <v>0</v>
      </c>
      <c r="K265" s="169"/>
      <c r="L265" s="170"/>
      <c r="M265" s="171" t="s">
        <v>1</v>
      </c>
      <c r="N265" s="172" t="s">
        <v>35</v>
      </c>
      <c r="O265" s="159">
        <v>0</v>
      </c>
      <c r="P265" s="159">
        <f t="shared" si="41"/>
        <v>0</v>
      </c>
      <c r="Q265" s="159">
        <v>0</v>
      </c>
      <c r="R265" s="159">
        <f t="shared" si="42"/>
        <v>0</v>
      </c>
      <c r="S265" s="159">
        <v>0</v>
      </c>
      <c r="T265" s="160">
        <f t="shared" si="4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61" t="s">
        <v>126</v>
      </c>
      <c r="AT265" s="161" t="s">
        <v>123</v>
      </c>
      <c r="AU265" s="161" t="s">
        <v>114</v>
      </c>
      <c r="AY265" s="14" t="s">
        <v>115</v>
      </c>
      <c r="BE265" s="162">
        <f t="shared" si="44"/>
        <v>0</v>
      </c>
      <c r="BF265" s="162">
        <f t="shared" si="45"/>
        <v>0</v>
      </c>
      <c r="BG265" s="162">
        <f t="shared" si="46"/>
        <v>0</v>
      </c>
      <c r="BH265" s="162">
        <f t="shared" si="47"/>
        <v>0</v>
      </c>
      <c r="BI265" s="162">
        <f t="shared" si="48"/>
        <v>0</v>
      </c>
      <c r="BJ265" s="14" t="s">
        <v>114</v>
      </c>
      <c r="BK265" s="162">
        <f t="shared" si="49"/>
        <v>0</v>
      </c>
      <c r="BL265" s="14" t="s">
        <v>122</v>
      </c>
      <c r="BM265" s="161" t="s">
        <v>810</v>
      </c>
    </row>
    <row r="266" spans="1:65" s="2" customFormat="1" ht="16.5" customHeight="1">
      <c r="A266" s="26"/>
      <c r="B266" s="149"/>
      <c r="C266" s="163" t="s">
        <v>811</v>
      </c>
      <c r="D266" s="163" t="s">
        <v>123</v>
      </c>
      <c r="E266" s="164" t="s">
        <v>812</v>
      </c>
      <c r="F266" s="165" t="s">
        <v>813</v>
      </c>
      <c r="G266" s="166" t="s">
        <v>157</v>
      </c>
      <c r="H266" s="167">
        <v>1</v>
      </c>
      <c r="I266" s="168"/>
      <c r="J266" s="168">
        <f t="shared" si="40"/>
        <v>0</v>
      </c>
      <c r="K266" s="169"/>
      <c r="L266" s="170"/>
      <c r="M266" s="171" t="s">
        <v>1</v>
      </c>
      <c r="N266" s="172" t="s">
        <v>35</v>
      </c>
      <c r="O266" s="159">
        <v>0</v>
      </c>
      <c r="P266" s="159">
        <f t="shared" si="41"/>
        <v>0</v>
      </c>
      <c r="Q266" s="159">
        <v>0</v>
      </c>
      <c r="R266" s="159">
        <f t="shared" si="42"/>
        <v>0</v>
      </c>
      <c r="S266" s="159">
        <v>0</v>
      </c>
      <c r="T266" s="160">
        <f t="shared" si="4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61" t="s">
        <v>126</v>
      </c>
      <c r="AT266" s="161" t="s">
        <v>123</v>
      </c>
      <c r="AU266" s="161" t="s">
        <v>114</v>
      </c>
      <c r="AY266" s="14" t="s">
        <v>115</v>
      </c>
      <c r="BE266" s="162">
        <f t="shared" si="44"/>
        <v>0</v>
      </c>
      <c r="BF266" s="162">
        <f t="shared" si="45"/>
        <v>0</v>
      </c>
      <c r="BG266" s="162">
        <f t="shared" si="46"/>
        <v>0</v>
      </c>
      <c r="BH266" s="162">
        <f t="shared" si="47"/>
        <v>0</v>
      </c>
      <c r="BI266" s="162">
        <f t="shared" si="48"/>
        <v>0</v>
      </c>
      <c r="BJ266" s="14" t="s">
        <v>114</v>
      </c>
      <c r="BK266" s="162">
        <f t="shared" si="49"/>
        <v>0</v>
      </c>
      <c r="BL266" s="14" t="s">
        <v>122</v>
      </c>
      <c r="BM266" s="161" t="s">
        <v>814</v>
      </c>
    </row>
    <row r="267" spans="1:65" s="2" customFormat="1" ht="16.5" customHeight="1">
      <c r="A267" s="26"/>
      <c r="B267" s="149"/>
      <c r="C267" s="150" t="s">
        <v>349</v>
      </c>
      <c r="D267" s="150" t="s">
        <v>118</v>
      </c>
      <c r="E267" s="151" t="s">
        <v>815</v>
      </c>
      <c r="F267" s="152" t="s">
        <v>816</v>
      </c>
      <c r="G267" s="153" t="s">
        <v>157</v>
      </c>
      <c r="H267" s="154">
        <v>3</v>
      </c>
      <c r="I267" s="155"/>
      <c r="J267" s="155">
        <f t="shared" si="40"/>
        <v>0</v>
      </c>
      <c r="K267" s="156"/>
      <c r="L267" s="27"/>
      <c r="M267" s="157" t="s">
        <v>1</v>
      </c>
      <c r="N267" s="158" t="s">
        <v>35</v>
      </c>
      <c r="O267" s="159">
        <v>0.19500999999999999</v>
      </c>
      <c r="P267" s="159">
        <f t="shared" si="41"/>
        <v>0.58502999999999994</v>
      </c>
      <c r="Q267" s="159">
        <v>2.0000000000000002E-5</v>
      </c>
      <c r="R267" s="159">
        <f t="shared" si="42"/>
        <v>6.0000000000000008E-5</v>
      </c>
      <c r="S267" s="159">
        <v>0</v>
      </c>
      <c r="T267" s="160">
        <f t="shared" si="4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61" t="s">
        <v>122</v>
      </c>
      <c r="AT267" s="161" t="s">
        <v>118</v>
      </c>
      <c r="AU267" s="161" t="s">
        <v>114</v>
      </c>
      <c r="AY267" s="14" t="s">
        <v>115</v>
      </c>
      <c r="BE267" s="162">
        <f t="shared" si="44"/>
        <v>0</v>
      </c>
      <c r="BF267" s="162">
        <f t="shared" si="45"/>
        <v>0</v>
      </c>
      <c r="BG267" s="162">
        <f t="shared" si="46"/>
        <v>0</v>
      </c>
      <c r="BH267" s="162">
        <f t="shared" si="47"/>
        <v>0</v>
      </c>
      <c r="BI267" s="162">
        <f t="shared" si="48"/>
        <v>0</v>
      </c>
      <c r="BJ267" s="14" t="s">
        <v>114</v>
      </c>
      <c r="BK267" s="162">
        <f t="shared" si="49"/>
        <v>0</v>
      </c>
      <c r="BL267" s="14" t="s">
        <v>122</v>
      </c>
      <c r="BM267" s="161" t="s">
        <v>817</v>
      </c>
    </row>
    <row r="268" spans="1:65" s="2" customFormat="1" ht="21.75" customHeight="1">
      <c r="A268" s="26"/>
      <c r="B268" s="149"/>
      <c r="C268" s="163" t="s">
        <v>818</v>
      </c>
      <c r="D268" s="163" t="s">
        <v>123</v>
      </c>
      <c r="E268" s="164" t="s">
        <v>819</v>
      </c>
      <c r="F268" s="165" t="s">
        <v>820</v>
      </c>
      <c r="G268" s="166" t="s">
        <v>157</v>
      </c>
      <c r="H268" s="167">
        <v>1</v>
      </c>
      <c r="I268" s="168"/>
      <c r="J268" s="168">
        <f t="shared" si="40"/>
        <v>0</v>
      </c>
      <c r="K268" s="169"/>
      <c r="L268" s="170"/>
      <c r="M268" s="171" t="s">
        <v>1</v>
      </c>
      <c r="N268" s="172" t="s">
        <v>35</v>
      </c>
      <c r="O268" s="159">
        <v>0</v>
      </c>
      <c r="P268" s="159">
        <f t="shared" si="41"/>
        <v>0</v>
      </c>
      <c r="Q268" s="159">
        <v>0</v>
      </c>
      <c r="R268" s="159">
        <f t="shared" si="42"/>
        <v>0</v>
      </c>
      <c r="S268" s="159">
        <v>0</v>
      </c>
      <c r="T268" s="160">
        <f t="shared" si="4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61" t="s">
        <v>126</v>
      </c>
      <c r="AT268" s="161" t="s">
        <v>123</v>
      </c>
      <c r="AU268" s="161" t="s">
        <v>114</v>
      </c>
      <c r="AY268" s="14" t="s">
        <v>115</v>
      </c>
      <c r="BE268" s="162">
        <f t="shared" si="44"/>
        <v>0</v>
      </c>
      <c r="BF268" s="162">
        <f t="shared" si="45"/>
        <v>0</v>
      </c>
      <c r="BG268" s="162">
        <f t="shared" si="46"/>
        <v>0</v>
      </c>
      <c r="BH268" s="162">
        <f t="shared" si="47"/>
        <v>0</v>
      </c>
      <c r="BI268" s="162">
        <f t="shared" si="48"/>
        <v>0</v>
      </c>
      <c r="BJ268" s="14" t="s">
        <v>114</v>
      </c>
      <c r="BK268" s="162">
        <f t="shared" si="49"/>
        <v>0</v>
      </c>
      <c r="BL268" s="14" t="s">
        <v>122</v>
      </c>
      <c r="BM268" s="161" t="s">
        <v>821</v>
      </c>
    </row>
    <row r="269" spans="1:65" s="2" customFormat="1" ht="16.5" customHeight="1">
      <c r="A269" s="26"/>
      <c r="B269" s="149"/>
      <c r="C269" s="163" t="s">
        <v>352</v>
      </c>
      <c r="D269" s="163" t="s">
        <v>123</v>
      </c>
      <c r="E269" s="164" t="s">
        <v>822</v>
      </c>
      <c r="F269" s="165" t="s">
        <v>823</v>
      </c>
      <c r="G269" s="166" t="s">
        <v>157</v>
      </c>
      <c r="H269" s="167">
        <v>1</v>
      </c>
      <c r="I269" s="168"/>
      <c r="J269" s="168">
        <f t="shared" si="40"/>
        <v>0</v>
      </c>
      <c r="K269" s="169"/>
      <c r="L269" s="170"/>
      <c r="M269" s="171" t="s">
        <v>1</v>
      </c>
      <c r="N269" s="172" t="s">
        <v>35</v>
      </c>
      <c r="O269" s="159">
        <v>0</v>
      </c>
      <c r="P269" s="159">
        <f t="shared" si="41"/>
        <v>0</v>
      </c>
      <c r="Q269" s="159">
        <v>0</v>
      </c>
      <c r="R269" s="159">
        <f t="shared" si="42"/>
        <v>0</v>
      </c>
      <c r="S269" s="159">
        <v>0</v>
      </c>
      <c r="T269" s="160">
        <f t="shared" si="4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61" t="s">
        <v>126</v>
      </c>
      <c r="AT269" s="161" t="s">
        <v>123</v>
      </c>
      <c r="AU269" s="161" t="s">
        <v>114</v>
      </c>
      <c r="AY269" s="14" t="s">
        <v>115</v>
      </c>
      <c r="BE269" s="162">
        <f t="shared" si="44"/>
        <v>0</v>
      </c>
      <c r="BF269" s="162">
        <f t="shared" si="45"/>
        <v>0</v>
      </c>
      <c r="BG269" s="162">
        <f t="shared" si="46"/>
        <v>0</v>
      </c>
      <c r="BH269" s="162">
        <f t="shared" si="47"/>
        <v>0</v>
      </c>
      <c r="BI269" s="162">
        <f t="shared" si="48"/>
        <v>0</v>
      </c>
      <c r="BJ269" s="14" t="s">
        <v>114</v>
      </c>
      <c r="BK269" s="162">
        <f t="shared" si="49"/>
        <v>0</v>
      </c>
      <c r="BL269" s="14" t="s">
        <v>122</v>
      </c>
      <c r="BM269" s="161" t="s">
        <v>824</v>
      </c>
    </row>
    <row r="270" spans="1:65" s="2" customFormat="1" ht="33" customHeight="1">
      <c r="A270" s="26"/>
      <c r="B270" s="149"/>
      <c r="C270" s="163" t="s">
        <v>825</v>
      </c>
      <c r="D270" s="163" t="s">
        <v>123</v>
      </c>
      <c r="E270" s="164" t="s">
        <v>826</v>
      </c>
      <c r="F270" s="165" t="s">
        <v>827</v>
      </c>
      <c r="G270" s="166" t="s">
        <v>157</v>
      </c>
      <c r="H270" s="167">
        <v>1</v>
      </c>
      <c r="I270" s="168"/>
      <c r="J270" s="168">
        <f t="shared" si="40"/>
        <v>0</v>
      </c>
      <c r="K270" s="169"/>
      <c r="L270" s="170"/>
      <c r="M270" s="171" t="s">
        <v>1</v>
      </c>
      <c r="N270" s="172" t="s">
        <v>35</v>
      </c>
      <c r="O270" s="159">
        <v>0</v>
      </c>
      <c r="P270" s="159">
        <f t="shared" si="41"/>
        <v>0</v>
      </c>
      <c r="Q270" s="159">
        <v>0</v>
      </c>
      <c r="R270" s="159">
        <f t="shared" si="42"/>
        <v>0</v>
      </c>
      <c r="S270" s="159">
        <v>0</v>
      </c>
      <c r="T270" s="160">
        <f t="shared" si="4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61" t="s">
        <v>126</v>
      </c>
      <c r="AT270" s="161" t="s">
        <v>123</v>
      </c>
      <c r="AU270" s="161" t="s">
        <v>114</v>
      </c>
      <c r="AY270" s="14" t="s">
        <v>115</v>
      </c>
      <c r="BE270" s="162">
        <f t="shared" si="44"/>
        <v>0</v>
      </c>
      <c r="BF270" s="162">
        <f t="shared" si="45"/>
        <v>0</v>
      </c>
      <c r="BG270" s="162">
        <f t="shared" si="46"/>
        <v>0</v>
      </c>
      <c r="BH270" s="162">
        <f t="shared" si="47"/>
        <v>0</v>
      </c>
      <c r="BI270" s="162">
        <f t="shared" si="48"/>
        <v>0</v>
      </c>
      <c r="BJ270" s="14" t="s">
        <v>114</v>
      </c>
      <c r="BK270" s="162">
        <f t="shared" si="49"/>
        <v>0</v>
      </c>
      <c r="BL270" s="14" t="s">
        <v>122</v>
      </c>
      <c r="BM270" s="161" t="s">
        <v>828</v>
      </c>
    </row>
    <row r="271" spans="1:65" s="2" customFormat="1" ht="16.5" customHeight="1">
      <c r="A271" s="26"/>
      <c r="B271" s="149"/>
      <c r="C271" s="150" t="s">
        <v>356</v>
      </c>
      <c r="D271" s="150" t="s">
        <v>118</v>
      </c>
      <c r="E271" s="151" t="s">
        <v>648</v>
      </c>
      <c r="F271" s="152" t="s">
        <v>649</v>
      </c>
      <c r="G271" s="153" t="s">
        <v>157</v>
      </c>
      <c r="H271" s="154">
        <v>10</v>
      </c>
      <c r="I271" s="155"/>
      <c r="J271" s="155">
        <f t="shared" si="40"/>
        <v>0</v>
      </c>
      <c r="K271" s="156"/>
      <c r="L271" s="27"/>
      <c r="M271" s="157" t="s">
        <v>1</v>
      </c>
      <c r="N271" s="158" t="s">
        <v>35</v>
      </c>
      <c r="O271" s="159">
        <v>0</v>
      </c>
      <c r="P271" s="159">
        <f t="shared" si="41"/>
        <v>0</v>
      </c>
      <c r="Q271" s="159">
        <v>0</v>
      </c>
      <c r="R271" s="159">
        <f t="shared" si="42"/>
        <v>0</v>
      </c>
      <c r="S271" s="159">
        <v>0</v>
      </c>
      <c r="T271" s="160">
        <f t="shared" si="4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61" t="s">
        <v>122</v>
      </c>
      <c r="AT271" s="161" t="s">
        <v>118</v>
      </c>
      <c r="AU271" s="161" t="s">
        <v>114</v>
      </c>
      <c r="AY271" s="14" t="s">
        <v>115</v>
      </c>
      <c r="BE271" s="162">
        <f t="shared" si="44"/>
        <v>0</v>
      </c>
      <c r="BF271" s="162">
        <f t="shared" si="45"/>
        <v>0</v>
      </c>
      <c r="BG271" s="162">
        <f t="shared" si="46"/>
        <v>0</v>
      </c>
      <c r="BH271" s="162">
        <f t="shared" si="47"/>
        <v>0</v>
      </c>
      <c r="BI271" s="162">
        <f t="shared" si="48"/>
        <v>0</v>
      </c>
      <c r="BJ271" s="14" t="s">
        <v>114</v>
      </c>
      <c r="BK271" s="162">
        <f t="shared" si="49"/>
        <v>0</v>
      </c>
      <c r="BL271" s="14" t="s">
        <v>122</v>
      </c>
      <c r="BM271" s="161" t="s">
        <v>829</v>
      </c>
    </row>
    <row r="272" spans="1:65" s="2" customFormat="1" ht="16.5" customHeight="1">
      <c r="A272" s="26"/>
      <c r="B272" s="149"/>
      <c r="C272" s="163" t="s">
        <v>830</v>
      </c>
      <c r="D272" s="163" t="s">
        <v>123</v>
      </c>
      <c r="E272" s="164" t="s">
        <v>831</v>
      </c>
      <c r="F272" s="165" t="s">
        <v>832</v>
      </c>
      <c r="G272" s="166" t="s">
        <v>157</v>
      </c>
      <c r="H272" s="167">
        <v>4</v>
      </c>
      <c r="I272" s="168"/>
      <c r="J272" s="168">
        <f t="shared" si="40"/>
        <v>0</v>
      </c>
      <c r="K272" s="169"/>
      <c r="L272" s="170"/>
      <c r="M272" s="171" t="s">
        <v>1</v>
      </c>
      <c r="N272" s="172" t="s">
        <v>35</v>
      </c>
      <c r="O272" s="159">
        <v>0</v>
      </c>
      <c r="P272" s="159">
        <f t="shared" si="41"/>
        <v>0</v>
      </c>
      <c r="Q272" s="159">
        <v>0</v>
      </c>
      <c r="R272" s="159">
        <f t="shared" si="42"/>
        <v>0</v>
      </c>
      <c r="S272" s="159">
        <v>0</v>
      </c>
      <c r="T272" s="160">
        <f t="shared" si="4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61" t="s">
        <v>126</v>
      </c>
      <c r="AT272" s="161" t="s">
        <v>123</v>
      </c>
      <c r="AU272" s="161" t="s">
        <v>114</v>
      </c>
      <c r="AY272" s="14" t="s">
        <v>115</v>
      </c>
      <c r="BE272" s="162">
        <f t="shared" si="44"/>
        <v>0</v>
      </c>
      <c r="BF272" s="162">
        <f t="shared" si="45"/>
        <v>0</v>
      </c>
      <c r="BG272" s="162">
        <f t="shared" si="46"/>
        <v>0</v>
      </c>
      <c r="BH272" s="162">
        <f t="shared" si="47"/>
        <v>0</v>
      </c>
      <c r="BI272" s="162">
        <f t="shared" si="48"/>
        <v>0</v>
      </c>
      <c r="BJ272" s="14" t="s">
        <v>114</v>
      </c>
      <c r="BK272" s="162">
        <f t="shared" si="49"/>
        <v>0</v>
      </c>
      <c r="BL272" s="14" t="s">
        <v>122</v>
      </c>
      <c r="BM272" s="161" t="s">
        <v>833</v>
      </c>
    </row>
    <row r="273" spans="1:65" s="2" customFormat="1" ht="16.5" customHeight="1">
      <c r="A273" s="26"/>
      <c r="B273" s="149"/>
      <c r="C273" s="163" t="s">
        <v>359</v>
      </c>
      <c r="D273" s="163" t="s">
        <v>123</v>
      </c>
      <c r="E273" s="164" t="s">
        <v>834</v>
      </c>
      <c r="F273" s="165" t="s">
        <v>835</v>
      </c>
      <c r="G273" s="166" t="s">
        <v>157</v>
      </c>
      <c r="H273" s="167">
        <v>3</v>
      </c>
      <c r="I273" s="168"/>
      <c r="J273" s="168">
        <f t="shared" si="40"/>
        <v>0</v>
      </c>
      <c r="K273" s="169"/>
      <c r="L273" s="170"/>
      <c r="M273" s="171" t="s">
        <v>1</v>
      </c>
      <c r="N273" s="172" t="s">
        <v>35</v>
      </c>
      <c r="O273" s="159">
        <v>0</v>
      </c>
      <c r="P273" s="159">
        <f t="shared" si="41"/>
        <v>0</v>
      </c>
      <c r="Q273" s="159">
        <v>0</v>
      </c>
      <c r="R273" s="159">
        <f t="shared" si="42"/>
        <v>0</v>
      </c>
      <c r="S273" s="159">
        <v>0</v>
      </c>
      <c r="T273" s="160">
        <f t="shared" si="4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61" t="s">
        <v>126</v>
      </c>
      <c r="AT273" s="161" t="s">
        <v>123</v>
      </c>
      <c r="AU273" s="161" t="s">
        <v>114</v>
      </c>
      <c r="AY273" s="14" t="s">
        <v>115</v>
      </c>
      <c r="BE273" s="162">
        <f t="shared" si="44"/>
        <v>0</v>
      </c>
      <c r="BF273" s="162">
        <f t="shared" si="45"/>
        <v>0</v>
      </c>
      <c r="BG273" s="162">
        <f t="shared" si="46"/>
        <v>0</v>
      </c>
      <c r="BH273" s="162">
        <f t="shared" si="47"/>
        <v>0</v>
      </c>
      <c r="BI273" s="162">
        <f t="shared" si="48"/>
        <v>0</v>
      </c>
      <c r="BJ273" s="14" t="s">
        <v>114</v>
      </c>
      <c r="BK273" s="162">
        <f t="shared" si="49"/>
        <v>0</v>
      </c>
      <c r="BL273" s="14" t="s">
        <v>122</v>
      </c>
      <c r="BM273" s="161" t="s">
        <v>836</v>
      </c>
    </row>
    <row r="274" spans="1:65" s="2" customFormat="1" ht="16.5" customHeight="1">
      <c r="A274" s="26"/>
      <c r="B274" s="149"/>
      <c r="C274" s="163" t="s">
        <v>837</v>
      </c>
      <c r="D274" s="163" t="s">
        <v>123</v>
      </c>
      <c r="E274" s="164" t="s">
        <v>838</v>
      </c>
      <c r="F274" s="165" t="s">
        <v>839</v>
      </c>
      <c r="G274" s="166" t="s">
        <v>157</v>
      </c>
      <c r="H274" s="167">
        <v>2</v>
      </c>
      <c r="I274" s="168"/>
      <c r="J274" s="168">
        <f t="shared" si="40"/>
        <v>0</v>
      </c>
      <c r="K274" s="169"/>
      <c r="L274" s="170"/>
      <c r="M274" s="171" t="s">
        <v>1</v>
      </c>
      <c r="N274" s="172" t="s">
        <v>35</v>
      </c>
      <c r="O274" s="159">
        <v>0</v>
      </c>
      <c r="P274" s="159">
        <f t="shared" si="41"/>
        <v>0</v>
      </c>
      <c r="Q274" s="159">
        <v>0</v>
      </c>
      <c r="R274" s="159">
        <f t="shared" si="42"/>
        <v>0</v>
      </c>
      <c r="S274" s="159">
        <v>0</v>
      </c>
      <c r="T274" s="160">
        <f t="shared" si="4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61" t="s">
        <v>126</v>
      </c>
      <c r="AT274" s="161" t="s">
        <v>123</v>
      </c>
      <c r="AU274" s="161" t="s">
        <v>114</v>
      </c>
      <c r="AY274" s="14" t="s">
        <v>115</v>
      </c>
      <c r="BE274" s="162">
        <f t="shared" si="44"/>
        <v>0</v>
      </c>
      <c r="BF274" s="162">
        <f t="shared" si="45"/>
        <v>0</v>
      </c>
      <c r="BG274" s="162">
        <f t="shared" si="46"/>
        <v>0</v>
      </c>
      <c r="BH274" s="162">
        <f t="shared" si="47"/>
        <v>0</v>
      </c>
      <c r="BI274" s="162">
        <f t="shared" si="48"/>
        <v>0</v>
      </c>
      <c r="BJ274" s="14" t="s">
        <v>114</v>
      </c>
      <c r="BK274" s="162">
        <f t="shared" si="49"/>
        <v>0</v>
      </c>
      <c r="BL274" s="14" t="s">
        <v>122</v>
      </c>
      <c r="BM274" s="161" t="s">
        <v>840</v>
      </c>
    </row>
    <row r="275" spans="1:65" s="2" customFormat="1" ht="24.25" customHeight="1">
      <c r="A275" s="26"/>
      <c r="B275" s="149"/>
      <c r="C275" s="163" t="s">
        <v>363</v>
      </c>
      <c r="D275" s="163" t="s">
        <v>123</v>
      </c>
      <c r="E275" s="164" t="s">
        <v>841</v>
      </c>
      <c r="F275" s="165" t="s">
        <v>842</v>
      </c>
      <c r="G275" s="166" t="s">
        <v>157</v>
      </c>
      <c r="H275" s="167">
        <v>1</v>
      </c>
      <c r="I275" s="168"/>
      <c r="J275" s="168">
        <f t="shared" si="40"/>
        <v>0</v>
      </c>
      <c r="K275" s="169"/>
      <c r="L275" s="170"/>
      <c r="M275" s="171" t="s">
        <v>1</v>
      </c>
      <c r="N275" s="172" t="s">
        <v>35</v>
      </c>
      <c r="O275" s="159">
        <v>0</v>
      </c>
      <c r="P275" s="159">
        <f t="shared" si="41"/>
        <v>0</v>
      </c>
      <c r="Q275" s="159">
        <v>0</v>
      </c>
      <c r="R275" s="159">
        <f t="shared" si="42"/>
        <v>0</v>
      </c>
      <c r="S275" s="159">
        <v>0</v>
      </c>
      <c r="T275" s="160">
        <f t="shared" si="4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61" t="s">
        <v>126</v>
      </c>
      <c r="AT275" s="161" t="s">
        <v>123</v>
      </c>
      <c r="AU275" s="161" t="s">
        <v>114</v>
      </c>
      <c r="AY275" s="14" t="s">
        <v>115</v>
      </c>
      <c r="BE275" s="162">
        <f t="shared" si="44"/>
        <v>0</v>
      </c>
      <c r="BF275" s="162">
        <f t="shared" si="45"/>
        <v>0</v>
      </c>
      <c r="BG275" s="162">
        <f t="shared" si="46"/>
        <v>0</v>
      </c>
      <c r="BH275" s="162">
        <f t="shared" si="47"/>
        <v>0</v>
      </c>
      <c r="BI275" s="162">
        <f t="shared" si="48"/>
        <v>0</v>
      </c>
      <c r="BJ275" s="14" t="s">
        <v>114</v>
      </c>
      <c r="BK275" s="162">
        <f t="shared" si="49"/>
        <v>0</v>
      </c>
      <c r="BL275" s="14" t="s">
        <v>122</v>
      </c>
      <c r="BM275" s="161" t="s">
        <v>843</v>
      </c>
    </row>
    <row r="276" spans="1:65" s="2" customFormat="1" ht="16.5" customHeight="1">
      <c r="A276" s="26"/>
      <c r="B276" s="149"/>
      <c r="C276" s="150" t="s">
        <v>844</v>
      </c>
      <c r="D276" s="150" t="s">
        <v>118</v>
      </c>
      <c r="E276" s="151" t="s">
        <v>845</v>
      </c>
      <c r="F276" s="152" t="s">
        <v>846</v>
      </c>
      <c r="G276" s="153" t="s">
        <v>157</v>
      </c>
      <c r="H276" s="154">
        <v>1</v>
      </c>
      <c r="I276" s="155"/>
      <c r="J276" s="155">
        <f t="shared" si="40"/>
        <v>0</v>
      </c>
      <c r="K276" s="156"/>
      <c r="L276" s="27"/>
      <c r="M276" s="157" t="s">
        <v>1</v>
      </c>
      <c r="N276" s="158" t="s">
        <v>35</v>
      </c>
      <c r="O276" s="159">
        <v>0.27301999999999998</v>
      </c>
      <c r="P276" s="159">
        <f t="shared" si="41"/>
        <v>0.27301999999999998</v>
      </c>
      <c r="Q276" s="159">
        <v>4.0000000000000003E-5</v>
      </c>
      <c r="R276" s="159">
        <f t="shared" si="42"/>
        <v>4.0000000000000003E-5</v>
      </c>
      <c r="S276" s="159">
        <v>0</v>
      </c>
      <c r="T276" s="160">
        <f t="shared" si="4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61" t="s">
        <v>122</v>
      </c>
      <c r="AT276" s="161" t="s">
        <v>118</v>
      </c>
      <c r="AU276" s="161" t="s">
        <v>114</v>
      </c>
      <c r="AY276" s="14" t="s">
        <v>115</v>
      </c>
      <c r="BE276" s="162">
        <f t="shared" si="44"/>
        <v>0</v>
      </c>
      <c r="BF276" s="162">
        <f t="shared" si="45"/>
        <v>0</v>
      </c>
      <c r="BG276" s="162">
        <f t="shared" si="46"/>
        <v>0</v>
      </c>
      <c r="BH276" s="162">
        <f t="shared" si="47"/>
        <v>0</v>
      </c>
      <c r="BI276" s="162">
        <f t="shared" si="48"/>
        <v>0</v>
      </c>
      <c r="BJ276" s="14" t="s">
        <v>114</v>
      </c>
      <c r="BK276" s="162">
        <f t="shared" si="49"/>
        <v>0</v>
      </c>
      <c r="BL276" s="14" t="s">
        <v>122</v>
      </c>
      <c r="BM276" s="161" t="s">
        <v>847</v>
      </c>
    </row>
    <row r="277" spans="1:65" s="2" customFormat="1" ht="16.5" customHeight="1">
      <c r="A277" s="26"/>
      <c r="B277" s="149"/>
      <c r="C277" s="163" t="s">
        <v>366</v>
      </c>
      <c r="D277" s="163" t="s">
        <v>123</v>
      </c>
      <c r="E277" s="164" t="s">
        <v>848</v>
      </c>
      <c r="F277" s="165" t="s">
        <v>849</v>
      </c>
      <c r="G277" s="166" t="s">
        <v>157</v>
      </c>
      <c r="H277" s="167">
        <v>1</v>
      </c>
      <c r="I277" s="168"/>
      <c r="J277" s="168">
        <f t="shared" si="40"/>
        <v>0</v>
      </c>
      <c r="K277" s="169"/>
      <c r="L277" s="170"/>
      <c r="M277" s="171" t="s">
        <v>1</v>
      </c>
      <c r="N277" s="172" t="s">
        <v>35</v>
      </c>
      <c r="O277" s="159">
        <v>0</v>
      </c>
      <c r="P277" s="159">
        <f t="shared" si="41"/>
        <v>0</v>
      </c>
      <c r="Q277" s="159">
        <v>0</v>
      </c>
      <c r="R277" s="159">
        <f t="shared" si="42"/>
        <v>0</v>
      </c>
      <c r="S277" s="159">
        <v>0</v>
      </c>
      <c r="T277" s="160">
        <f t="shared" si="4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61" t="s">
        <v>126</v>
      </c>
      <c r="AT277" s="161" t="s">
        <v>123</v>
      </c>
      <c r="AU277" s="161" t="s">
        <v>114</v>
      </c>
      <c r="AY277" s="14" t="s">
        <v>115</v>
      </c>
      <c r="BE277" s="162">
        <f t="shared" si="44"/>
        <v>0</v>
      </c>
      <c r="BF277" s="162">
        <f t="shared" si="45"/>
        <v>0</v>
      </c>
      <c r="BG277" s="162">
        <f t="shared" si="46"/>
        <v>0</v>
      </c>
      <c r="BH277" s="162">
        <f t="shared" si="47"/>
        <v>0</v>
      </c>
      <c r="BI277" s="162">
        <f t="shared" si="48"/>
        <v>0</v>
      </c>
      <c r="BJ277" s="14" t="s">
        <v>114</v>
      </c>
      <c r="BK277" s="162">
        <f t="shared" si="49"/>
        <v>0</v>
      </c>
      <c r="BL277" s="14" t="s">
        <v>122</v>
      </c>
      <c r="BM277" s="161" t="s">
        <v>850</v>
      </c>
    </row>
    <row r="278" spans="1:65" s="2" customFormat="1" ht="16.5" customHeight="1">
      <c r="A278" s="26"/>
      <c r="B278" s="149"/>
      <c r="C278" s="150" t="s">
        <v>851</v>
      </c>
      <c r="D278" s="150" t="s">
        <v>118</v>
      </c>
      <c r="E278" s="151" t="s">
        <v>852</v>
      </c>
      <c r="F278" s="152" t="s">
        <v>853</v>
      </c>
      <c r="G278" s="153" t="s">
        <v>157</v>
      </c>
      <c r="H278" s="154">
        <v>1</v>
      </c>
      <c r="I278" s="155"/>
      <c r="J278" s="155">
        <f t="shared" si="40"/>
        <v>0</v>
      </c>
      <c r="K278" s="156"/>
      <c r="L278" s="27"/>
      <c r="M278" s="157" t="s">
        <v>1</v>
      </c>
      <c r="N278" s="158" t="s">
        <v>35</v>
      </c>
      <c r="O278" s="159">
        <v>0</v>
      </c>
      <c r="P278" s="159">
        <f t="shared" si="41"/>
        <v>0</v>
      </c>
      <c r="Q278" s="159">
        <v>0</v>
      </c>
      <c r="R278" s="159">
        <f t="shared" si="42"/>
        <v>0</v>
      </c>
      <c r="S278" s="159">
        <v>0</v>
      </c>
      <c r="T278" s="160">
        <f t="shared" si="4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61" t="s">
        <v>122</v>
      </c>
      <c r="AT278" s="161" t="s">
        <v>118</v>
      </c>
      <c r="AU278" s="161" t="s">
        <v>114</v>
      </c>
      <c r="AY278" s="14" t="s">
        <v>115</v>
      </c>
      <c r="BE278" s="162">
        <f t="shared" si="44"/>
        <v>0</v>
      </c>
      <c r="BF278" s="162">
        <f t="shared" si="45"/>
        <v>0</v>
      </c>
      <c r="BG278" s="162">
        <f t="shared" si="46"/>
        <v>0</v>
      </c>
      <c r="BH278" s="162">
        <f t="shared" si="47"/>
        <v>0</v>
      </c>
      <c r="BI278" s="162">
        <f t="shared" si="48"/>
        <v>0</v>
      </c>
      <c r="BJ278" s="14" t="s">
        <v>114</v>
      </c>
      <c r="BK278" s="162">
        <f t="shared" si="49"/>
        <v>0</v>
      </c>
      <c r="BL278" s="14" t="s">
        <v>122</v>
      </c>
      <c r="BM278" s="161" t="s">
        <v>854</v>
      </c>
    </row>
    <row r="279" spans="1:65" s="2" customFormat="1" ht="16.5" customHeight="1">
      <c r="A279" s="26"/>
      <c r="B279" s="149"/>
      <c r="C279" s="163" t="s">
        <v>370</v>
      </c>
      <c r="D279" s="163" t="s">
        <v>123</v>
      </c>
      <c r="E279" s="164" t="s">
        <v>855</v>
      </c>
      <c r="F279" s="165" t="s">
        <v>856</v>
      </c>
      <c r="G279" s="166" t="s">
        <v>157</v>
      </c>
      <c r="H279" s="167">
        <v>1</v>
      </c>
      <c r="I279" s="168"/>
      <c r="J279" s="168">
        <f t="shared" si="40"/>
        <v>0</v>
      </c>
      <c r="K279" s="169"/>
      <c r="L279" s="170"/>
      <c r="M279" s="171" t="s">
        <v>1</v>
      </c>
      <c r="N279" s="172" t="s">
        <v>35</v>
      </c>
      <c r="O279" s="159">
        <v>0</v>
      </c>
      <c r="P279" s="159">
        <f t="shared" si="41"/>
        <v>0</v>
      </c>
      <c r="Q279" s="159">
        <v>0</v>
      </c>
      <c r="R279" s="159">
        <f t="shared" si="42"/>
        <v>0</v>
      </c>
      <c r="S279" s="159">
        <v>0</v>
      </c>
      <c r="T279" s="160">
        <f t="shared" si="4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61" t="s">
        <v>126</v>
      </c>
      <c r="AT279" s="161" t="s">
        <v>123</v>
      </c>
      <c r="AU279" s="161" t="s">
        <v>114</v>
      </c>
      <c r="AY279" s="14" t="s">
        <v>115</v>
      </c>
      <c r="BE279" s="162">
        <f t="shared" si="44"/>
        <v>0</v>
      </c>
      <c r="BF279" s="162">
        <f t="shared" si="45"/>
        <v>0</v>
      </c>
      <c r="BG279" s="162">
        <f t="shared" si="46"/>
        <v>0</v>
      </c>
      <c r="BH279" s="162">
        <f t="shared" si="47"/>
        <v>0</v>
      </c>
      <c r="BI279" s="162">
        <f t="shared" si="48"/>
        <v>0</v>
      </c>
      <c r="BJ279" s="14" t="s">
        <v>114</v>
      </c>
      <c r="BK279" s="162">
        <f t="shared" si="49"/>
        <v>0</v>
      </c>
      <c r="BL279" s="14" t="s">
        <v>122</v>
      </c>
      <c r="BM279" s="161" t="s">
        <v>857</v>
      </c>
    </row>
    <row r="280" spans="1:65" s="2" customFormat="1" ht="16.5" customHeight="1">
      <c r="A280" s="26"/>
      <c r="B280" s="149"/>
      <c r="C280" s="150" t="s">
        <v>858</v>
      </c>
      <c r="D280" s="150" t="s">
        <v>118</v>
      </c>
      <c r="E280" s="151" t="s">
        <v>859</v>
      </c>
      <c r="F280" s="152" t="s">
        <v>860</v>
      </c>
      <c r="G280" s="153" t="s">
        <v>157</v>
      </c>
      <c r="H280" s="154">
        <v>2</v>
      </c>
      <c r="I280" s="155"/>
      <c r="J280" s="155">
        <f t="shared" si="40"/>
        <v>0</v>
      </c>
      <c r="K280" s="156"/>
      <c r="L280" s="27"/>
      <c r="M280" s="157" t="s">
        <v>1</v>
      </c>
      <c r="N280" s="158" t="s">
        <v>35</v>
      </c>
      <c r="O280" s="159">
        <v>0.25402000000000002</v>
      </c>
      <c r="P280" s="159">
        <f t="shared" si="41"/>
        <v>0.50804000000000005</v>
      </c>
      <c r="Q280" s="159">
        <v>3.0000000000000001E-5</v>
      </c>
      <c r="R280" s="159">
        <f t="shared" si="42"/>
        <v>6.0000000000000002E-5</v>
      </c>
      <c r="S280" s="159">
        <v>0</v>
      </c>
      <c r="T280" s="160">
        <f t="shared" si="4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61" t="s">
        <v>122</v>
      </c>
      <c r="AT280" s="161" t="s">
        <v>118</v>
      </c>
      <c r="AU280" s="161" t="s">
        <v>114</v>
      </c>
      <c r="AY280" s="14" t="s">
        <v>115</v>
      </c>
      <c r="BE280" s="162">
        <f t="shared" si="44"/>
        <v>0</v>
      </c>
      <c r="BF280" s="162">
        <f t="shared" si="45"/>
        <v>0</v>
      </c>
      <c r="BG280" s="162">
        <f t="shared" si="46"/>
        <v>0</v>
      </c>
      <c r="BH280" s="162">
        <f t="shared" si="47"/>
        <v>0</v>
      </c>
      <c r="BI280" s="162">
        <f t="shared" si="48"/>
        <v>0</v>
      </c>
      <c r="BJ280" s="14" t="s">
        <v>114</v>
      </c>
      <c r="BK280" s="162">
        <f t="shared" si="49"/>
        <v>0</v>
      </c>
      <c r="BL280" s="14" t="s">
        <v>122</v>
      </c>
      <c r="BM280" s="161" t="s">
        <v>861</v>
      </c>
    </row>
    <row r="281" spans="1:65" s="2" customFormat="1" ht="16.5" customHeight="1">
      <c r="A281" s="26"/>
      <c r="B281" s="149"/>
      <c r="C281" s="163" t="s">
        <v>373</v>
      </c>
      <c r="D281" s="163" t="s">
        <v>123</v>
      </c>
      <c r="E281" s="164" t="s">
        <v>862</v>
      </c>
      <c r="F281" s="165" t="s">
        <v>863</v>
      </c>
      <c r="G281" s="166" t="s">
        <v>157</v>
      </c>
      <c r="H281" s="167">
        <v>1</v>
      </c>
      <c r="I281" s="168"/>
      <c r="J281" s="168">
        <f t="shared" si="40"/>
        <v>0</v>
      </c>
      <c r="K281" s="169"/>
      <c r="L281" s="170"/>
      <c r="M281" s="171" t="s">
        <v>1</v>
      </c>
      <c r="N281" s="172" t="s">
        <v>35</v>
      </c>
      <c r="O281" s="159">
        <v>0</v>
      </c>
      <c r="P281" s="159">
        <f t="shared" si="41"/>
        <v>0</v>
      </c>
      <c r="Q281" s="159">
        <v>0</v>
      </c>
      <c r="R281" s="159">
        <f t="shared" si="42"/>
        <v>0</v>
      </c>
      <c r="S281" s="159">
        <v>0</v>
      </c>
      <c r="T281" s="160">
        <f t="shared" si="4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61" t="s">
        <v>126</v>
      </c>
      <c r="AT281" s="161" t="s">
        <v>123</v>
      </c>
      <c r="AU281" s="161" t="s">
        <v>114</v>
      </c>
      <c r="AY281" s="14" t="s">
        <v>115</v>
      </c>
      <c r="BE281" s="162">
        <f t="shared" si="44"/>
        <v>0</v>
      </c>
      <c r="BF281" s="162">
        <f t="shared" si="45"/>
        <v>0</v>
      </c>
      <c r="BG281" s="162">
        <f t="shared" si="46"/>
        <v>0</v>
      </c>
      <c r="BH281" s="162">
        <f t="shared" si="47"/>
        <v>0</v>
      </c>
      <c r="BI281" s="162">
        <f t="shared" si="48"/>
        <v>0</v>
      </c>
      <c r="BJ281" s="14" t="s">
        <v>114</v>
      </c>
      <c r="BK281" s="162">
        <f t="shared" si="49"/>
        <v>0</v>
      </c>
      <c r="BL281" s="14" t="s">
        <v>122</v>
      </c>
      <c r="BM281" s="161" t="s">
        <v>864</v>
      </c>
    </row>
    <row r="282" spans="1:65" s="2" customFormat="1" ht="21.75" customHeight="1">
      <c r="A282" s="26"/>
      <c r="B282" s="149"/>
      <c r="C282" s="163" t="s">
        <v>865</v>
      </c>
      <c r="D282" s="163" t="s">
        <v>123</v>
      </c>
      <c r="E282" s="164" t="s">
        <v>866</v>
      </c>
      <c r="F282" s="165" t="s">
        <v>867</v>
      </c>
      <c r="G282" s="166" t="s">
        <v>157</v>
      </c>
      <c r="H282" s="167">
        <v>1</v>
      </c>
      <c r="I282" s="168"/>
      <c r="J282" s="168">
        <f t="shared" si="40"/>
        <v>0</v>
      </c>
      <c r="K282" s="169"/>
      <c r="L282" s="170"/>
      <c r="M282" s="171" t="s">
        <v>1</v>
      </c>
      <c r="N282" s="172" t="s">
        <v>35</v>
      </c>
      <c r="O282" s="159">
        <v>0</v>
      </c>
      <c r="P282" s="159">
        <f t="shared" si="41"/>
        <v>0</v>
      </c>
      <c r="Q282" s="159">
        <v>0</v>
      </c>
      <c r="R282" s="159">
        <f t="shared" si="42"/>
        <v>0</v>
      </c>
      <c r="S282" s="159">
        <v>0</v>
      </c>
      <c r="T282" s="160">
        <f t="shared" si="4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61" t="s">
        <v>126</v>
      </c>
      <c r="AT282" s="161" t="s">
        <v>123</v>
      </c>
      <c r="AU282" s="161" t="s">
        <v>114</v>
      </c>
      <c r="AY282" s="14" t="s">
        <v>115</v>
      </c>
      <c r="BE282" s="162">
        <f t="shared" si="44"/>
        <v>0</v>
      </c>
      <c r="BF282" s="162">
        <f t="shared" si="45"/>
        <v>0</v>
      </c>
      <c r="BG282" s="162">
        <f t="shared" si="46"/>
        <v>0</v>
      </c>
      <c r="BH282" s="162">
        <f t="shared" si="47"/>
        <v>0</v>
      </c>
      <c r="BI282" s="162">
        <f t="shared" si="48"/>
        <v>0</v>
      </c>
      <c r="BJ282" s="14" t="s">
        <v>114</v>
      </c>
      <c r="BK282" s="162">
        <f t="shared" si="49"/>
        <v>0</v>
      </c>
      <c r="BL282" s="14" t="s">
        <v>122</v>
      </c>
      <c r="BM282" s="161" t="s">
        <v>868</v>
      </c>
    </row>
    <row r="283" spans="1:65" s="2" customFormat="1" ht="16.5" customHeight="1">
      <c r="A283" s="26"/>
      <c r="B283" s="149"/>
      <c r="C283" s="150" t="s">
        <v>377</v>
      </c>
      <c r="D283" s="150" t="s">
        <v>118</v>
      </c>
      <c r="E283" s="151" t="s">
        <v>869</v>
      </c>
      <c r="F283" s="152" t="s">
        <v>870</v>
      </c>
      <c r="G283" s="153" t="s">
        <v>157</v>
      </c>
      <c r="H283" s="154">
        <v>2</v>
      </c>
      <c r="I283" s="155"/>
      <c r="J283" s="155">
        <f t="shared" si="40"/>
        <v>0</v>
      </c>
      <c r="K283" s="156"/>
      <c r="L283" s="27"/>
      <c r="M283" s="157" t="s">
        <v>1</v>
      </c>
      <c r="N283" s="158" t="s">
        <v>35</v>
      </c>
      <c r="O283" s="159">
        <v>1.4850000000000001</v>
      </c>
      <c r="P283" s="159">
        <f t="shared" si="41"/>
        <v>2.97</v>
      </c>
      <c r="Q283" s="159">
        <v>0</v>
      </c>
      <c r="R283" s="159">
        <f t="shared" si="42"/>
        <v>0</v>
      </c>
      <c r="S283" s="159">
        <v>0</v>
      </c>
      <c r="T283" s="160">
        <f t="shared" si="4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61" t="s">
        <v>122</v>
      </c>
      <c r="AT283" s="161" t="s">
        <v>118</v>
      </c>
      <c r="AU283" s="161" t="s">
        <v>114</v>
      </c>
      <c r="AY283" s="14" t="s">
        <v>115</v>
      </c>
      <c r="BE283" s="162">
        <f t="shared" si="44"/>
        <v>0</v>
      </c>
      <c r="BF283" s="162">
        <f t="shared" si="45"/>
        <v>0</v>
      </c>
      <c r="BG283" s="162">
        <f t="shared" si="46"/>
        <v>0</v>
      </c>
      <c r="BH283" s="162">
        <f t="shared" si="47"/>
        <v>0</v>
      </c>
      <c r="BI283" s="162">
        <f t="shared" si="48"/>
        <v>0</v>
      </c>
      <c r="BJ283" s="14" t="s">
        <v>114</v>
      </c>
      <c r="BK283" s="162">
        <f t="shared" si="49"/>
        <v>0</v>
      </c>
      <c r="BL283" s="14" t="s">
        <v>122</v>
      </c>
      <c r="BM283" s="161" t="s">
        <v>871</v>
      </c>
    </row>
    <row r="284" spans="1:65" s="2" customFormat="1" ht="16.5" customHeight="1">
      <c r="A284" s="26"/>
      <c r="B284" s="149"/>
      <c r="C284" s="150" t="s">
        <v>872</v>
      </c>
      <c r="D284" s="150" t="s">
        <v>118</v>
      </c>
      <c r="E284" s="151" t="s">
        <v>873</v>
      </c>
      <c r="F284" s="152" t="s">
        <v>874</v>
      </c>
      <c r="G284" s="153" t="s">
        <v>157</v>
      </c>
      <c r="H284" s="154">
        <v>1</v>
      </c>
      <c r="I284" s="155"/>
      <c r="J284" s="155">
        <f t="shared" si="40"/>
        <v>0</v>
      </c>
      <c r="K284" s="156"/>
      <c r="L284" s="27"/>
      <c r="M284" s="157" t="s">
        <v>1</v>
      </c>
      <c r="N284" s="158" t="s">
        <v>35</v>
      </c>
      <c r="O284" s="159">
        <v>0</v>
      </c>
      <c r="P284" s="159">
        <f t="shared" si="41"/>
        <v>0</v>
      </c>
      <c r="Q284" s="159">
        <v>0</v>
      </c>
      <c r="R284" s="159">
        <f t="shared" si="42"/>
        <v>0</v>
      </c>
      <c r="S284" s="159">
        <v>0</v>
      </c>
      <c r="T284" s="160">
        <f t="shared" si="4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61" t="s">
        <v>122</v>
      </c>
      <c r="AT284" s="161" t="s">
        <v>118</v>
      </c>
      <c r="AU284" s="161" t="s">
        <v>114</v>
      </c>
      <c r="AY284" s="14" t="s">
        <v>115</v>
      </c>
      <c r="BE284" s="162">
        <f t="shared" si="44"/>
        <v>0</v>
      </c>
      <c r="BF284" s="162">
        <f t="shared" si="45"/>
        <v>0</v>
      </c>
      <c r="BG284" s="162">
        <f t="shared" si="46"/>
        <v>0</v>
      </c>
      <c r="BH284" s="162">
        <f t="shared" si="47"/>
        <v>0</v>
      </c>
      <c r="BI284" s="162">
        <f t="shared" si="48"/>
        <v>0</v>
      </c>
      <c r="BJ284" s="14" t="s">
        <v>114</v>
      </c>
      <c r="BK284" s="162">
        <f t="shared" si="49"/>
        <v>0</v>
      </c>
      <c r="BL284" s="14" t="s">
        <v>122</v>
      </c>
      <c r="BM284" s="161" t="s">
        <v>875</v>
      </c>
    </row>
    <row r="285" spans="1:65" s="2" customFormat="1" ht="24.25" customHeight="1">
      <c r="A285" s="26"/>
      <c r="B285" s="149"/>
      <c r="C285" s="163" t="s">
        <v>380</v>
      </c>
      <c r="D285" s="163" t="s">
        <v>123</v>
      </c>
      <c r="E285" s="164" t="s">
        <v>876</v>
      </c>
      <c r="F285" s="165" t="s">
        <v>877</v>
      </c>
      <c r="G285" s="166" t="s">
        <v>157</v>
      </c>
      <c r="H285" s="167">
        <v>1</v>
      </c>
      <c r="I285" s="168"/>
      <c r="J285" s="168">
        <f t="shared" si="40"/>
        <v>0</v>
      </c>
      <c r="K285" s="169"/>
      <c r="L285" s="170"/>
      <c r="M285" s="171" t="s">
        <v>1</v>
      </c>
      <c r="N285" s="172" t="s">
        <v>35</v>
      </c>
      <c r="O285" s="159">
        <v>0</v>
      </c>
      <c r="P285" s="159">
        <f t="shared" si="41"/>
        <v>0</v>
      </c>
      <c r="Q285" s="159">
        <v>0</v>
      </c>
      <c r="R285" s="159">
        <f t="shared" si="42"/>
        <v>0</v>
      </c>
      <c r="S285" s="159">
        <v>0</v>
      </c>
      <c r="T285" s="160">
        <f t="shared" si="4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61" t="s">
        <v>126</v>
      </c>
      <c r="AT285" s="161" t="s">
        <v>123</v>
      </c>
      <c r="AU285" s="161" t="s">
        <v>114</v>
      </c>
      <c r="AY285" s="14" t="s">
        <v>115</v>
      </c>
      <c r="BE285" s="162">
        <f t="shared" si="44"/>
        <v>0</v>
      </c>
      <c r="BF285" s="162">
        <f t="shared" si="45"/>
        <v>0</v>
      </c>
      <c r="BG285" s="162">
        <f t="shared" si="46"/>
        <v>0</v>
      </c>
      <c r="BH285" s="162">
        <f t="shared" si="47"/>
        <v>0</v>
      </c>
      <c r="BI285" s="162">
        <f t="shared" si="48"/>
        <v>0</v>
      </c>
      <c r="BJ285" s="14" t="s">
        <v>114</v>
      </c>
      <c r="BK285" s="162">
        <f t="shared" si="49"/>
        <v>0</v>
      </c>
      <c r="BL285" s="14" t="s">
        <v>122</v>
      </c>
      <c r="BM285" s="161" t="s">
        <v>878</v>
      </c>
    </row>
    <row r="286" spans="1:65" s="2" customFormat="1" ht="24.25" customHeight="1">
      <c r="A286" s="26"/>
      <c r="B286" s="149"/>
      <c r="C286" s="150" t="s">
        <v>879</v>
      </c>
      <c r="D286" s="150" t="s">
        <v>118</v>
      </c>
      <c r="E286" s="151" t="s">
        <v>880</v>
      </c>
      <c r="F286" s="152" t="s">
        <v>881</v>
      </c>
      <c r="G286" s="153" t="s">
        <v>179</v>
      </c>
      <c r="H286" s="154">
        <v>1</v>
      </c>
      <c r="I286" s="155"/>
      <c r="J286" s="155">
        <f t="shared" si="40"/>
        <v>0</v>
      </c>
      <c r="K286" s="156"/>
      <c r="L286" s="27"/>
      <c r="M286" s="157" t="s">
        <v>1</v>
      </c>
      <c r="N286" s="158" t="s">
        <v>35</v>
      </c>
      <c r="O286" s="159">
        <v>0.85860000000000003</v>
      </c>
      <c r="P286" s="159">
        <f t="shared" si="41"/>
        <v>0.85860000000000003</v>
      </c>
      <c r="Q286" s="159">
        <v>2.5999999999999998E-4</v>
      </c>
      <c r="R286" s="159">
        <f t="shared" si="42"/>
        <v>2.5999999999999998E-4</v>
      </c>
      <c r="S286" s="159">
        <v>0</v>
      </c>
      <c r="T286" s="160">
        <f t="shared" si="4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61" t="s">
        <v>122</v>
      </c>
      <c r="AT286" s="161" t="s">
        <v>118</v>
      </c>
      <c r="AU286" s="161" t="s">
        <v>114</v>
      </c>
      <c r="AY286" s="14" t="s">
        <v>115</v>
      </c>
      <c r="BE286" s="162">
        <f t="shared" si="44"/>
        <v>0</v>
      </c>
      <c r="BF286" s="162">
        <f t="shared" si="45"/>
        <v>0</v>
      </c>
      <c r="BG286" s="162">
        <f t="shared" si="46"/>
        <v>0</v>
      </c>
      <c r="BH286" s="162">
        <f t="shared" si="47"/>
        <v>0</v>
      </c>
      <c r="BI286" s="162">
        <f t="shared" si="48"/>
        <v>0</v>
      </c>
      <c r="BJ286" s="14" t="s">
        <v>114</v>
      </c>
      <c r="BK286" s="162">
        <f t="shared" si="49"/>
        <v>0</v>
      </c>
      <c r="BL286" s="14" t="s">
        <v>122</v>
      </c>
      <c r="BM286" s="161" t="s">
        <v>882</v>
      </c>
    </row>
    <row r="287" spans="1:65" s="2" customFormat="1" ht="24.25" customHeight="1">
      <c r="A287" s="26"/>
      <c r="B287" s="149"/>
      <c r="C287" s="150" t="s">
        <v>384</v>
      </c>
      <c r="D287" s="150" t="s">
        <v>118</v>
      </c>
      <c r="E287" s="151" t="s">
        <v>883</v>
      </c>
      <c r="F287" s="152" t="s">
        <v>884</v>
      </c>
      <c r="G287" s="153" t="s">
        <v>157</v>
      </c>
      <c r="H287" s="154">
        <v>1</v>
      </c>
      <c r="I287" s="155"/>
      <c r="J287" s="155">
        <f t="shared" si="40"/>
        <v>0</v>
      </c>
      <c r="K287" s="156"/>
      <c r="L287" s="27"/>
      <c r="M287" s="157" t="s">
        <v>1</v>
      </c>
      <c r="N287" s="158" t="s">
        <v>35</v>
      </c>
      <c r="O287" s="159">
        <v>0.64753000000000005</v>
      </c>
      <c r="P287" s="159">
        <f t="shared" si="41"/>
        <v>0.64753000000000005</v>
      </c>
      <c r="Q287" s="159">
        <v>5.9999999999999995E-4</v>
      </c>
      <c r="R287" s="159">
        <f t="shared" si="42"/>
        <v>5.9999999999999995E-4</v>
      </c>
      <c r="S287" s="159">
        <v>0</v>
      </c>
      <c r="T287" s="160">
        <f t="shared" si="4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61" t="s">
        <v>122</v>
      </c>
      <c r="AT287" s="161" t="s">
        <v>118</v>
      </c>
      <c r="AU287" s="161" t="s">
        <v>114</v>
      </c>
      <c r="AY287" s="14" t="s">
        <v>115</v>
      </c>
      <c r="BE287" s="162">
        <f t="shared" si="44"/>
        <v>0</v>
      </c>
      <c r="BF287" s="162">
        <f t="shared" si="45"/>
        <v>0</v>
      </c>
      <c r="BG287" s="162">
        <f t="shared" si="46"/>
        <v>0</v>
      </c>
      <c r="BH287" s="162">
        <f t="shared" si="47"/>
        <v>0</v>
      </c>
      <c r="BI287" s="162">
        <f t="shared" si="48"/>
        <v>0</v>
      </c>
      <c r="BJ287" s="14" t="s">
        <v>114</v>
      </c>
      <c r="BK287" s="162">
        <f t="shared" si="49"/>
        <v>0</v>
      </c>
      <c r="BL287" s="14" t="s">
        <v>122</v>
      </c>
      <c r="BM287" s="161" t="s">
        <v>885</v>
      </c>
    </row>
    <row r="288" spans="1:65" s="2" customFormat="1" ht="24.25" customHeight="1">
      <c r="A288" s="26"/>
      <c r="B288" s="149"/>
      <c r="C288" s="163" t="s">
        <v>886</v>
      </c>
      <c r="D288" s="163" t="s">
        <v>123</v>
      </c>
      <c r="E288" s="164" t="s">
        <v>887</v>
      </c>
      <c r="F288" s="165" t="s">
        <v>888</v>
      </c>
      <c r="G288" s="166" t="s">
        <v>157</v>
      </c>
      <c r="H288" s="167">
        <v>1</v>
      </c>
      <c r="I288" s="168"/>
      <c r="J288" s="168">
        <f t="shared" si="40"/>
        <v>0</v>
      </c>
      <c r="K288" s="169"/>
      <c r="L288" s="170"/>
      <c r="M288" s="171" t="s">
        <v>1</v>
      </c>
      <c r="N288" s="172" t="s">
        <v>35</v>
      </c>
      <c r="O288" s="159">
        <v>0</v>
      </c>
      <c r="P288" s="159">
        <f t="shared" si="41"/>
        <v>0</v>
      </c>
      <c r="Q288" s="159">
        <v>3.15E-3</v>
      </c>
      <c r="R288" s="159">
        <f t="shared" si="42"/>
        <v>3.15E-3</v>
      </c>
      <c r="S288" s="159">
        <v>0</v>
      </c>
      <c r="T288" s="160">
        <f t="shared" si="43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61" t="s">
        <v>126</v>
      </c>
      <c r="AT288" s="161" t="s">
        <v>123</v>
      </c>
      <c r="AU288" s="161" t="s">
        <v>114</v>
      </c>
      <c r="AY288" s="14" t="s">
        <v>115</v>
      </c>
      <c r="BE288" s="162">
        <f t="shared" si="44"/>
        <v>0</v>
      </c>
      <c r="BF288" s="162">
        <f t="shared" si="45"/>
        <v>0</v>
      </c>
      <c r="BG288" s="162">
        <f t="shared" si="46"/>
        <v>0</v>
      </c>
      <c r="BH288" s="162">
        <f t="shared" si="47"/>
        <v>0</v>
      </c>
      <c r="BI288" s="162">
        <f t="shared" si="48"/>
        <v>0</v>
      </c>
      <c r="BJ288" s="14" t="s">
        <v>114</v>
      </c>
      <c r="BK288" s="162">
        <f t="shared" si="49"/>
        <v>0</v>
      </c>
      <c r="BL288" s="14" t="s">
        <v>122</v>
      </c>
      <c r="BM288" s="161" t="s">
        <v>889</v>
      </c>
    </row>
    <row r="289" spans="1:65" s="2" customFormat="1" ht="16.5" customHeight="1">
      <c r="A289" s="26"/>
      <c r="B289" s="149"/>
      <c r="C289" s="150" t="s">
        <v>387</v>
      </c>
      <c r="D289" s="150" t="s">
        <v>118</v>
      </c>
      <c r="E289" s="151" t="s">
        <v>890</v>
      </c>
      <c r="F289" s="152" t="s">
        <v>891</v>
      </c>
      <c r="G289" s="153" t="s">
        <v>179</v>
      </c>
      <c r="H289" s="154">
        <v>1</v>
      </c>
      <c r="I289" s="155"/>
      <c r="J289" s="155">
        <f t="shared" si="40"/>
        <v>0</v>
      </c>
      <c r="K289" s="156"/>
      <c r="L289" s="27"/>
      <c r="M289" s="157" t="s">
        <v>1</v>
      </c>
      <c r="N289" s="158" t="s">
        <v>35</v>
      </c>
      <c r="O289" s="159">
        <v>0</v>
      </c>
      <c r="P289" s="159">
        <f t="shared" si="41"/>
        <v>0</v>
      </c>
      <c r="Q289" s="159">
        <v>0</v>
      </c>
      <c r="R289" s="159">
        <f t="shared" si="42"/>
        <v>0</v>
      </c>
      <c r="S289" s="159">
        <v>0</v>
      </c>
      <c r="T289" s="160">
        <f t="shared" si="43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61" t="s">
        <v>122</v>
      </c>
      <c r="AT289" s="161" t="s">
        <v>118</v>
      </c>
      <c r="AU289" s="161" t="s">
        <v>114</v>
      </c>
      <c r="AY289" s="14" t="s">
        <v>115</v>
      </c>
      <c r="BE289" s="162">
        <f t="shared" si="44"/>
        <v>0</v>
      </c>
      <c r="BF289" s="162">
        <f t="shared" si="45"/>
        <v>0</v>
      </c>
      <c r="BG289" s="162">
        <f t="shared" si="46"/>
        <v>0</v>
      </c>
      <c r="BH289" s="162">
        <f t="shared" si="47"/>
        <v>0</v>
      </c>
      <c r="BI289" s="162">
        <f t="shared" si="48"/>
        <v>0</v>
      </c>
      <c r="BJ289" s="14" t="s">
        <v>114</v>
      </c>
      <c r="BK289" s="162">
        <f t="shared" si="49"/>
        <v>0</v>
      </c>
      <c r="BL289" s="14" t="s">
        <v>122</v>
      </c>
      <c r="BM289" s="161" t="s">
        <v>892</v>
      </c>
    </row>
    <row r="290" spans="1:65" s="2" customFormat="1" ht="24.25" customHeight="1">
      <c r="A290" s="26"/>
      <c r="B290" s="149"/>
      <c r="C290" s="163" t="s">
        <v>893</v>
      </c>
      <c r="D290" s="163" t="s">
        <v>123</v>
      </c>
      <c r="E290" s="164" t="s">
        <v>894</v>
      </c>
      <c r="F290" s="165" t="s">
        <v>895</v>
      </c>
      <c r="G290" s="166" t="s">
        <v>157</v>
      </c>
      <c r="H290" s="167">
        <v>1</v>
      </c>
      <c r="I290" s="168"/>
      <c r="J290" s="168">
        <f t="shared" si="40"/>
        <v>0</v>
      </c>
      <c r="K290" s="169"/>
      <c r="L290" s="170"/>
      <c r="M290" s="171" t="s">
        <v>1</v>
      </c>
      <c r="N290" s="172" t="s">
        <v>35</v>
      </c>
      <c r="O290" s="159">
        <v>0</v>
      </c>
      <c r="P290" s="159">
        <f t="shared" si="41"/>
        <v>0</v>
      </c>
      <c r="Q290" s="159">
        <v>0</v>
      </c>
      <c r="R290" s="159">
        <f t="shared" si="42"/>
        <v>0</v>
      </c>
      <c r="S290" s="159">
        <v>0</v>
      </c>
      <c r="T290" s="160">
        <f t="shared" si="4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61" t="s">
        <v>126</v>
      </c>
      <c r="AT290" s="161" t="s">
        <v>123</v>
      </c>
      <c r="AU290" s="161" t="s">
        <v>114</v>
      </c>
      <c r="AY290" s="14" t="s">
        <v>115</v>
      </c>
      <c r="BE290" s="162">
        <f t="shared" si="44"/>
        <v>0</v>
      </c>
      <c r="BF290" s="162">
        <f t="shared" si="45"/>
        <v>0</v>
      </c>
      <c r="BG290" s="162">
        <f t="shared" si="46"/>
        <v>0</v>
      </c>
      <c r="BH290" s="162">
        <f t="shared" si="47"/>
        <v>0</v>
      </c>
      <c r="BI290" s="162">
        <f t="shared" si="48"/>
        <v>0</v>
      </c>
      <c r="BJ290" s="14" t="s">
        <v>114</v>
      </c>
      <c r="BK290" s="162">
        <f t="shared" si="49"/>
        <v>0</v>
      </c>
      <c r="BL290" s="14" t="s">
        <v>122</v>
      </c>
      <c r="BM290" s="161" t="s">
        <v>896</v>
      </c>
    </row>
    <row r="291" spans="1:65" s="2" customFormat="1" ht="16.5" customHeight="1">
      <c r="A291" s="26"/>
      <c r="B291" s="149"/>
      <c r="C291" s="150" t="s">
        <v>391</v>
      </c>
      <c r="D291" s="150" t="s">
        <v>118</v>
      </c>
      <c r="E291" s="151" t="s">
        <v>897</v>
      </c>
      <c r="F291" s="152" t="s">
        <v>898</v>
      </c>
      <c r="G291" s="153" t="s">
        <v>157</v>
      </c>
      <c r="H291" s="154">
        <v>1</v>
      </c>
      <c r="I291" s="155"/>
      <c r="J291" s="155">
        <f t="shared" si="40"/>
        <v>0</v>
      </c>
      <c r="K291" s="156"/>
      <c r="L291" s="27"/>
      <c r="M291" s="157" t="s">
        <v>1</v>
      </c>
      <c r="N291" s="158" t="s">
        <v>35</v>
      </c>
      <c r="O291" s="159">
        <v>0</v>
      </c>
      <c r="P291" s="159">
        <f t="shared" si="41"/>
        <v>0</v>
      </c>
      <c r="Q291" s="159">
        <v>0</v>
      </c>
      <c r="R291" s="159">
        <f t="shared" si="42"/>
        <v>0</v>
      </c>
      <c r="S291" s="159">
        <v>0</v>
      </c>
      <c r="T291" s="160">
        <f t="shared" si="4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61" t="s">
        <v>122</v>
      </c>
      <c r="AT291" s="161" t="s">
        <v>118</v>
      </c>
      <c r="AU291" s="161" t="s">
        <v>114</v>
      </c>
      <c r="AY291" s="14" t="s">
        <v>115</v>
      </c>
      <c r="BE291" s="162">
        <f t="shared" si="44"/>
        <v>0</v>
      </c>
      <c r="BF291" s="162">
        <f t="shared" si="45"/>
        <v>0</v>
      </c>
      <c r="BG291" s="162">
        <f t="shared" si="46"/>
        <v>0</v>
      </c>
      <c r="BH291" s="162">
        <f t="shared" si="47"/>
        <v>0</v>
      </c>
      <c r="BI291" s="162">
        <f t="shared" si="48"/>
        <v>0</v>
      </c>
      <c r="BJ291" s="14" t="s">
        <v>114</v>
      </c>
      <c r="BK291" s="162">
        <f t="shared" si="49"/>
        <v>0</v>
      </c>
      <c r="BL291" s="14" t="s">
        <v>122</v>
      </c>
      <c r="BM291" s="161" t="s">
        <v>899</v>
      </c>
    </row>
    <row r="292" spans="1:65" s="2" customFormat="1" ht="21.75" customHeight="1">
      <c r="A292" s="26"/>
      <c r="B292" s="149"/>
      <c r="C292" s="163" t="s">
        <v>900</v>
      </c>
      <c r="D292" s="163" t="s">
        <v>123</v>
      </c>
      <c r="E292" s="164" t="s">
        <v>901</v>
      </c>
      <c r="F292" s="165" t="s">
        <v>902</v>
      </c>
      <c r="G292" s="166" t="s">
        <v>157</v>
      </c>
      <c r="H292" s="167">
        <v>1</v>
      </c>
      <c r="I292" s="168"/>
      <c r="J292" s="168">
        <f t="shared" si="40"/>
        <v>0</v>
      </c>
      <c r="K292" s="169"/>
      <c r="L292" s="170"/>
      <c r="M292" s="171" t="s">
        <v>1</v>
      </c>
      <c r="N292" s="172" t="s">
        <v>35</v>
      </c>
      <c r="O292" s="159">
        <v>0</v>
      </c>
      <c r="P292" s="159">
        <f t="shared" si="41"/>
        <v>0</v>
      </c>
      <c r="Q292" s="159">
        <v>0</v>
      </c>
      <c r="R292" s="159">
        <f t="shared" si="42"/>
        <v>0</v>
      </c>
      <c r="S292" s="159">
        <v>0</v>
      </c>
      <c r="T292" s="160">
        <f t="shared" si="4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61" t="s">
        <v>126</v>
      </c>
      <c r="AT292" s="161" t="s">
        <v>123</v>
      </c>
      <c r="AU292" s="161" t="s">
        <v>114</v>
      </c>
      <c r="AY292" s="14" t="s">
        <v>115</v>
      </c>
      <c r="BE292" s="162">
        <f t="shared" si="44"/>
        <v>0</v>
      </c>
      <c r="BF292" s="162">
        <f t="shared" si="45"/>
        <v>0</v>
      </c>
      <c r="BG292" s="162">
        <f t="shared" si="46"/>
        <v>0</v>
      </c>
      <c r="BH292" s="162">
        <f t="shared" si="47"/>
        <v>0</v>
      </c>
      <c r="BI292" s="162">
        <f t="shared" si="48"/>
        <v>0</v>
      </c>
      <c r="BJ292" s="14" t="s">
        <v>114</v>
      </c>
      <c r="BK292" s="162">
        <f t="shared" si="49"/>
        <v>0</v>
      </c>
      <c r="BL292" s="14" t="s">
        <v>122</v>
      </c>
      <c r="BM292" s="161" t="s">
        <v>903</v>
      </c>
    </row>
    <row r="293" spans="1:65" s="2" customFormat="1" ht="24.25" customHeight="1">
      <c r="A293" s="26"/>
      <c r="B293" s="149"/>
      <c r="C293" s="150" t="s">
        <v>394</v>
      </c>
      <c r="D293" s="150" t="s">
        <v>118</v>
      </c>
      <c r="E293" s="151" t="s">
        <v>904</v>
      </c>
      <c r="F293" s="152" t="s">
        <v>905</v>
      </c>
      <c r="G293" s="153" t="s">
        <v>121</v>
      </c>
      <c r="H293" s="154">
        <v>16</v>
      </c>
      <c r="I293" s="155"/>
      <c r="J293" s="155">
        <f t="shared" si="40"/>
        <v>0</v>
      </c>
      <c r="K293" s="156"/>
      <c r="L293" s="27"/>
      <c r="M293" s="157" t="s">
        <v>1</v>
      </c>
      <c r="N293" s="158" t="s">
        <v>35</v>
      </c>
      <c r="O293" s="159">
        <v>6.3969999999999999E-2</v>
      </c>
      <c r="P293" s="159">
        <f t="shared" si="41"/>
        <v>1.02352</v>
      </c>
      <c r="Q293" s="159">
        <v>1.8000000000000001E-4</v>
      </c>
      <c r="R293" s="159">
        <f t="shared" si="42"/>
        <v>2.8800000000000002E-3</v>
      </c>
      <c r="S293" s="159">
        <v>0</v>
      </c>
      <c r="T293" s="160">
        <f t="shared" si="4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61" t="s">
        <v>122</v>
      </c>
      <c r="AT293" s="161" t="s">
        <v>118</v>
      </c>
      <c r="AU293" s="161" t="s">
        <v>114</v>
      </c>
      <c r="AY293" s="14" t="s">
        <v>115</v>
      </c>
      <c r="BE293" s="162">
        <f t="shared" si="44"/>
        <v>0</v>
      </c>
      <c r="BF293" s="162">
        <f t="shared" si="45"/>
        <v>0</v>
      </c>
      <c r="BG293" s="162">
        <f t="shared" si="46"/>
        <v>0</v>
      </c>
      <c r="BH293" s="162">
        <f t="shared" si="47"/>
        <v>0</v>
      </c>
      <c r="BI293" s="162">
        <f t="shared" si="48"/>
        <v>0</v>
      </c>
      <c r="BJ293" s="14" t="s">
        <v>114</v>
      </c>
      <c r="BK293" s="162">
        <f t="shared" si="49"/>
        <v>0</v>
      </c>
      <c r="BL293" s="14" t="s">
        <v>122</v>
      </c>
      <c r="BM293" s="161" t="s">
        <v>906</v>
      </c>
    </row>
    <row r="294" spans="1:65" s="2" customFormat="1" ht="16.5" customHeight="1">
      <c r="A294" s="26"/>
      <c r="B294" s="149"/>
      <c r="C294" s="150" t="s">
        <v>907</v>
      </c>
      <c r="D294" s="150" t="s">
        <v>118</v>
      </c>
      <c r="E294" s="151" t="s">
        <v>317</v>
      </c>
      <c r="F294" s="152" t="s">
        <v>318</v>
      </c>
      <c r="G294" s="153" t="s">
        <v>121</v>
      </c>
      <c r="H294" s="154">
        <v>254</v>
      </c>
      <c r="I294" s="155"/>
      <c r="J294" s="155">
        <f t="shared" si="40"/>
        <v>0</v>
      </c>
      <c r="K294" s="156"/>
      <c r="L294" s="27"/>
      <c r="M294" s="157" t="s">
        <v>1</v>
      </c>
      <c r="N294" s="158" t="s">
        <v>35</v>
      </c>
      <c r="O294" s="159">
        <v>0.03</v>
      </c>
      <c r="P294" s="159">
        <f t="shared" si="41"/>
        <v>7.62</v>
      </c>
      <c r="Q294" s="159">
        <v>0</v>
      </c>
      <c r="R294" s="159">
        <f t="shared" si="42"/>
        <v>0</v>
      </c>
      <c r="S294" s="159">
        <v>0</v>
      </c>
      <c r="T294" s="160">
        <f t="shared" si="4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61" t="s">
        <v>122</v>
      </c>
      <c r="AT294" s="161" t="s">
        <v>118</v>
      </c>
      <c r="AU294" s="161" t="s">
        <v>114</v>
      </c>
      <c r="AY294" s="14" t="s">
        <v>115</v>
      </c>
      <c r="BE294" s="162">
        <f t="shared" si="44"/>
        <v>0</v>
      </c>
      <c r="BF294" s="162">
        <f t="shared" si="45"/>
        <v>0</v>
      </c>
      <c r="BG294" s="162">
        <f t="shared" si="46"/>
        <v>0</v>
      </c>
      <c r="BH294" s="162">
        <f t="shared" si="47"/>
        <v>0</v>
      </c>
      <c r="BI294" s="162">
        <f t="shared" si="48"/>
        <v>0</v>
      </c>
      <c r="BJ294" s="14" t="s">
        <v>114</v>
      </c>
      <c r="BK294" s="162">
        <f t="shared" si="49"/>
        <v>0</v>
      </c>
      <c r="BL294" s="14" t="s">
        <v>122</v>
      </c>
      <c r="BM294" s="161" t="s">
        <v>908</v>
      </c>
    </row>
    <row r="295" spans="1:65" s="2" customFormat="1" ht="21.75" customHeight="1">
      <c r="A295" s="26"/>
      <c r="B295" s="149"/>
      <c r="C295" s="150" t="s">
        <v>398</v>
      </c>
      <c r="D295" s="150" t="s">
        <v>118</v>
      </c>
      <c r="E295" s="151" t="s">
        <v>320</v>
      </c>
      <c r="F295" s="152" t="s">
        <v>321</v>
      </c>
      <c r="G295" s="153" t="s">
        <v>121</v>
      </c>
      <c r="H295" s="154">
        <v>6</v>
      </c>
      <c r="I295" s="155"/>
      <c r="J295" s="155">
        <f t="shared" si="40"/>
        <v>0</v>
      </c>
      <c r="K295" s="156"/>
      <c r="L295" s="27"/>
      <c r="M295" s="157" t="s">
        <v>1</v>
      </c>
      <c r="N295" s="158" t="s">
        <v>35</v>
      </c>
      <c r="O295" s="159">
        <v>3.6999999999999998E-2</v>
      </c>
      <c r="P295" s="159">
        <f t="shared" si="41"/>
        <v>0.22199999999999998</v>
      </c>
      <c r="Q295" s="159">
        <v>0</v>
      </c>
      <c r="R295" s="159">
        <f t="shared" si="42"/>
        <v>0</v>
      </c>
      <c r="S295" s="159">
        <v>0</v>
      </c>
      <c r="T295" s="160">
        <f t="shared" si="4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61" t="s">
        <v>122</v>
      </c>
      <c r="AT295" s="161" t="s">
        <v>118</v>
      </c>
      <c r="AU295" s="161" t="s">
        <v>114</v>
      </c>
      <c r="AY295" s="14" t="s">
        <v>115</v>
      </c>
      <c r="BE295" s="162">
        <f t="shared" si="44"/>
        <v>0</v>
      </c>
      <c r="BF295" s="162">
        <f t="shared" si="45"/>
        <v>0</v>
      </c>
      <c r="BG295" s="162">
        <f t="shared" si="46"/>
        <v>0</v>
      </c>
      <c r="BH295" s="162">
        <f t="shared" si="47"/>
        <v>0</v>
      </c>
      <c r="BI295" s="162">
        <f t="shared" si="48"/>
        <v>0</v>
      </c>
      <c r="BJ295" s="14" t="s">
        <v>114</v>
      </c>
      <c r="BK295" s="162">
        <f t="shared" si="49"/>
        <v>0</v>
      </c>
      <c r="BL295" s="14" t="s">
        <v>122</v>
      </c>
      <c r="BM295" s="161" t="s">
        <v>909</v>
      </c>
    </row>
    <row r="296" spans="1:65" s="2" customFormat="1" ht="24.25" customHeight="1">
      <c r="A296" s="26"/>
      <c r="B296" s="149"/>
      <c r="C296" s="150" t="s">
        <v>910</v>
      </c>
      <c r="D296" s="150" t="s">
        <v>118</v>
      </c>
      <c r="E296" s="151" t="s">
        <v>911</v>
      </c>
      <c r="F296" s="152" t="s">
        <v>912</v>
      </c>
      <c r="G296" s="153" t="s">
        <v>121</v>
      </c>
      <c r="H296" s="154">
        <v>276</v>
      </c>
      <c r="I296" s="155"/>
      <c r="J296" s="155">
        <f t="shared" si="40"/>
        <v>0</v>
      </c>
      <c r="K296" s="156"/>
      <c r="L296" s="27"/>
      <c r="M296" s="157" t="s">
        <v>1</v>
      </c>
      <c r="N296" s="158" t="s">
        <v>35</v>
      </c>
      <c r="O296" s="159">
        <v>5.8049999999999997E-2</v>
      </c>
      <c r="P296" s="159">
        <f t="shared" si="41"/>
        <v>16.021799999999999</v>
      </c>
      <c r="Q296" s="159">
        <v>1.0000000000000001E-5</v>
      </c>
      <c r="R296" s="159">
        <f t="shared" si="42"/>
        <v>2.7600000000000003E-3</v>
      </c>
      <c r="S296" s="159">
        <v>0</v>
      </c>
      <c r="T296" s="160">
        <f t="shared" si="4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61" t="s">
        <v>122</v>
      </c>
      <c r="AT296" s="161" t="s">
        <v>118</v>
      </c>
      <c r="AU296" s="161" t="s">
        <v>114</v>
      </c>
      <c r="AY296" s="14" t="s">
        <v>115</v>
      </c>
      <c r="BE296" s="162">
        <f t="shared" si="44"/>
        <v>0</v>
      </c>
      <c r="BF296" s="162">
        <f t="shared" si="45"/>
        <v>0</v>
      </c>
      <c r="BG296" s="162">
        <f t="shared" si="46"/>
        <v>0</v>
      </c>
      <c r="BH296" s="162">
        <f t="shared" si="47"/>
        <v>0</v>
      </c>
      <c r="BI296" s="162">
        <f t="shared" si="48"/>
        <v>0</v>
      </c>
      <c r="BJ296" s="14" t="s">
        <v>114</v>
      </c>
      <c r="BK296" s="162">
        <f t="shared" si="49"/>
        <v>0</v>
      </c>
      <c r="BL296" s="14" t="s">
        <v>122</v>
      </c>
      <c r="BM296" s="161" t="s">
        <v>913</v>
      </c>
    </row>
    <row r="297" spans="1:65" s="2" customFormat="1" ht="24.25" customHeight="1">
      <c r="A297" s="26"/>
      <c r="B297" s="149"/>
      <c r="C297" s="150" t="s">
        <v>401</v>
      </c>
      <c r="D297" s="150" t="s">
        <v>118</v>
      </c>
      <c r="E297" s="151" t="s">
        <v>914</v>
      </c>
      <c r="F297" s="152" t="s">
        <v>915</v>
      </c>
      <c r="G297" s="153" t="s">
        <v>161</v>
      </c>
      <c r="H297" s="154">
        <v>62.59</v>
      </c>
      <c r="I297" s="155"/>
      <c r="J297" s="155">
        <f t="shared" si="40"/>
        <v>0</v>
      </c>
      <c r="K297" s="156"/>
      <c r="L297" s="27"/>
      <c r="M297" s="157" t="s">
        <v>1</v>
      </c>
      <c r="N297" s="158" t="s">
        <v>35</v>
      </c>
      <c r="O297" s="159">
        <v>0</v>
      </c>
      <c r="P297" s="159">
        <f t="shared" si="41"/>
        <v>0</v>
      </c>
      <c r="Q297" s="159">
        <v>0</v>
      </c>
      <c r="R297" s="159">
        <f t="shared" si="42"/>
        <v>0</v>
      </c>
      <c r="S297" s="159">
        <v>0</v>
      </c>
      <c r="T297" s="160">
        <f t="shared" si="4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61" t="s">
        <v>122</v>
      </c>
      <c r="AT297" s="161" t="s">
        <v>118</v>
      </c>
      <c r="AU297" s="161" t="s">
        <v>114</v>
      </c>
      <c r="AY297" s="14" t="s">
        <v>115</v>
      </c>
      <c r="BE297" s="162">
        <f t="shared" si="44"/>
        <v>0</v>
      </c>
      <c r="BF297" s="162">
        <f t="shared" si="45"/>
        <v>0</v>
      </c>
      <c r="BG297" s="162">
        <f t="shared" si="46"/>
        <v>0</v>
      </c>
      <c r="BH297" s="162">
        <f t="shared" si="47"/>
        <v>0</v>
      </c>
      <c r="BI297" s="162">
        <f t="shared" si="48"/>
        <v>0</v>
      </c>
      <c r="BJ297" s="14" t="s">
        <v>114</v>
      </c>
      <c r="BK297" s="162">
        <f t="shared" si="49"/>
        <v>0</v>
      </c>
      <c r="BL297" s="14" t="s">
        <v>122</v>
      </c>
      <c r="BM297" s="161" t="s">
        <v>916</v>
      </c>
    </row>
    <row r="298" spans="1:65" s="12" customFormat="1" ht="23" customHeight="1">
      <c r="B298" s="137"/>
      <c r="D298" s="138" t="s">
        <v>68</v>
      </c>
      <c r="E298" s="147" t="s">
        <v>917</v>
      </c>
      <c r="F298" s="147" t="s">
        <v>918</v>
      </c>
      <c r="J298" s="148">
        <f>BK298</f>
        <v>0</v>
      </c>
      <c r="L298" s="137"/>
      <c r="M298" s="141"/>
      <c r="N298" s="142"/>
      <c r="O298" s="142"/>
      <c r="P298" s="143">
        <f>SUM(P299:P350)</f>
        <v>61.057099999999998</v>
      </c>
      <c r="Q298" s="142"/>
      <c r="R298" s="143">
        <f>SUM(R299:R350)</f>
        <v>5.1670000000000001E-2</v>
      </c>
      <c r="S298" s="142"/>
      <c r="T298" s="144">
        <f>SUM(T299:T350)</f>
        <v>0</v>
      </c>
      <c r="AR298" s="138" t="s">
        <v>114</v>
      </c>
      <c r="AT298" s="145" t="s">
        <v>68</v>
      </c>
      <c r="AU298" s="145" t="s">
        <v>77</v>
      </c>
      <c r="AY298" s="138" t="s">
        <v>115</v>
      </c>
      <c r="BK298" s="146">
        <f>SUM(BK299:BK350)</f>
        <v>0</v>
      </c>
    </row>
    <row r="299" spans="1:65" s="2" customFormat="1" ht="24.25" customHeight="1">
      <c r="A299" s="26"/>
      <c r="B299" s="149"/>
      <c r="C299" s="150" t="s">
        <v>919</v>
      </c>
      <c r="D299" s="150" t="s">
        <v>118</v>
      </c>
      <c r="E299" s="151" t="s">
        <v>920</v>
      </c>
      <c r="F299" s="152" t="s">
        <v>921</v>
      </c>
      <c r="G299" s="153" t="s">
        <v>179</v>
      </c>
      <c r="H299" s="154">
        <v>1</v>
      </c>
      <c r="I299" s="155"/>
      <c r="J299" s="155">
        <f t="shared" ref="J299:J330" si="50">ROUND(I299*H299,2)</f>
        <v>0</v>
      </c>
      <c r="K299" s="156"/>
      <c r="L299" s="27"/>
      <c r="M299" s="157" t="s">
        <v>1</v>
      </c>
      <c r="N299" s="158" t="s">
        <v>35</v>
      </c>
      <c r="O299" s="159">
        <v>0</v>
      </c>
      <c r="P299" s="159">
        <f t="shared" ref="P299:P330" si="51">O299*H299</f>
        <v>0</v>
      </c>
      <c r="Q299" s="159">
        <v>0</v>
      </c>
      <c r="R299" s="159">
        <f t="shared" ref="R299:R330" si="52">Q299*H299</f>
        <v>0</v>
      </c>
      <c r="S299" s="159">
        <v>0</v>
      </c>
      <c r="T299" s="160">
        <f t="shared" ref="T299:T330" si="53">S299*H299</f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61" t="s">
        <v>122</v>
      </c>
      <c r="AT299" s="161" t="s">
        <v>118</v>
      </c>
      <c r="AU299" s="161" t="s">
        <v>114</v>
      </c>
      <c r="AY299" s="14" t="s">
        <v>115</v>
      </c>
      <c r="BE299" s="162">
        <f t="shared" ref="BE299:BE330" si="54">IF(N299="základná",J299,0)</f>
        <v>0</v>
      </c>
      <c r="BF299" s="162">
        <f t="shared" ref="BF299:BF330" si="55">IF(N299="znížená",J299,0)</f>
        <v>0</v>
      </c>
      <c r="BG299" s="162">
        <f t="shared" ref="BG299:BG330" si="56">IF(N299="zákl. prenesená",J299,0)</f>
        <v>0</v>
      </c>
      <c r="BH299" s="162">
        <f t="shared" ref="BH299:BH330" si="57">IF(N299="zníž. prenesená",J299,0)</f>
        <v>0</v>
      </c>
      <c r="BI299" s="162">
        <f t="shared" ref="BI299:BI330" si="58">IF(N299="nulová",J299,0)</f>
        <v>0</v>
      </c>
      <c r="BJ299" s="14" t="s">
        <v>114</v>
      </c>
      <c r="BK299" s="162">
        <f t="shared" ref="BK299:BK330" si="59">ROUND(I299*H299,2)</f>
        <v>0</v>
      </c>
      <c r="BL299" s="14" t="s">
        <v>122</v>
      </c>
      <c r="BM299" s="161" t="s">
        <v>922</v>
      </c>
    </row>
    <row r="300" spans="1:65" s="2" customFormat="1" ht="33" customHeight="1">
      <c r="A300" s="26"/>
      <c r="B300" s="149"/>
      <c r="C300" s="163" t="s">
        <v>405</v>
      </c>
      <c r="D300" s="163" t="s">
        <v>123</v>
      </c>
      <c r="E300" s="164" t="s">
        <v>923</v>
      </c>
      <c r="F300" s="165" t="s">
        <v>924</v>
      </c>
      <c r="G300" s="166" t="s">
        <v>157</v>
      </c>
      <c r="H300" s="167">
        <v>1</v>
      </c>
      <c r="I300" s="168"/>
      <c r="J300" s="168">
        <f t="shared" si="50"/>
        <v>0</v>
      </c>
      <c r="K300" s="169"/>
      <c r="L300" s="170"/>
      <c r="M300" s="171" t="s">
        <v>1</v>
      </c>
      <c r="N300" s="172" t="s">
        <v>35</v>
      </c>
      <c r="O300" s="159">
        <v>0</v>
      </c>
      <c r="P300" s="159">
        <f t="shared" si="51"/>
        <v>0</v>
      </c>
      <c r="Q300" s="159">
        <v>7.1999999999999998E-3</v>
      </c>
      <c r="R300" s="159">
        <f t="shared" si="52"/>
        <v>7.1999999999999998E-3</v>
      </c>
      <c r="S300" s="159">
        <v>0</v>
      </c>
      <c r="T300" s="160">
        <f t="shared" si="5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61" t="s">
        <v>126</v>
      </c>
      <c r="AT300" s="161" t="s">
        <v>123</v>
      </c>
      <c r="AU300" s="161" t="s">
        <v>114</v>
      </c>
      <c r="AY300" s="14" t="s">
        <v>115</v>
      </c>
      <c r="BE300" s="162">
        <f t="shared" si="54"/>
        <v>0</v>
      </c>
      <c r="BF300" s="162">
        <f t="shared" si="55"/>
        <v>0</v>
      </c>
      <c r="BG300" s="162">
        <f t="shared" si="56"/>
        <v>0</v>
      </c>
      <c r="BH300" s="162">
        <f t="shared" si="57"/>
        <v>0</v>
      </c>
      <c r="BI300" s="162">
        <f t="shared" si="58"/>
        <v>0</v>
      </c>
      <c r="BJ300" s="14" t="s">
        <v>114</v>
      </c>
      <c r="BK300" s="162">
        <f t="shared" si="59"/>
        <v>0</v>
      </c>
      <c r="BL300" s="14" t="s">
        <v>122</v>
      </c>
      <c r="BM300" s="161" t="s">
        <v>925</v>
      </c>
    </row>
    <row r="301" spans="1:65" s="2" customFormat="1" ht="21.75" customHeight="1">
      <c r="A301" s="26"/>
      <c r="B301" s="149"/>
      <c r="C301" s="150" t="s">
        <v>926</v>
      </c>
      <c r="D301" s="150" t="s">
        <v>118</v>
      </c>
      <c r="E301" s="151" t="s">
        <v>927</v>
      </c>
      <c r="F301" s="152" t="s">
        <v>928</v>
      </c>
      <c r="G301" s="153" t="s">
        <v>157</v>
      </c>
      <c r="H301" s="154">
        <v>1</v>
      </c>
      <c r="I301" s="155"/>
      <c r="J301" s="155">
        <f t="shared" si="50"/>
        <v>0</v>
      </c>
      <c r="K301" s="156"/>
      <c r="L301" s="27"/>
      <c r="M301" s="157" t="s">
        <v>1</v>
      </c>
      <c r="N301" s="158" t="s">
        <v>35</v>
      </c>
      <c r="O301" s="159">
        <v>0.84216000000000002</v>
      </c>
      <c r="P301" s="159">
        <f t="shared" si="51"/>
        <v>0.84216000000000002</v>
      </c>
      <c r="Q301" s="159">
        <v>1.7000000000000001E-4</v>
      </c>
      <c r="R301" s="159">
        <f t="shared" si="52"/>
        <v>1.7000000000000001E-4</v>
      </c>
      <c r="S301" s="159">
        <v>0</v>
      </c>
      <c r="T301" s="160">
        <f t="shared" si="5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61" t="s">
        <v>122</v>
      </c>
      <c r="AT301" s="161" t="s">
        <v>118</v>
      </c>
      <c r="AU301" s="161" t="s">
        <v>114</v>
      </c>
      <c r="AY301" s="14" t="s">
        <v>115</v>
      </c>
      <c r="BE301" s="162">
        <f t="shared" si="54"/>
        <v>0</v>
      </c>
      <c r="BF301" s="162">
        <f t="shared" si="55"/>
        <v>0</v>
      </c>
      <c r="BG301" s="162">
        <f t="shared" si="56"/>
        <v>0</v>
      </c>
      <c r="BH301" s="162">
        <f t="shared" si="57"/>
        <v>0</v>
      </c>
      <c r="BI301" s="162">
        <f t="shared" si="58"/>
        <v>0</v>
      </c>
      <c r="BJ301" s="14" t="s">
        <v>114</v>
      </c>
      <c r="BK301" s="162">
        <f t="shared" si="59"/>
        <v>0</v>
      </c>
      <c r="BL301" s="14" t="s">
        <v>122</v>
      </c>
      <c r="BM301" s="161" t="s">
        <v>929</v>
      </c>
    </row>
    <row r="302" spans="1:65" s="2" customFormat="1" ht="21.75" customHeight="1">
      <c r="A302" s="26"/>
      <c r="B302" s="149"/>
      <c r="C302" s="163" t="s">
        <v>408</v>
      </c>
      <c r="D302" s="163" t="s">
        <v>123</v>
      </c>
      <c r="E302" s="164" t="s">
        <v>930</v>
      </c>
      <c r="F302" s="165" t="s">
        <v>931</v>
      </c>
      <c r="G302" s="166" t="s">
        <v>157</v>
      </c>
      <c r="H302" s="167">
        <v>1</v>
      </c>
      <c r="I302" s="168"/>
      <c r="J302" s="168">
        <f t="shared" si="50"/>
        <v>0</v>
      </c>
      <c r="K302" s="169"/>
      <c r="L302" s="170"/>
      <c r="M302" s="171" t="s">
        <v>1</v>
      </c>
      <c r="N302" s="172" t="s">
        <v>35</v>
      </c>
      <c r="O302" s="159">
        <v>0</v>
      </c>
      <c r="P302" s="159">
        <f t="shared" si="51"/>
        <v>0</v>
      </c>
      <c r="Q302" s="159">
        <v>0</v>
      </c>
      <c r="R302" s="159">
        <f t="shared" si="52"/>
        <v>0</v>
      </c>
      <c r="S302" s="159">
        <v>0</v>
      </c>
      <c r="T302" s="160">
        <f t="shared" si="5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61" t="s">
        <v>126</v>
      </c>
      <c r="AT302" s="161" t="s">
        <v>123</v>
      </c>
      <c r="AU302" s="161" t="s">
        <v>114</v>
      </c>
      <c r="AY302" s="14" t="s">
        <v>115</v>
      </c>
      <c r="BE302" s="162">
        <f t="shared" si="54"/>
        <v>0</v>
      </c>
      <c r="BF302" s="162">
        <f t="shared" si="55"/>
        <v>0</v>
      </c>
      <c r="BG302" s="162">
        <f t="shared" si="56"/>
        <v>0</v>
      </c>
      <c r="BH302" s="162">
        <f t="shared" si="57"/>
        <v>0</v>
      </c>
      <c r="BI302" s="162">
        <f t="shared" si="58"/>
        <v>0</v>
      </c>
      <c r="BJ302" s="14" t="s">
        <v>114</v>
      </c>
      <c r="BK302" s="162">
        <f t="shared" si="59"/>
        <v>0</v>
      </c>
      <c r="BL302" s="14" t="s">
        <v>122</v>
      </c>
      <c r="BM302" s="161" t="s">
        <v>932</v>
      </c>
    </row>
    <row r="303" spans="1:65" s="2" customFormat="1" ht="24.25" customHeight="1">
      <c r="A303" s="26"/>
      <c r="B303" s="149"/>
      <c r="C303" s="150" t="s">
        <v>933</v>
      </c>
      <c r="D303" s="150" t="s">
        <v>118</v>
      </c>
      <c r="E303" s="151" t="s">
        <v>934</v>
      </c>
      <c r="F303" s="152" t="s">
        <v>935</v>
      </c>
      <c r="G303" s="153" t="s">
        <v>157</v>
      </c>
      <c r="H303" s="154">
        <v>8</v>
      </c>
      <c r="I303" s="155"/>
      <c r="J303" s="155">
        <f t="shared" si="50"/>
        <v>0</v>
      </c>
      <c r="K303" s="156"/>
      <c r="L303" s="27"/>
      <c r="M303" s="157" t="s">
        <v>1</v>
      </c>
      <c r="N303" s="158" t="s">
        <v>35</v>
      </c>
      <c r="O303" s="159">
        <v>0.92428999999999994</v>
      </c>
      <c r="P303" s="159">
        <f t="shared" si="51"/>
        <v>7.3943199999999996</v>
      </c>
      <c r="Q303" s="159">
        <v>7.2999999999999996E-4</v>
      </c>
      <c r="R303" s="159">
        <f t="shared" si="52"/>
        <v>5.8399999999999997E-3</v>
      </c>
      <c r="S303" s="159">
        <v>0</v>
      </c>
      <c r="T303" s="160">
        <f t="shared" si="5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61" t="s">
        <v>122</v>
      </c>
      <c r="AT303" s="161" t="s">
        <v>118</v>
      </c>
      <c r="AU303" s="161" t="s">
        <v>114</v>
      </c>
      <c r="AY303" s="14" t="s">
        <v>115</v>
      </c>
      <c r="BE303" s="162">
        <f t="shared" si="54"/>
        <v>0</v>
      </c>
      <c r="BF303" s="162">
        <f t="shared" si="55"/>
        <v>0</v>
      </c>
      <c r="BG303" s="162">
        <f t="shared" si="56"/>
        <v>0</v>
      </c>
      <c r="BH303" s="162">
        <f t="shared" si="57"/>
        <v>0</v>
      </c>
      <c r="BI303" s="162">
        <f t="shared" si="58"/>
        <v>0</v>
      </c>
      <c r="BJ303" s="14" t="s">
        <v>114</v>
      </c>
      <c r="BK303" s="162">
        <f t="shared" si="59"/>
        <v>0</v>
      </c>
      <c r="BL303" s="14" t="s">
        <v>122</v>
      </c>
      <c r="BM303" s="161" t="s">
        <v>936</v>
      </c>
    </row>
    <row r="304" spans="1:65" s="2" customFormat="1" ht="24.25" customHeight="1">
      <c r="A304" s="26"/>
      <c r="B304" s="149"/>
      <c r="C304" s="163" t="s">
        <v>414</v>
      </c>
      <c r="D304" s="163" t="s">
        <v>123</v>
      </c>
      <c r="E304" s="164" t="s">
        <v>937</v>
      </c>
      <c r="F304" s="165" t="s">
        <v>938</v>
      </c>
      <c r="G304" s="166" t="s">
        <v>157</v>
      </c>
      <c r="H304" s="167">
        <v>8</v>
      </c>
      <c r="I304" s="168"/>
      <c r="J304" s="168">
        <f t="shared" si="50"/>
        <v>0</v>
      </c>
      <c r="K304" s="169"/>
      <c r="L304" s="170"/>
      <c r="M304" s="171" t="s">
        <v>1</v>
      </c>
      <c r="N304" s="172" t="s">
        <v>35</v>
      </c>
      <c r="O304" s="159">
        <v>0</v>
      </c>
      <c r="P304" s="159">
        <f t="shared" si="51"/>
        <v>0</v>
      </c>
      <c r="Q304" s="159">
        <v>0</v>
      </c>
      <c r="R304" s="159">
        <f t="shared" si="52"/>
        <v>0</v>
      </c>
      <c r="S304" s="159">
        <v>0</v>
      </c>
      <c r="T304" s="160">
        <f t="shared" si="5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61" t="s">
        <v>126</v>
      </c>
      <c r="AT304" s="161" t="s">
        <v>123</v>
      </c>
      <c r="AU304" s="161" t="s">
        <v>114</v>
      </c>
      <c r="AY304" s="14" t="s">
        <v>115</v>
      </c>
      <c r="BE304" s="162">
        <f t="shared" si="54"/>
        <v>0</v>
      </c>
      <c r="BF304" s="162">
        <f t="shared" si="55"/>
        <v>0</v>
      </c>
      <c r="BG304" s="162">
        <f t="shared" si="56"/>
        <v>0</v>
      </c>
      <c r="BH304" s="162">
        <f t="shared" si="57"/>
        <v>0</v>
      </c>
      <c r="BI304" s="162">
        <f t="shared" si="58"/>
        <v>0</v>
      </c>
      <c r="BJ304" s="14" t="s">
        <v>114</v>
      </c>
      <c r="BK304" s="162">
        <f t="shared" si="59"/>
        <v>0</v>
      </c>
      <c r="BL304" s="14" t="s">
        <v>122</v>
      </c>
      <c r="BM304" s="161" t="s">
        <v>939</v>
      </c>
    </row>
    <row r="305" spans="1:65" s="2" customFormat="1" ht="24.25" customHeight="1">
      <c r="A305" s="26"/>
      <c r="B305" s="149"/>
      <c r="C305" s="150" t="s">
        <v>940</v>
      </c>
      <c r="D305" s="150" t="s">
        <v>118</v>
      </c>
      <c r="E305" s="151" t="s">
        <v>941</v>
      </c>
      <c r="F305" s="152" t="s">
        <v>942</v>
      </c>
      <c r="G305" s="153" t="s">
        <v>179</v>
      </c>
      <c r="H305" s="154">
        <v>9</v>
      </c>
      <c r="I305" s="155"/>
      <c r="J305" s="155">
        <f t="shared" si="50"/>
        <v>0</v>
      </c>
      <c r="K305" s="156"/>
      <c r="L305" s="27"/>
      <c r="M305" s="157" t="s">
        <v>1</v>
      </c>
      <c r="N305" s="158" t="s">
        <v>35</v>
      </c>
      <c r="O305" s="159">
        <v>0.13436999999999999</v>
      </c>
      <c r="P305" s="159">
        <f t="shared" si="51"/>
        <v>1.20933</v>
      </c>
      <c r="Q305" s="159">
        <v>0</v>
      </c>
      <c r="R305" s="159">
        <f t="shared" si="52"/>
        <v>0</v>
      </c>
      <c r="S305" s="159">
        <v>0</v>
      </c>
      <c r="T305" s="160">
        <f t="shared" si="53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61" t="s">
        <v>122</v>
      </c>
      <c r="AT305" s="161" t="s">
        <v>118</v>
      </c>
      <c r="AU305" s="161" t="s">
        <v>114</v>
      </c>
      <c r="AY305" s="14" t="s">
        <v>115</v>
      </c>
      <c r="BE305" s="162">
        <f t="shared" si="54"/>
        <v>0</v>
      </c>
      <c r="BF305" s="162">
        <f t="shared" si="55"/>
        <v>0</v>
      </c>
      <c r="BG305" s="162">
        <f t="shared" si="56"/>
        <v>0</v>
      </c>
      <c r="BH305" s="162">
        <f t="shared" si="57"/>
        <v>0</v>
      </c>
      <c r="BI305" s="162">
        <f t="shared" si="58"/>
        <v>0</v>
      </c>
      <c r="BJ305" s="14" t="s">
        <v>114</v>
      </c>
      <c r="BK305" s="162">
        <f t="shared" si="59"/>
        <v>0</v>
      </c>
      <c r="BL305" s="14" t="s">
        <v>122</v>
      </c>
      <c r="BM305" s="161" t="s">
        <v>943</v>
      </c>
    </row>
    <row r="306" spans="1:65" s="2" customFormat="1" ht="21.75" customHeight="1">
      <c r="A306" s="26"/>
      <c r="B306" s="149"/>
      <c r="C306" s="163" t="s">
        <v>417</v>
      </c>
      <c r="D306" s="163" t="s">
        <v>123</v>
      </c>
      <c r="E306" s="164" t="s">
        <v>944</v>
      </c>
      <c r="F306" s="165" t="s">
        <v>945</v>
      </c>
      <c r="G306" s="166" t="s">
        <v>157</v>
      </c>
      <c r="H306" s="167">
        <v>1</v>
      </c>
      <c r="I306" s="168"/>
      <c r="J306" s="168">
        <f t="shared" si="50"/>
        <v>0</v>
      </c>
      <c r="K306" s="169"/>
      <c r="L306" s="170"/>
      <c r="M306" s="171" t="s">
        <v>1</v>
      </c>
      <c r="N306" s="172" t="s">
        <v>35</v>
      </c>
      <c r="O306" s="159">
        <v>0</v>
      </c>
      <c r="P306" s="159">
        <f t="shared" si="51"/>
        <v>0</v>
      </c>
      <c r="Q306" s="159">
        <v>0</v>
      </c>
      <c r="R306" s="159">
        <f t="shared" si="52"/>
        <v>0</v>
      </c>
      <c r="S306" s="159">
        <v>0</v>
      </c>
      <c r="T306" s="160">
        <f t="shared" si="5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61" t="s">
        <v>126</v>
      </c>
      <c r="AT306" s="161" t="s">
        <v>123</v>
      </c>
      <c r="AU306" s="161" t="s">
        <v>114</v>
      </c>
      <c r="AY306" s="14" t="s">
        <v>115</v>
      </c>
      <c r="BE306" s="162">
        <f t="shared" si="54"/>
        <v>0</v>
      </c>
      <c r="BF306" s="162">
        <f t="shared" si="55"/>
        <v>0</v>
      </c>
      <c r="BG306" s="162">
        <f t="shared" si="56"/>
        <v>0</v>
      </c>
      <c r="BH306" s="162">
        <f t="shared" si="57"/>
        <v>0</v>
      </c>
      <c r="BI306" s="162">
        <f t="shared" si="58"/>
        <v>0</v>
      </c>
      <c r="BJ306" s="14" t="s">
        <v>114</v>
      </c>
      <c r="BK306" s="162">
        <f t="shared" si="59"/>
        <v>0</v>
      </c>
      <c r="BL306" s="14" t="s">
        <v>122</v>
      </c>
      <c r="BM306" s="161" t="s">
        <v>946</v>
      </c>
    </row>
    <row r="307" spans="1:65" s="2" customFormat="1" ht="24.25" customHeight="1">
      <c r="A307" s="26"/>
      <c r="B307" s="149"/>
      <c r="C307" s="163" t="s">
        <v>947</v>
      </c>
      <c r="D307" s="163" t="s">
        <v>123</v>
      </c>
      <c r="E307" s="164" t="s">
        <v>948</v>
      </c>
      <c r="F307" s="165" t="s">
        <v>949</v>
      </c>
      <c r="G307" s="166" t="s">
        <v>157</v>
      </c>
      <c r="H307" s="167">
        <v>8</v>
      </c>
      <c r="I307" s="168"/>
      <c r="J307" s="168">
        <f t="shared" si="50"/>
        <v>0</v>
      </c>
      <c r="K307" s="169"/>
      <c r="L307" s="170"/>
      <c r="M307" s="171" t="s">
        <v>1</v>
      </c>
      <c r="N307" s="172" t="s">
        <v>35</v>
      </c>
      <c r="O307" s="159">
        <v>0</v>
      </c>
      <c r="P307" s="159">
        <f t="shared" si="51"/>
        <v>0</v>
      </c>
      <c r="Q307" s="159">
        <v>0</v>
      </c>
      <c r="R307" s="159">
        <f t="shared" si="52"/>
        <v>0</v>
      </c>
      <c r="S307" s="159">
        <v>0</v>
      </c>
      <c r="T307" s="160">
        <f t="shared" si="5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61" t="s">
        <v>126</v>
      </c>
      <c r="AT307" s="161" t="s">
        <v>123</v>
      </c>
      <c r="AU307" s="161" t="s">
        <v>114</v>
      </c>
      <c r="AY307" s="14" t="s">
        <v>115</v>
      </c>
      <c r="BE307" s="162">
        <f t="shared" si="54"/>
        <v>0</v>
      </c>
      <c r="BF307" s="162">
        <f t="shared" si="55"/>
        <v>0</v>
      </c>
      <c r="BG307" s="162">
        <f t="shared" si="56"/>
        <v>0</v>
      </c>
      <c r="BH307" s="162">
        <f t="shared" si="57"/>
        <v>0</v>
      </c>
      <c r="BI307" s="162">
        <f t="shared" si="58"/>
        <v>0</v>
      </c>
      <c r="BJ307" s="14" t="s">
        <v>114</v>
      </c>
      <c r="BK307" s="162">
        <f t="shared" si="59"/>
        <v>0</v>
      </c>
      <c r="BL307" s="14" t="s">
        <v>122</v>
      </c>
      <c r="BM307" s="161" t="s">
        <v>950</v>
      </c>
    </row>
    <row r="308" spans="1:65" s="2" customFormat="1" ht="16.5" customHeight="1">
      <c r="A308" s="26"/>
      <c r="B308" s="149"/>
      <c r="C308" s="150" t="s">
        <v>421</v>
      </c>
      <c r="D308" s="150" t="s">
        <v>118</v>
      </c>
      <c r="E308" s="151" t="s">
        <v>951</v>
      </c>
      <c r="F308" s="152" t="s">
        <v>952</v>
      </c>
      <c r="G308" s="153" t="s">
        <v>157</v>
      </c>
      <c r="H308" s="154">
        <v>9</v>
      </c>
      <c r="I308" s="155"/>
      <c r="J308" s="155">
        <f t="shared" si="50"/>
        <v>0</v>
      </c>
      <c r="K308" s="156"/>
      <c r="L308" s="27"/>
      <c r="M308" s="157" t="s">
        <v>1</v>
      </c>
      <c r="N308" s="158" t="s">
        <v>35</v>
      </c>
      <c r="O308" s="159">
        <v>0.56806000000000001</v>
      </c>
      <c r="P308" s="159">
        <f t="shared" si="51"/>
        <v>5.1125400000000001</v>
      </c>
      <c r="Q308" s="159">
        <v>0</v>
      </c>
      <c r="R308" s="159">
        <f t="shared" si="52"/>
        <v>0</v>
      </c>
      <c r="S308" s="159">
        <v>0</v>
      </c>
      <c r="T308" s="160">
        <f t="shared" si="5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61" t="s">
        <v>122</v>
      </c>
      <c r="AT308" s="161" t="s">
        <v>118</v>
      </c>
      <c r="AU308" s="161" t="s">
        <v>114</v>
      </c>
      <c r="AY308" s="14" t="s">
        <v>115</v>
      </c>
      <c r="BE308" s="162">
        <f t="shared" si="54"/>
        <v>0</v>
      </c>
      <c r="BF308" s="162">
        <f t="shared" si="55"/>
        <v>0</v>
      </c>
      <c r="BG308" s="162">
        <f t="shared" si="56"/>
        <v>0</v>
      </c>
      <c r="BH308" s="162">
        <f t="shared" si="57"/>
        <v>0</v>
      </c>
      <c r="BI308" s="162">
        <f t="shared" si="58"/>
        <v>0</v>
      </c>
      <c r="BJ308" s="14" t="s">
        <v>114</v>
      </c>
      <c r="BK308" s="162">
        <f t="shared" si="59"/>
        <v>0</v>
      </c>
      <c r="BL308" s="14" t="s">
        <v>122</v>
      </c>
      <c r="BM308" s="161" t="s">
        <v>953</v>
      </c>
    </row>
    <row r="309" spans="1:65" s="2" customFormat="1" ht="16.5" customHeight="1">
      <c r="A309" s="26"/>
      <c r="B309" s="149"/>
      <c r="C309" s="163" t="s">
        <v>954</v>
      </c>
      <c r="D309" s="163" t="s">
        <v>123</v>
      </c>
      <c r="E309" s="164" t="s">
        <v>955</v>
      </c>
      <c r="F309" s="165" t="s">
        <v>956</v>
      </c>
      <c r="G309" s="166" t="s">
        <v>157</v>
      </c>
      <c r="H309" s="167">
        <v>1</v>
      </c>
      <c r="I309" s="168"/>
      <c r="J309" s="168">
        <f t="shared" si="50"/>
        <v>0</v>
      </c>
      <c r="K309" s="169"/>
      <c r="L309" s="170"/>
      <c r="M309" s="171" t="s">
        <v>1</v>
      </c>
      <c r="N309" s="172" t="s">
        <v>35</v>
      </c>
      <c r="O309" s="159">
        <v>0</v>
      </c>
      <c r="P309" s="159">
        <f t="shared" si="51"/>
        <v>0</v>
      </c>
      <c r="Q309" s="159">
        <v>0</v>
      </c>
      <c r="R309" s="159">
        <f t="shared" si="52"/>
        <v>0</v>
      </c>
      <c r="S309" s="159">
        <v>0</v>
      </c>
      <c r="T309" s="160">
        <f t="shared" si="5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61" t="s">
        <v>126</v>
      </c>
      <c r="AT309" s="161" t="s">
        <v>123</v>
      </c>
      <c r="AU309" s="161" t="s">
        <v>114</v>
      </c>
      <c r="AY309" s="14" t="s">
        <v>115</v>
      </c>
      <c r="BE309" s="162">
        <f t="shared" si="54"/>
        <v>0</v>
      </c>
      <c r="BF309" s="162">
        <f t="shared" si="55"/>
        <v>0</v>
      </c>
      <c r="BG309" s="162">
        <f t="shared" si="56"/>
        <v>0</v>
      </c>
      <c r="BH309" s="162">
        <f t="shared" si="57"/>
        <v>0</v>
      </c>
      <c r="BI309" s="162">
        <f t="shared" si="58"/>
        <v>0</v>
      </c>
      <c r="BJ309" s="14" t="s">
        <v>114</v>
      </c>
      <c r="BK309" s="162">
        <f t="shared" si="59"/>
        <v>0</v>
      </c>
      <c r="BL309" s="14" t="s">
        <v>122</v>
      </c>
      <c r="BM309" s="161" t="s">
        <v>957</v>
      </c>
    </row>
    <row r="310" spans="1:65" s="2" customFormat="1" ht="24.25" customHeight="1">
      <c r="A310" s="26"/>
      <c r="B310" s="149"/>
      <c r="C310" s="163" t="s">
        <v>424</v>
      </c>
      <c r="D310" s="163" t="s">
        <v>123</v>
      </c>
      <c r="E310" s="164" t="s">
        <v>958</v>
      </c>
      <c r="F310" s="165" t="s">
        <v>959</v>
      </c>
      <c r="G310" s="166" t="s">
        <v>157</v>
      </c>
      <c r="H310" s="167">
        <v>8</v>
      </c>
      <c r="I310" s="168"/>
      <c r="J310" s="168">
        <f t="shared" si="50"/>
        <v>0</v>
      </c>
      <c r="K310" s="169"/>
      <c r="L310" s="170"/>
      <c r="M310" s="171" t="s">
        <v>1</v>
      </c>
      <c r="N310" s="172" t="s">
        <v>35</v>
      </c>
      <c r="O310" s="159">
        <v>0</v>
      </c>
      <c r="P310" s="159">
        <f t="shared" si="51"/>
        <v>0</v>
      </c>
      <c r="Q310" s="159">
        <v>0</v>
      </c>
      <c r="R310" s="159">
        <f t="shared" si="52"/>
        <v>0</v>
      </c>
      <c r="S310" s="159">
        <v>0</v>
      </c>
      <c r="T310" s="160">
        <f t="shared" si="5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61" t="s">
        <v>126</v>
      </c>
      <c r="AT310" s="161" t="s">
        <v>123</v>
      </c>
      <c r="AU310" s="161" t="s">
        <v>114</v>
      </c>
      <c r="AY310" s="14" t="s">
        <v>115</v>
      </c>
      <c r="BE310" s="162">
        <f t="shared" si="54"/>
        <v>0</v>
      </c>
      <c r="BF310" s="162">
        <f t="shared" si="55"/>
        <v>0</v>
      </c>
      <c r="BG310" s="162">
        <f t="shared" si="56"/>
        <v>0</v>
      </c>
      <c r="BH310" s="162">
        <f t="shared" si="57"/>
        <v>0</v>
      </c>
      <c r="BI310" s="162">
        <f t="shared" si="58"/>
        <v>0</v>
      </c>
      <c r="BJ310" s="14" t="s">
        <v>114</v>
      </c>
      <c r="BK310" s="162">
        <f t="shared" si="59"/>
        <v>0</v>
      </c>
      <c r="BL310" s="14" t="s">
        <v>122</v>
      </c>
      <c r="BM310" s="161" t="s">
        <v>960</v>
      </c>
    </row>
    <row r="311" spans="1:65" s="2" customFormat="1" ht="24.25" customHeight="1">
      <c r="A311" s="26"/>
      <c r="B311" s="149"/>
      <c r="C311" s="150" t="s">
        <v>961</v>
      </c>
      <c r="D311" s="150" t="s">
        <v>118</v>
      </c>
      <c r="E311" s="151" t="s">
        <v>962</v>
      </c>
      <c r="F311" s="152" t="s">
        <v>963</v>
      </c>
      <c r="G311" s="153" t="s">
        <v>964</v>
      </c>
      <c r="H311" s="154">
        <v>12</v>
      </c>
      <c r="I311" s="155"/>
      <c r="J311" s="155">
        <f t="shared" si="50"/>
        <v>0</v>
      </c>
      <c r="K311" s="156"/>
      <c r="L311" s="27"/>
      <c r="M311" s="157" t="s">
        <v>1</v>
      </c>
      <c r="N311" s="158" t="s">
        <v>35</v>
      </c>
      <c r="O311" s="159">
        <v>1.49383</v>
      </c>
      <c r="P311" s="159">
        <f t="shared" si="51"/>
        <v>17.92596</v>
      </c>
      <c r="Q311" s="159">
        <v>2.7999999999999998E-4</v>
      </c>
      <c r="R311" s="159">
        <f t="shared" si="52"/>
        <v>3.3599999999999997E-3</v>
      </c>
      <c r="S311" s="159">
        <v>0</v>
      </c>
      <c r="T311" s="160">
        <f t="shared" si="5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61" t="s">
        <v>122</v>
      </c>
      <c r="AT311" s="161" t="s">
        <v>118</v>
      </c>
      <c r="AU311" s="161" t="s">
        <v>114</v>
      </c>
      <c r="AY311" s="14" t="s">
        <v>115</v>
      </c>
      <c r="BE311" s="162">
        <f t="shared" si="54"/>
        <v>0</v>
      </c>
      <c r="BF311" s="162">
        <f t="shared" si="55"/>
        <v>0</v>
      </c>
      <c r="BG311" s="162">
        <f t="shared" si="56"/>
        <v>0</v>
      </c>
      <c r="BH311" s="162">
        <f t="shared" si="57"/>
        <v>0</v>
      </c>
      <c r="BI311" s="162">
        <f t="shared" si="58"/>
        <v>0</v>
      </c>
      <c r="BJ311" s="14" t="s">
        <v>114</v>
      </c>
      <c r="BK311" s="162">
        <f t="shared" si="59"/>
        <v>0</v>
      </c>
      <c r="BL311" s="14" t="s">
        <v>122</v>
      </c>
      <c r="BM311" s="161" t="s">
        <v>965</v>
      </c>
    </row>
    <row r="312" spans="1:65" s="2" customFormat="1" ht="16.5" customHeight="1">
      <c r="A312" s="26"/>
      <c r="B312" s="149"/>
      <c r="C312" s="163" t="s">
        <v>428</v>
      </c>
      <c r="D312" s="163" t="s">
        <v>123</v>
      </c>
      <c r="E312" s="164" t="s">
        <v>966</v>
      </c>
      <c r="F312" s="165" t="s">
        <v>967</v>
      </c>
      <c r="G312" s="166" t="s">
        <v>157</v>
      </c>
      <c r="H312" s="167">
        <v>4</v>
      </c>
      <c r="I312" s="168"/>
      <c r="J312" s="168">
        <f t="shared" si="50"/>
        <v>0</v>
      </c>
      <c r="K312" s="169"/>
      <c r="L312" s="170"/>
      <c r="M312" s="171" t="s">
        <v>1</v>
      </c>
      <c r="N312" s="172" t="s">
        <v>35</v>
      </c>
      <c r="O312" s="159">
        <v>0</v>
      </c>
      <c r="P312" s="159">
        <f t="shared" si="51"/>
        <v>0</v>
      </c>
      <c r="Q312" s="159">
        <v>0</v>
      </c>
      <c r="R312" s="159">
        <f t="shared" si="52"/>
        <v>0</v>
      </c>
      <c r="S312" s="159">
        <v>0</v>
      </c>
      <c r="T312" s="160">
        <f t="shared" si="5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61" t="s">
        <v>126</v>
      </c>
      <c r="AT312" s="161" t="s">
        <v>123</v>
      </c>
      <c r="AU312" s="161" t="s">
        <v>114</v>
      </c>
      <c r="AY312" s="14" t="s">
        <v>115</v>
      </c>
      <c r="BE312" s="162">
        <f t="shared" si="54"/>
        <v>0</v>
      </c>
      <c r="BF312" s="162">
        <f t="shared" si="55"/>
        <v>0</v>
      </c>
      <c r="BG312" s="162">
        <f t="shared" si="56"/>
        <v>0</v>
      </c>
      <c r="BH312" s="162">
        <f t="shared" si="57"/>
        <v>0</v>
      </c>
      <c r="BI312" s="162">
        <f t="shared" si="58"/>
        <v>0</v>
      </c>
      <c r="BJ312" s="14" t="s">
        <v>114</v>
      </c>
      <c r="BK312" s="162">
        <f t="shared" si="59"/>
        <v>0</v>
      </c>
      <c r="BL312" s="14" t="s">
        <v>122</v>
      </c>
      <c r="BM312" s="161" t="s">
        <v>968</v>
      </c>
    </row>
    <row r="313" spans="1:65" s="2" customFormat="1" ht="16.5" customHeight="1">
      <c r="A313" s="26"/>
      <c r="B313" s="149"/>
      <c r="C313" s="163" t="s">
        <v>969</v>
      </c>
      <c r="D313" s="163" t="s">
        <v>123</v>
      </c>
      <c r="E313" s="164" t="s">
        <v>970</v>
      </c>
      <c r="F313" s="165" t="s">
        <v>971</v>
      </c>
      <c r="G313" s="166" t="s">
        <v>157</v>
      </c>
      <c r="H313" s="167">
        <v>8</v>
      </c>
      <c r="I313" s="168"/>
      <c r="J313" s="168">
        <f t="shared" si="50"/>
        <v>0</v>
      </c>
      <c r="K313" s="169"/>
      <c r="L313" s="170"/>
      <c r="M313" s="171" t="s">
        <v>1</v>
      </c>
      <c r="N313" s="172" t="s">
        <v>35</v>
      </c>
      <c r="O313" s="159">
        <v>0</v>
      </c>
      <c r="P313" s="159">
        <f t="shared" si="51"/>
        <v>0</v>
      </c>
      <c r="Q313" s="159">
        <v>0</v>
      </c>
      <c r="R313" s="159">
        <f t="shared" si="52"/>
        <v>0</v>
      </c>
      <c r="S313" s="159">
        <v>0</v>
      </c>
      <c r="T313" s="160">
        <f t="shared" si="5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61" t="s">
        <v>126</v>
      </c>
      <c r="AT313" s="161" t="s">
        <v>123</v>
      </c>
      <c r="AU313" s="161" t="s">
        <v>114</v>
      </c>
      <c r="AY313" s="14" t="s">
        <v>115</v>
      </c>
      <c r="BE313" s="162">
        <f t="shared" si="54"/>
        <v>0</v>
      </c>
      <c r="BF313" s="162">
        <f t="shared" si="55"/>
        <v>0</v>
      </c>
      <c r="BG313" s="162">
        <f t="shared" si="56"/>
        <v>0</v>
      </c>
      <c r="BH313" s="162">
        <f t="shared" si="57"/>
        <v>0</v>
      </c>
      <c r="BI313" s="162">
        <f t="shared" si="58"/>
        <v>0</v>
      </c>
      <c r="BJ313" s="14" t="s">
        <v>114</v>
      </c>
      <c r="BK313" s="162">
        <f t="shared" si="59"/>
        <v>0</v>
      </c>
      <c r="BL313" s="14" t="s">
        <v>122</v>
      </c>
      <c r="BM313" s="161" t="s">
        <v>972</v>
      </c>
    </row>
    <row r="314" spans="1:65" s="2" customFormat="1" ht="33" customHeight="1">
      <c r="A314" s="26"/>
      <c r="B314" s="149"/>
      <c r="C314" s="150" t="s">
        <v>431</v>
      </c>
      <c r="D314" s="150" t="s">
        <v>118</v>
      </c>
      <c r="E314" s="151" t="s">
        <v>973</v>
      </c>
      <c r="F314" s="152" t="s">
        <v>974</v>
      </c>
      <c r="G314" s="153" t="s">
        <v>179</v>
      </c>
      <c r="H314" s="154">
        <v>2</v>
      </c>
      <c r="I314" s="155"/>
      <c r="J314" s="155">
        <f t="shared" si="50"/>
        <v>0</v>
      </c>
      <c r="K314" s="156"/>
      <c r="L314" s="27"/>
      <c r="M314" s="157" t="s">
        <v>1</v>
      </c>
      <c r="N314" s="158" t="s">
        <v>35</v>
      </c>
      <c r="O314" s="159">
        <v>0.65654000000000001</v>
      </c>
      <c r="P314" s="159">
        <f t="shared" si="51"/>
        <v>1.31308</v>
      </c>
      <c r="Q314" s="159">
        <v>6.6E-4</v>
      </c>
      <c r="R314" s="159">
        <f t="shared" si="52"/>
        <v>1.32E-3</v>
      </c>
      <c r="S314" s="159">
        <v>0</v>
      </c>
      <c r="T314" s="160">
        <f t="shared" si="5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61" t="s">
        <v>122</v>
      </c>
      <c r="AT314" s="161" t="s">
        <v>118</v>
      </c>
      <c r="AU314" s="161" t="s">
        <v>114</v>
      </c>
      <c r="AY314" s="14" t="s">
        <v>115</v>
      </c>
      <c r="BE314" s="162">
        <f t="shared" si="54"/>
        <v>0</v>
      </c>
      <c r="BF314" s="162">
        <f t="shared" si="55"/>
        <v>0</v>
      </c>
      <c r="BG314" s="162">
        <f t="shared" si="56"/>
        <v>0</v>
      </c>
      <c r="BH314" s="162">
        <f t="shared" si="57"/>
        <v>0</v>
      </c>
      <c r="BI314" s="162">
        <f t="shared" si="58"/>
        <v>0</v>
      </c>
      <c r="BJ314" s="14" t="s">
        <v>114</v>
      </c>
      <c r="BK314" s="162">
        <f t="shared" si="59"/>
        <v>0</v>
      </c>
      <c r="BL314" s="14" t="s">
        <v>122</v>
      </c>
      <c r="BM314" s="161" t="s">
        <v>975</v>
      </c>
    </row>
    <row r="315" spans="1:65" s="2" customFormat="1" ht="24.25" customHeight="1">
      <c r="A315" s="26"/>
      <c r="B315" s="149"/>
      <c r="C315" s="163" t="s">
        <v>976</v>
      </c>
      <c r="D315" s="163" t="s">
        <v>123</v>
      </c>
      <c r="E315" s="164" t="s">
        <v>977</v>
      </c>
      <c r="F315" s="165" t="s">
        <v>978</v>
      </c>
      <c r="G315" s="166" t="s">
        <v>157</v>
      </c>
      <c r="H315" s="167">
        <v>2</v>
      </c>
      <c r="I315" s="168"/>
      <c r="J315" s="168">
        <f t="shared" si="50"/>
        <v>0</v>
      </c>
      <c r="K315" s="169"/>
      <c r="L315" s="170"/>
      <c r="M315" s="171" t="s">
        <v>1</v>
      </c>
      <c r="N315" s="172" t="s">
        <v>35</v>
      </c>
      <c r="O315" s="159">
        <v>0</v>
      </c>
      <c r="P315" s="159">
        <f t="shared" si="51"/>
        <v>0</v>
      </c>
      <c r="Q315" s="159">
        <v>0</v>
      </c>
      <c r="R315" s="159">
        <f t="shared" si="52"/>
        <v>0</v>
      </c>
      <c r="S315" s="159">
        <v>0</v>
      </c>
      <c r="T315" s="160">
        <f t="shared" si="5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61" t="s">
        <v>126</v>
      </c>
      <c r="AT315" s="161" t="s">
        <v>123</v>
      </c>
      <c r="AU315" s="161" t="s">
        <v>114</v>
      </c>
      <c r="AY315" s="14" t="s">
        <v>115</v>
      </c>
      <c r="BE315" s="162">
        <f t="shared" si="54"/>
        <v>0</v>
      </c>
      <c r="BF315" s="162">
        <f t="shared" si="55"/>
        <v>0</v>
      </c>
      <c r="BG315" s="162">
        <f t="shared" si="56"/>
        <v>0</v>
      </c>
      <c r="BH315" s="162">
        <f t="shared" si="57"/>
        <v>0</v>
      </c>
      <c r="BI315" s="162">
        <f t="shared" si="58"/>
        <v>0</v>
      </c>
      <c r="BJ315" s="14" t="s">
        <v>114</v>
      </c>
      <c r="BK315" s="162">
        <f t="shared" si="59"/>
        <v>0</v>
      </c>
      <c r="BL315" s="14" t="s">
        <v>122</v>
      </c>
      <c r="BM315" s="161" t="s">
        <v>979</v>
      </c>
    </row>
    <row r="316" spans="1:65" s="2" customFormat="1" ht="38" customHeight="1">
      <c r="A316" s="26"/>
      <c r="B316" s="149"/>
      <c r="C316" s="150" t="s">
        <v>435</v>
      </c>
      <c r="D316" s="150" t="s">
        <v>118</v>
      </c>
      <c r="E316" s="151" t="s">
        <v>980</v>
      </c>
      <c r="F316" s="152" t="s">
        <v>981</v>
      </c>
      <c r="G316" s="153" t="s">
        <v>179</v>
      </c>
      <c r="H316" s="154">
        <v>1</v>
      </c>
      <c r="I316" s="155"/>
      <c r="J316" s="155">
        <f t="shared" si="50"/>
        <v>0</v>
      </c>
      <c r="K316" s="156"/>
      <c r="L316" s="27"/>
      <c r="M316" s="157" t="s">
        <v>1</v>
      </c>
      <c r="N316" s="158" t="s">
        <v>35</v>
      </c>
      <c r="O316" s="159">
        <v>0</v>
      </c>
      <c r="P316" s="159">
        <f t="shared" si="51"/>
        <v>0</v>
      </c>
      <c r="Q316" s="159">
        <v>0</v>
      </c>
      <c r="R316" s="159">
        <f t="shared" si="52"/>
        <v>0</v>
      </c>
      <c r="S316" s="159">
        <v>0</v>
      </c>
      <c r="T316" s="160">
        <f t="shared" si="5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61" t="s">
        <v>122</v>
      </c>
      <c r="AT316" s="161" t="s">
        <v>118</v>
      </c>
      <c r="AU316" s="161" t="s">
        <v>114</v>
      </c>
      <c r="AY316" s="14" t="s">
        <v>115</v>
      </c>
      <c r="BE316" s="162">
        <f t="shared" si="54"/>
        <v>0</v>
      </c>
      <c r="BF316" s="162">
        <f t="shared" si="55"/>
        <v>0</v>
      </c>
      <c r="BG316" s="162">
        <f t="shared" si="56"/>
        <v>0</v>
      </c>
      <c r="BH316" s="162">
        <f t="shared" si="57"/>
        <v>0</v>
      </c>
      <c r="BI316" s="162">
        <f t="shared" si="58"/>
        <v>0</v>
      </c>
      <c r="BJ316" s="14" t="s">
        <v>114</v>
      </c>
      <c r="BK316" s="162">
        <f t="shared" si="59"/>
        <v>0</v>
      </c>
      <c r="BL316" s="14" t="s">
        <v>122</v>
      </c>
      <c r="BM316" s="161" t="s">
        <v>982</v>
      </c>
    </row>
    <row r="317" spans="1:65" s="2" customFormat="1" ht="16.5" customHeight="1">
      <c r="A317" s="26"/>
      <c r="B317" s="149"/>
      <c r="C317" s="163" t="s">
        <v>983</v>
      </c>
      <c r="D317" s="163" t="s">
        <v>123</v>
      </c>
      <c r="E317" s="164" t="s">
        <v>984</v>
      </c>
      <c r="F317" s="165" t="s">
        <v>985</v>
      </c>
      <c r="G317" s="166" t="s">
        <v>157</v>
      </c>
      <c r="H317" s="167">
        <v>1</v>
      </c>
      <c r="I317" s="168"/>
      <c r="J317" s="168">
        <f t="shared" si="50"/>
        <v>0</v>
      </c>
      <c r="K317" s="169"/>
      <c r="L317" s="170"/>
      <c r="M317" s="171" t="s">
        <v>1</v>
      </c>
      <c r="N317" s="172" t="s">
        <v>35</v>
      </c>
      <c r="O317" s="159">
        <v>0</v>
      </c>
      <c r="P317" s="159">
        <f t="shared" si="51"/>
        <v>0</v>
      </c>
      <c r="Q317" s="159">
        <v>0</v>
      </c>
      <c r="R317" s="159">
        <f t="shared" si="52"/>
        <v>0</v>
      </c>
      <c r="S317" s="159">
        <v>0</v>
      </c>
      <c r="T317" s="160">
        <f t="shared" si="5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61" t="s">
        <v>126</v>
      </c>
      <c r="AT317" s="161" t="s">
        <v>123</v>
      </c>
      <c r="AU317" s="161" t="s">
        <v>114</v>
      </c>
      <c r="AY317" s="14" t="s">
        <v>115</v>
      </c>
      <c r="BE317" s="162">
        <f t="shared" si="54"/>
        <v>0</v>
      </c>
      <c r="BF317" s="162">
        <f t="shared" si="55"/>
        <v>0</v>
      </c>
      <c r="BG317" s="162">
        <f t="shared" si="56"/>
        <v>0</v>
      </c>
      <c r="BH317" s="162">
        <f t="shared" si="57"/>
        <v>0</v>
      </c>
      <c r="BI317" s="162">
        <f t="shared" si="58"/>
        <v>0</v>
      </c>
      <c r="BJ317" s="14" t="s">
        <v>114</v>
      </c>
      <c r="BK317" s="162">
        <f t="shared" si="59"/>
        <v>0</v>
      </c>
      <c r="BL317" s="14" t="s">
        <v>122</v>
      </c>
      <c r="BM317" s="161" t="s">
        <v>986</v>
      </c>
    </row>
    <row r="318" spans="1:65" s="2" customFormat="1" ht="24.25" customHeight="1">
      <c r="A318" s="26"/>
      <c r="B318" s="149"/>
      <c r="C318" s="150" t="s">
        <v>438</v>
      </c>
      <c r="D318" s="150" t="s">
        <v>118</v>
      </c>
      <c r="E318" s="151" t="s">
        <v>987</v>
      </c>
      <c r="F318" s="152" t="s">
        <v>988</v>
      </c>
      <c r="G318" s="153" t="s">
        <v>179</v>
      </c>
      <c r="H318" s="154">
        <v>1</v>
      </c>
      <c r="I318" s="155"/>
      <c r="J318" s="155">
        <f t="shared" si="50"/>
        <v>0</v>
      </c>
      <c r="K318" s="156"/>
      <c r="L318" s="27"/>
      <c r="M318" s="157" t="s">
        <v>1</v>
      </c>
      <c r="N318" s="158" t="s">
        <v>35</v>
      </c>
      <c r="O318" s="159">
        <v>2.1919900000000001</v>
      </c>
      <c r="P318" s="159">
        <f t="shared" si="51"/>
        <v>2.1919900000000001</v>
      </c>
      <c r="Q318" s="159">
        <v>3.6999999999999999E-4</v>
      </c>
      <c r="R318" s="159">
        <f t="shared" si="52"/>
        <v>3.6999999999999999E-4</v>
      </c>
      <c r="S318" s="159">
        <v>0</v>
      </c>
      <c r="T318" s="160">
        <f t="shared" si="5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61" t="s">
        <v>122</v>
      </c>
      <c r="AT318" s="161" t="s">
        <v>118</v>
      </c>
      <c r="AU318" s="161" t="s">
        <v>114</v>
      </c>
      <c r="AY318" s="14" t="s">
        <v>115</v>
      </c>
      <c r="BE318" s="162">
        <f t="shared" si="54"/>
        <v>0</v>
      </c>
      <c r="BF318" s="162">
        <f t="shared" si="55"/>
        <v>0</v>
      </c>
      <c r="BG318" s="162">
        <f t="shared" si="56"/>
        <v>0</v>
      </c>
      <c r="BH318" s="162">
        <f t="shared" si="57"/>
        <v>0</v>
      </c>
      <c r="BI318" s="162">
        <f t="shared" si="58"/>
        <v>0</v>
      </c>
      <c r="BJ318" s="14" t="s">
        <v>114</v>
      </c>
      <c r="BK318" s="162">
        <f t="shared" si="59"/>
        <v>0</v>
      </c>
      <c r="BL318" s="14" t="s">
        <v>122</v>
      </c>
      <c r="BM318" s="161" t="s">
        <v>989</v>
      </c>
    </row>
    <row r="319" spans="1:65" s="2" customFormat="1" ht="24.25" customHeight="1">
      <c r="A319" s="26"/>
      <c r="B319" s="149"/>
      <c r="C319" s="163" t="s">
        <v>990</v>
      </c>
      <c r="D319" s="163" t="s">
        <v>123</v>
      </c>
      <c r="E319" s="164" t="s">
        <v>991</v>
      </c>
      <c r="F319" s="165" t="s">
        <v>992</v>
      </c>
      <c r="G319" s="166" t="s">
        <v>157</v>
      </c>
      <c r="H319" s="167">
        <v>1</v>
      </c>
      <c r="I319" s="168"/>
      <c r="J319" s="168">
        <f t="shared" si="50"/>
        <v>0</v>
      </c>
      <c r="K319" s="169"/>
      <c r="L319" s="170"/>
      <c r="M319" s="171" t="s">
        <v>1</v>
      </c>
      <c r="N319" s="172" t="s">
        <v>35</v>
      </c>
      <c r="O319" s="159">
        <v>0</v>
      </c>
      <c r="P319" s="159">
        <f t="shared" si="51"/>
        <v>0</v>
      </c>
      <c r="Q319" s="159">
        <v>0</v>
      </c>
      <c r="R319" s="159">
        <f t="shared" si="52"/>
        <v>0</v>
      </c>
      <c r="S319" s="159">
        <v>0</v>
      </c>
      <c r="T319" s="160">
        <f t="shared" si="5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61" t="s">
        <v>126</v>
      </c>
      <c r="AT319" s="161" t="s">
        <v>123</v>
      </c>
      <c r="AU319" s="161" t="s">
        <v>114</v>
      </c>
      <c r="AY319" s="14" t="s">
        <v>115</v>
      </c>
      <c r="BE319" s="162">
        <f t="shared" si="54"/>
        <v>0</v>
      </c>
      <c r="BF319" s="162">
        <f t="shared" si="55"/>
        <v>0</v>
      </c>
      <c r="BG319" s="162">
        <f t="shared" si="56"/>
        <v>0</v>
      </c>
      <c r="BH319" s="162">
        <f t="shared" si="57"/>
        <v>0</v>
      </c>
      <c r="BI319" s="162">
        <f t="shared" si="58"/>
        <v>0</v>
      </c>
      <c r="BJ319" s="14" t="s">
        <v>114</v>
      </c>
      <c r="BK319" s="162">
        <f t="shared" si="59"/>
        <v>0</v>
      </c>
      <c r="BL319" s="14" t="s">
        <v>122</v>
      </c>
      <c r="BM319" s="161" t="s">
        <v>993</v>
      </c>
    </row>
    <row r="320" spans="1:65" s="2" customFormat="1" ht="24.25" customHeight="1">
      <c r="A320" s="26"/>
      <c r="B320" s="149"/>
      <c r="C320" s="150" t="s">
        <v>442</v>
      </c>
      <c r="D320" s="150" t="s">
        <v>118</v>
      </c>
      <c r="E320" s="151" t="s">
        <v>994</v>
      </c>
      <c r="F320" s="152" t="s">
        <v>995</v>
      </c>
      <c r="G320" s="153" t="s">
        <v>179</v>
      </c>
      <c r="H320" s="154">
        <v>2</v>
      </c>
      <c r="I320" s="155"/>
      <c r="J320" s="155">
        <f t="shared" si="50"/>
        <v>0</v>
      </c>
      <c r="K320" s="156"/>
      <c r="L320" s="27"/>
      <c r="M320" s="157" t="s">
        <v>1</v>
      </c>
      <c r="N320" s="158" t="s">
        <v>35</v>
      </c>
      <c r="O320" s="159">
        <v>1.4824600000000001</v>
      </c>
      <c r="P320" s="159">
        <f t="shared" si="51"/>
        <v>2.9649200000000002</v>
      </c>
      <c r="Q320" s="159">
        <v>7.5000000000000002E-4</v>
      </c>
      <c r="R320" s="159">
        <f t="shared" si="52"/>
        <v>1.5E-3</v>
      </c>
      <c r="S320" s="159">
        <v>0</v>
      </c>
      <c r="T320" s="160">
        <f t="shared" si="53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61" t="s">
        <v>122</v>
      </c>
      <c r="AT320" s="161" t="s">
        <v>118</v>
      </c>
      <c r="AU320" s="161" t="s">
        <v>114</v>
      </c>
      <c r="AY320" s="14" t="s">
        <v>115</v>
      </c>
      <c r="BE320" s="162">
        <f t="shared" si="54"/>
        <v>0</v>
      </c>
      <c r="BF320" s="162">
        <f t="shared" si="55"/>
        <v>0</v>
      </c>
      <c r="BG320" s="162">
        <f t="shared" si="56"/>
        <v>0</v>
      </c>
      <c r="BH320" s="162">
        <f t="shared" si="57"/>
        <v>0</v>
      </c>
      <c r="BI320" s="162">
        <f t="shared" si="58"/>
        <v>0</v>
      </c>
      <c r="BJ320" s="14" t="s">
        <v>114</v>
      </c>
      <c r="BK320" s="162">
        <f t="shared" si="59"/>
        <v>0</v>
      </c>
      <c r="BL320" s="14" t="s">
        <v>122</v>
      </c>
      <c r="BM320" s="161" t="s">
        <v>996</v>
      </c>
    </row>
    <row r="321" spans="1:65" s="2" customFormat="1" ht="24.25" customHeight="1">
      <c r="A321" s="26"/>
      <c r="B321" s="149"/>
      <c r="C321" s="163" t="s">
        <v>997</v>
      </c>
      <c r="D321" s="163" t="s">
        <v>123</v>
      </c>
      <c r="E321" s="164" t="s">
        <v>998</v>
      </c>
      <c r="F321" s="165" t="s">
        <v>999</v>
      </c>
      <c r="G321" s="166" t="s">
        <v>157</v>
      </c>
      <c r="H321" s="167">
        <v>1</v>
      </c>
      <c r="I321" s="168"/>
      <c r="J321" s="168">
        <f t="shared" si="50"/>
        <v>0</v>
      </c>
      <c r="K321" s="169"/>
      <c r="L321" s="170"/>
      <c r="M321" s="171" t="s">
        <v>1</v>
      </c>
      <c r="N321" s="172" t="s">
        <v>35</v>
      </c>
      <c r="O321" s="159">
        <v>0</v>
      </c>
      <c r="P321" s="159">
        <f t="shared" si="51"/>
        <v>0</v>
      </c>
      <c r="Q321" s="159">
        <v>0</v>
      </c>
      <c r="R321" s="159">
        <f t="shared" si="52"/>
        <v>0</v>
      </c>
      <c r="S321" s="159">
        <v>0</v>
      </c>
      <c r="T321" s="160">
        <f t="shared" si="53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61" t="s">
        <v>126</v>
      </c>
      <c r="AT321" s="161" t="s">
        <v>123</v>
      </c>
      <c r="AU321" s="161" t="s">
        <v>114</v>
      </c>
      <c r="AY321" s="14" t="s">
        <v>115</v>
      </c>
      <c r="BE321" s="162">
        <f t="shared" si="54"/>
        <v>0</v>
      </c>
      <c r="BF321" s="162">
        <f t="shared" si="55"/>
        <v>0</v>
      </c>
      <c r="BG321" s="162">
        <f t="shared" si="56"/>
        <v>0</v>
      </c>
      <c r="BH321" s="162">
        <f t="shared" si="57"/>
        <v>0</v>
      </c>
      <c r="BI321" s="162">
        <f t="shared" si="58"/>
        <v>0</v>
      </c>
      <c r="BJ321" s="14" t="s">
        <v>114</v>
      </c>
      <c r="BK321" s="162">
        <f t="shared" si="59"/>
        <v>0</v>
      </c>
      <c r="BL321" s="14" t="s">
        <v>122</v>
      </c>
      <c r="BM321" s="161" t="s">
        <v>1000</v>
      </c>
    </row>
    <row r="322" spans="1:65" s="2" customFormat="1" ht="24.25" customHeight="1">
      <c r="A322" s="26"/>
      <c r="B322" s="149"/>
      <c r="C322" s="163" t="s">
        <v>445</v>
      </c>
      <c r="D322" s="163" t="s">
        <v>123</v>
      </c>
      <c r="E322" s="164" t="s">
        <v>1001</v>
      </c>
      <c r="F322" s="165" t="s">
        <v>1002</v>
      </c>
      <c r="G322" s="166" t="s">
        <v>157</v>
      </c>
      <c r="H322" s="167">
        <v>1</v>
      </c>
      <c r="I322" s="168"/>
      <c r="J322" s="168">
        <f t="shared" si="50"/>
        <v>0</v>
      </c>
      <c r="K322" s="169"/>
      <c r="L322" s="170"/>
      <c r="M322" s="171" t="s">
        <v>1</v>
      </c>
      <c r="N322" s="172" t="s">
        <v>35</v>
      </c>
      <c r="O322" s="159">
        <v>0</v>
      </c>
      <c r="P322" s="159">
        <f t="shared" si="51"/>
        <v>0</v>
      </c>
      <c r="Q322" s="159">
        <v>0</v>
      </c>
      <c r="R322" s="159">
        <f t="shared" si="52"/>
        <v>0</v>
      </c>
      <c r="S322" s="159">
        <v>0</v>
      </c>
      <c r="T322" s="160">
        <f t="shared" si="53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61" t="s">
        <v>126</v>
      </c>
      <c r="AT322" s="161" t="s">
        <v>123</v>
      </c>
      <c r="AU322" s="161" t="s">
        <v>114</v>
      </c>
      <c r="AY322" s="14" t="s">
        <v>115</v>
      </c>
      <c r="BE322" s="162">
        <f t="shared" si="54"/>
        <v>0</v>
      </c>
      <c r="BF322" s="162">
        <f t="shared" si="55"/>
        <v>0</v>
      </c>
      <c r="BG322" s="162">
        <f t="shared" si="56"/>
        <v>0</v>
      </c>
      <c r="BH322" s="162">
        <f t="shared" si="57"/>
        <v>0</v>
      </c>
      <c r="BI322" s="162">
        <f t="shared" si="58"/>
        <v>0</v>
      </c>
      <c r="BJ322" s="14" t="s">
        <v>114</v>
      </c>
      <c r="BK322" s="162">
        <f t="shared" si="59"/>
        <v>0</v>
      </c>
      <c r="BL322" s="14" t="s">
        <v>122</v>
      </c>
      <c r="BM322" s="161" t="s">
        <v>1003</v>
      </c>
    </row>
    <row r="323" spans="1:65" s="2" customFormat="1" ht="24.25" customHeight="1">
      <c r="A323" s="26"/>
      <c r="B323" s="149"/>
      <c r="C323" s="150" t="s">
        <v>1004</v>
      </c>
      <c r="D323" s="150" t="s">
        <v>118</v>
      </c>
      <c r="E323" s="151" t="s">
        <v>1005</v>
      </c>
      <c r="F323" s="152" t="s">
        <v>1006</v>
      </c>
      <c r="G323" s="153" t="s">
        <v>179</v>
      </c>
      <c r="H323" s="154">
        <v>1</v>
      </c>
      <c r="I323" s="155"/>
      <c r="J323" s="155">
        <f t="shared" si="50"/>
        <v>0</v>
      </c>
      <c r="K323" s="156"/>
      <c r="L323" s="27"/>
      <c r="M323" s="157" t="s">
        <v>1</v>
      </c>
      <c r="N323" s="158" t="s">
        <v>35</v>
      </c>
      <c r="O323" s="159">
        <v>0.71186000000000005</v>
      </c>
      <c r="P323" s="159">
        <f t="shared" si="51"/>
        <v>0.71186000000000005</v>
      </c>
      <c r="Q323" s="159">
        <v>7.2999999999999996E-4</v>
      </c>
      <c r="R323" s="159">
        <f t="shared" si="52"/>
        <v>7.2999999999999996E-4</v>
      </c>
      <c r="S323" s="159">
        <v>0</v>
      </c>
      <c r="T323" s="160">
        <f t="shared" si="53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61" t="s">
        <v>122</v>
      </c>
      <c r="AT323" s="161" t="s">
        <v>118</v>
      </c>
      <c r="AU323" s="161" t="s">
        <v>114</v>
      </c>
      <c r="AY323" s="14" t="s">
        <v>115</v>
      </c>
      <c r="BE323" s="162">
        <f t="shared" si="54"/>
        <v>0</v>
      </c>
      <c r="BF323" s="162">
        <f t="shared" si="55"/>
        <v>0</v>
      </c>
      <c r="BG323" s="162">
        <f t="shared" si="56"/>
        <v>0</v>
      </c>
      <c r="BH323" s="162">
        <f t="shared" si="57"/>
        <v>0</v>
      </c>
      <c r="BI323" s="162">
        <f t="shared" si="58"/>
        <v>0</v>
      </c>
      <c r="BJ323" s="14" t="s">
        <v>114</v>
      </c>
      <c r="BK323" s="162">
        <f t="shared" si="59"/>
        <v>0</v>
      </c>
      <c r="BL323" s="14" t="s">
        <v>122</v>
      </c>
      <c r="BM323" s="161" t="s">
        <v>1007</v>
      </c>
    </row>
    <row r="324" spans="1:65" s="2" customFormat="1" ht="16.5" customHeight="1">
      <c r="A324" s="26"/>
      <c r="B324" s="149"/>
      <c r="C324" s="163" t="s">
        <v>449</v>
      </c>
      <c r="D324" s="163" t="s">
        <v>123</v>
      </c>
      <c r="E324" s="164" t="s">
        <v>1008</v>
      </c>
      <c r="F324" s="165" t="s">
        <v>1009</v>
      </c>
      <c r="G324" s="166" t="s">
        <v>157</v>
      </c>
      <c r="H324" s="167">
        <v>1</v>
      </c>
      <c r="I324" s="168"/>
      <c r="J324" s="168">
        <f t="shared" si="50"/>
        <v>0</v>
      </c>
      <c r="K324" s="169"/>
      <c r="L324" s="170"/>
      <c r="M324" s="171" t="s">
        <v>1</v>
      </c>
      <c r="N324" s="172" t="s">
        <v>35</v>
      </c>
      <c r="O324" s="159">
        <v>0</v>
      </c>
      <c r="P324" s="159">
        <f t="shared" si="51"/>
        <v>0</v>
      </c>
      <c r="Q324" s="159">
        <v>1.8499999999999999E-2</v>
      </c>
      <c r="R324" s="159">
        <f t="shared" si="52"/>
        <v>1.8499999999999999E-2</v>
      </c>
      <c r="S324" s="159">
        <v>0</v>
      </c>
      <c r="T324" s="160">
        <f t="shared" si="5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61" t="s">
        <v>126</v>
      </c>
      <c r="AT324" s="161" t="s">
        <v>123</v>
      </c>
      <c r="AU324" s="161" t="s">
        <v>114</v>
      </c>
      <c r="AY324" s="14" t="s">
        <v>115</v>
      </c>
      <c r="BE324" s="162">
        <f t="shared" si="54"/>
        <v>0</v>
      </c>
      <c r="BF324" s="162">
        <f t="shared" si="55"/>
        <v>0</v>
      </c>
      <c r="BG324" s="162">
        <f t="shared" si="56"/>
        <v>0</v>
      </c>
      <c r="BH324" s="162">
        <f t="shared" si="57"/>
        <v>0</v>
      </c>
      <c r="BI324" s="162">
        <f t="shared" si="58"/>
        <v>0</v>
      </c>
      <c r="BJ324" s="14" t="s">
        <v>114</v>
      </c>
      <c r="BK324" s="162">
        <f t="shared" si="59"/>
        <v>0</v>
      </c>
      <c r="BL324" s="14" t="s">
        <v>122</v>
      </c>
      <c r="BM324" s="161" t="s">
        <v>1010</v>
      </c>
    </row>
    <row r="325" spans="1:65" s="2" customFormat="1" ht="21.75" customHeight="1">
      <c r="A325" s="26"/>
      <c r="B325" s="149"/>
      <c r="C325" s="150" t="s">
        <v>1011</v>
      </c>
      <c r="D325" s="150" t="s">
        <v>118</v>
      </c>
      <c r="E325" s="151" t="s">
        <v>1012</v>
      </c>
      <c r="F325" s="152" t="s">
        <v>1013</v>
      </c>
      <c r="G325" s="153" t="s">
        <v>179</v>
      </c>
      <c r="H325" s="154">
        <v>9</v>
      </c>
      <c r="I325" s="155"/>
      <c r="J325" s="155">
        <f t="shared" si="50"/>
        <v>0</v>
      </c>
      <c r="K325" s="156"/>
      <c r="L325" s="27"/>
      <c r="M325" s="157" t="s">
        <v>1</v>
      </c>
      <c r="N325" s="158" t="s">
        <v>35</v>
      </c>
      <c r="O325" s="159">
        <v>0.21443000000000001</v>
      </c>
      <c r="P325" s="159">
        <f t="shared" si="51"/>
        <v>1.9298700000000002</v>
      </c>
      <c r="Q325" s="159">
        <v>8.0000000000000007E-5</v>
      </c>
      <c r="R325" s="159">
        <f t="shared" si="52"/>
        <v>7.2000000000000005E-4</v>
      </c>
      <c r="S325" s="159">
        <v>0</v>
      </c>
      <c r="T325" s="160">
        <f t="shared" si="5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61" t="s">
        <v>122</v>
      </c>
      <c r="AT325" s="161" t="s">
        <v>118</v>
      </c>
      <c r="AU325" s="161" t="s">
        <v>114</v>
      </c>
      <c r="AY325" s="14" t="s">
        <v>115</v>
      </c>
      <c r="BE325" s="162">
        <f t="shared" si="54"/>
        <v>0</v>
      </c>
      <c r="BF325" s="162">
        <f t="shared" si="55"/>
        <v>0</v>
      </c>
      <c r="BG325" s="162">
        <f t="shared" si="56"/>
        <v>0</v>
      </c>
      <c r="BH325" s="162">
        <f t="shared" si="57"/>
        <v>0</v>
      </c>
      <c r="BI325" s="162">
        <f t="shared" si="58"/>
        <v>0</v>
      </c>
      <c r="BJ325" s="14" t="s">
        <v>114</v>
      </c>
      <c r="BK325" s="162">
        <f t="shared" si="59"/>
        <v>0</v>
      </c>
      <c r="BL325" s="14" t="s">
        <v>122</v>
      </c>
      <c r="BM325" s="161" t="s">
        <v>1014</v>
      </c>
    </row>
    <row r="326" spans="1:65" s="2" customFormat="1" ht="16.5" customHeight="1">
      <c r="A326" s="26"/>
      <c r="B326" s="149"/>
      <c r="C326" s="163" t="s">
        <v>452</v>
      </c>
      <c r="D326" s="163" t="s">
        <v>123</v>
      </c>
      <c r="E326" s="164" t="s">
        <v>1015</v>
      </c>
      <c r="F326" s="165" t="s">
        <v>1016</v>
      </c>
      <c r="G326" s="166" t="s">
        <v>157</v>
      </c>
      <c r="H326" s="167">
        <v>9</v>
      </c>
      <c r="I326" s="168"/>
      <c r="J326" s="168">
        <f t="shared" si="50"/>
        <v>0</v>
      </c>
      <c r="K326" s="169"/>
      <c r="L326" s="170"/>
      <c r="M326" s="171" t="s">
        <v>1</v>
      </c>
      <c r="N326" s="172" t="s">
        <v>35</v>
      </c>
      <c r="O326" s="159">
        <v>0</v>
      </c>
      <c r="P326" s="159">
        <f t="shared" si="51"/>
        <v>0</v>
      </c>
      <c r="Q326" s="159">
        <v>2.7E-4</v>
      </c>
      <c r="R326" s="159">
        <f t="shared" si="52"/>
        <v>2.4299999999999999E-3</v>
      </c>
      <c r="S326" s="159">
        <v>0</v>
      </c>
      <c r="T326" s="160">
        <f t="shared" si="5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61" t="s">
        <v>126</v>
      </c>
      <c r="AT326" s="161" t="s">
        <v>123</v>
      </c>
      <c r="AU326" s="161" t="s">
        <v>114</v>
      </c>
      <c r="AY326" s="14" t="s">
        <v>115</v>
      </c>
      <c r="BE326" s="162">
        <f t="shared" si="54"/>
        <v>0</v>
      </c>
      <c r="BF326" s="162">
        <f t="shared" si="55"/>
        <v>0</v>
      </c>
      <c r="BG326" s="162">
        <f t="shared" si="56"/>
        <v>0</v>
      </c>
      <c r="BH326" s="162">
        <f t="shared" si="57"/>
        <v>0</v>
      </c>
      <c r="BI326" s="162">
        <f t="shared" si="58"/>
        <v>0</v>
      </c>
      <c r="BJ326" s="14" t="s">
        <v>114</v>
      </c>
      <c r="BK326" s="162">
        <f t="shared" si="59"/>
        <v>0</v>
      </c>
      <c r="BL326" s="14" t="s">
        <v>122</v>
      </c>
      <c r="BM326" s="161" t="s">
        <v>1017</v>
      </c>
    </row>
    <row r="327" spans="1:65" s="2" customFormat="1" ht="16.5" customHeight="1">
      <c r="A327" s="26"/>
      <c r="B327" s="149"/>
      <c r="C327" s="150" t="s">
        <v>1018</v>
      </c>
      <c r="D327" s="150" t="s">
        <v>118</v>
      </c>
      <c r="E327" s="151" t="s">
        <v>1019</v>
      </c>
      <c r="F327" s="152" t="s">
        <v>1020</v>
      </c>
      <c r="G327" s="153" t="s">
        <v>179</v>
      </c>
      <c r="H327" s="154">
        <v>34</v>
      </c>
      <c r="I327" s="155"/>
      <c r="J327" s="155">
        <f t="shared" si="50"/>
        <v>0</v>
      </c>
      <c r="K327" s="156"/>
      <c r="L327" s="27"/>
      <c r="M327" s="157" t="s">
        <v>1</v>
      </c>
      <c r="N327" s="158" t="s">
        <v>35</v>
      </c>
      <c r="O327" s="159">
        <v>0.27554000000000001</v>
      </c>
      <c r="P327" s="159">
        <f t="shared" si="51"/>
        <v>9.3683600000000009</v>
      </c>
      <c r="Q327" s="159">
        <v>8.0000000000000007E-5</v>
      </c>
      <c r="R327" s="159">
        <f t="shared" si="52"/>
        <v>2.7200000000000002E-3</v>
      </c>
      <c r="S327" s="159">
        <v>0</v>
      </c>
      <c r="T327" s="160">
        <f t="shared" si="53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61" t="s">
        <v>122</v>
      </c>
      <c r="AT327" s="161" t="s">
        <v>118</v>
      </c>
      <c r="AU327" s="161" t="s">
        <v>114</v>
      </c>
      <c r="AY327" s="14" t="s">
        <v>115</v>
      </c>
      <c r="BE327" s="162">
        <f t="shared" si="54"/>
        <v>0</v>
      </c>
      <c r="BF327" s="162">
        <f t="shared" si="55"/>
        <v>0</v>
      </c>
      <c r="BG327" s="162">
        <f t="shared" si="56"/>
        <v>0</v>
      </c>
      <c r="BH327" s="162">
        <f t="shared" si="57"/>
        <v>0</v>
      </c>
      <c r="BI327" s="162">
        <f t="shared" si="58"/>
        <v>0</v>
      </c>
      <c r="BJ327" s="14" t="s">
        <v>114</v>
      </c>
      <c r="BK327" s="162">
        <f t="shared" si="59"/>
        <v>0</v>
      </c>
      <c r="BL327" s="14" t="s">
        <v>122</v>
      </c>
      <c r="BM327" s="161" t="s">
        <v>1021</v>
      </c>
    </row>
    <row r="328" spans="1:65" s="2" customFormat="1" ht="21.75" customHeight="1">
      <c r="A328" s="26"/>
      <c r="B328" s="149"/>
      <c r="C328" s="163" t="s">
        <v>456</v>
      </c>
      <c r="D328" s="163" t="s">
        <v>123</v>
      </c>
      <c r="E328" s="164" t="s">
        <v>1022</v>
      </c>
      <c r="F328" s="165" t="s">
        <v>1023</v>
      </c>
      <c r="G328" s="166" t="s">
        <v>157</v>
      </c>
      <c r="H328" s="167">
        <v>34</v>
      </c>
      <c r="I328" s="168"/>
      <c r="J328" s="168">
        <f t="shared" si="50"/>
        <v>0</v>
      </c>
      <c r="K328" s="169"/>
      <c r="L328" s="170"/>
      <c r="M328" s="171" t="s">
        <v>1</v>
      </c>
      <c r="N328" s="172" t="s">
        <v>35</v>
      </c>
      <c r="O328" s="159">
        <v>0</v>
      </c>
      <c r="P328" s="159">
        <f t="shared" si="51"/>
        <v>0</v>
      </c>
      <c r="Q328" s="159">
        <v>1.6000000000000001E-4</v>
      </c>
      <c r="R328" s="159">
        <f t="shared" si="52"/>
        <v>5.4400000000000004E-3</v>
      </c>
      <c r="S328" s="159">
        <v>0</v>
      </c>
      <c r="T328" s="160">
        <f t="shared" si="53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61" t="s">
        <v>126</v>
      </c>
      <c r="AT328" s="161" t="s">
        <v>123</v>
      </c>
      <c r="AU328" s="161" t="s">
        <v>114</v>
      </c>
      <c r="AY328" s="14" t="s">
        <v>115</v>
      </c>
      <c r="BE328" s="162">
        <f t="shared" si="54"/>
        <v>0</v>
      </c>
      <c r="BF328" s="162">
        <f t="shared" si="55"/>
        <v>0</v>
      </c>
      <c r="BG328" s="162">
        <f t="shared" si="56"/>
        <v>0</v>
      </c>
      <c r="BH328" s="162">
        <f t="shared" si="57"/>
        <v>0</v>
      </c>
      <c r="BI328" s="162">
        <f t="shared" si="58"/>
        <v>0</v>
      </c>
      <c r="BJ328" s="14" t="s">
        <v>114</v>
      </c>
      <c r="BK328" s="162">
        <f t="shared" si="59"/>
        <v>0</v>
      </c>
      <c r="BL328" s="14" t="s">
        <v>122</v>
      </c>
      <c r="BM328" s="161" t="s">
        <v>1024</v>
      </c>
    </row>
    <row r="329" spans="1:65" s="2" customFormat="1" ht="24.25" customHeight="1">
      <c r="A329" s="26"/>
      <c r="B329" s="149"/>
      <c r="C329" s="150" t="s">
        <v>1025</v>
      </c>
      <c r="D329" s="150" t="s">
        <v>118</v>
      </c>
      <c r="E329" s="151" t="s">
        <v>1026</v>
      </c>
      <c r="F329" s="152" t="s">
        <v>1027</v>
      </c>
      <c r="G329" s="153" t="s">
        <v>157</v>
      </c>
      <c r="H329" s="154">
        <v>17</v>
      </c>
      <c r="I329" s="155"/>
      <c r="J329" s="155">
        <f t="shared" si="50"/>
        <v>0</v>
      </c>
      <c r="K329" s="156"/>
      <c r="L329" s="27"/>
      <c r="M329" s="157" t="s">
        <v>1</v>
      </c>
      <c r="N329" s="158" t="s">
        <v>35</v>
      </c>
      <c r="O329" s="159">
        <v>0</v>
      </c>
      <c r="P329" s="159">
        <f t="shared" si="51"/>
        <v>0</v>
      </c>
      <c r="Q329" s="159">
        <v>0</v>
      </c>
      <c r="R329" s="159">
        <f t="shared" si="52"/>
        <v>0</v>
      </c>
      <c r="S329" s="159">
        <v>0</v>
      </c>
      <c r="T329" s="160">
        <f t="shared" si="53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61" t="s">
        <v>122</v>
      </c>
      <c r="AT329" s="161" t="s">
        <v>118</v>
      </c>
      <c r="AU329" s="161" t="s">
        <v>114</v>
      </c>
      <c r="AY329" s="14" t="s">
        <v>115</v>
      </c>
      <c r="BE329" s="162">
        <f t="shared" si="54"/>
        <v>0</v>
      </c>
      <c r="BF329" s="162">
        <f t="shared" si="55"/>
        <v>0</v>
      </c>
      <c r="BG329" s="162">
        <f t="shared" si="56"/>
        <v>0</v>
      </c>
      <c r="BH329" s="162">
        <f t="shared" si="57"/>
        <v>0</v>
      </c>
      <c r="BI329" s="162">
        <f t="shared" si="58"/>
        <v>0</v>
      </c>
      <c r="BJ329" s="14" t="s">
        <v>114</v>
      </c>
      <c r="BK329" s="162">
        <f t="shared" si="59"/>
        <v>0</v>
      </c>
      <c r="BL329" s="14" t="s">
        <v>122</v>
      </c>
      <c r="BM329" s="161" t="s">
        <v>1028</v>
      </c>
    </row>
    <row r="330" spans="1:65" s="2" customFormat="1" ht="16.5" customHeight="1">
      <c r="A330" s="26"/>
      <c r="B330" s="149"/>
      <c r="C330" s="163" t="s">
        <v>459</v>
      </c>
      <c r="D330" s="163" t="s">
        <v>123</v>
      </c>
      <c r="E330" s="164" t="s">
        <v>1029</v>
      </c>
      <c r="F330" s="165" t="s">
        <v>1030</v>
      </c>
      <c r="G330" s="166" t="s">
        <v>157</v>
      </c>
      <c r="H330" s="167">
        <v>12</v>
      </c>
      <c r="I330" s="168"/>
      <c r="J330" s="168">
        <f t="shared" si="50"/>
        <v>0</v>
      </c>
      <c r="K330" s="169"/>
      <c r="L330" s="170"/>
      <c r="M330" s="171" t="s">
        <v>1</v>
      </c>
      <c r="N330" s="172" t="s">
        <v>35</v>
      </c>
      <c r="O330" s="159">
        <v>0</v>
      </c>
      <c r="P330" s="159">
        <f t="shared" si="51"/>
        <v>0</v>
      </c>
      <c r="Q330" s="159">
        <v>0</v>
      </c>
      <c r="R330" s="159">
        <f t="shared" si="52"/>
        <v>0</v>
      </c>
      <c r="S330" s="159">
        <v>0</v>
      </c>
      <c r="T330" s="160">
        <f t="shared" si="53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61" t="s">
        <v>126</v>
      </c>
      <c r="AT330" s="161" t="s">
        <v>123</v>
      </c>
      <c r="AU330" s="161" t="s">
        <v>114</v>
      </c>
      <c r="AY330" s="14" t="s">
        <v>115</v>
      </c>
      <c r="BE330" s="162">
        <f t="shared" si="54"/>
        <v>0</v>
      </c>
      <c r="BF330" s="162">
        <f t="shared" si="55"/>
        <v>0</v>
      </c>
      <c r="BG330" s="162">
        <f t="shared" si="56"/>
        <v>0</v>
      </c>
      <c r="BH330" s="162">
        <f t="shared" si="57"/>
        <v>0</v>
      </c>
      <c r="BI330" s="162">
        <f t="shared" si="58"/>
        <v>0</v>
      </c>
      <c r="BJ330" s="14" t="s">
        <v>114</v>
      </c>
      <c r="BK330" s="162">
        <f t="shared" si="59"/>
        <v>0</v>
      </c>
      <c r="BL330" s="14" t="s">
        <v>122</v>
      </c>
      <c r="BM330" s="161" t="s">
        <v>1031</v>
      </c>
    </row>
    <row r="331" spans="1:65" s="2" customFormat="1" ht="21.75" customHeight="1">
      <c r="A331" s="26"/>
      <c r="B331" s="149"/>
      <c r="C331" s="163" t="s">
        <v>1032</v>
      </c>
      <c r="D331" s="163" t="s">
        <v>123</v>
      </c>
      <c r="E331" s="164" t="s">
        <v>1033</v>
      </c>
      <c r="F331" s="165" t="s">
        <v>1034</v>
      </c>
      <c r="G331" s="166" t="s">
        <v>157</v>
      </c>
      <c r="H331" s="167">
        <v>4</v>
      </c>
      <c r="I331" s="168"/>
      <c r="J331" s="168">
        <f t="shared" ref="J331:J350" si="60">ROUND(I331*H331,2)</f>
        <v>0</v>
      </c>
      <c r="K331" s="169"/>
      <c r="L331" s="170"/>
      <c r="M331" s="171" t="s">
        <v>1</v>
      </c>
      <c r="N331" s="172" t="s">
        <v>35</v>
      </c>
      <c r="O331" s="159">
        <v>0</v>
      </c>
      <c r="P331" s="159">
        <f t="shared" ref="P331:P350" si="61">O331*H331</f>
        <v>0</v>
      </c>
      <c r="Q331" s="159">
        <v>0</v>
      </c>
      <c r="R331" s="159">
        <f t="shared" ref="R331:R350" si="62">Q331*H331</f>
        <v>0</v>
      </c>
      <c r="S331" s="159">
        <v>0</v>
      </c>
      <c r="T331" s="160">
        <f t="shared" ref="T331:T350" si="63">S331*H331</f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61" t="s">
        <v>126</v>
      </c>
      <c r="AT331" s="161" t="s">
        <v>123</v>
      </c>
      <c r="AU331" s="161" t="s">
        <v>114</v>
      </c>
      <c r="AY331" s="14" t="s">
        <v>115</v>
      </c>
      <c r="BE331" s="162">
        <f t="shared" ref="BE331:BE350" si="64">IF(N331="základná",J331,0)</f>
        <v>0</v>
      </c>
      <c r="BF331" s="162">
        <f t="shared" ref="BF331:BF350" si="65">IF(N331="znížená",J331,0)</f>
        <v>0</v>
      </c>
      <c r="BG331" s="162">
        <f t="shared" ref="BG331:BG350" si="66">IF(N331="zákl. prenesená",J331,0)</f>
        <v>0</v>
      </c>
      <c r="BH331" s="162">
        <f t="shared" ref="BH331:BH350" si="67">IF(N331="zníž. prenesená",J331,0)</f>
        <v>0</v>
      </c>
      <c r="BI331" s="162">
        <f t="shared" ref="BI331:BI350" si="68">IF(N331="nulová",J331,0)</f>
        <v>0</v>
      </c>
      <c r="BJ331" s="14" t="s">
        <v>114</v>
      </c>
      <c r="BK331" s="162">
        <f t="shared" ref="BK331:BK350" si="69">ROUND(I331*H331,2)</f>
        <v>0</v>
      </c>
      <c r="BL331" s="14" t="s">
        <v>122</v>
      </c>
      <c r="BM331" s="161" t="s">
        <v>1035</v>
      </c>
    </row>
    <row r="332" spans="1:65" s="2" customFormat="1" ht="21.75" customHeight="1">
      <c r="A332" s="26"/>
      <c r="B332" s="149"/>
      <c r="C332" s="163" t="s">
        <v>463</v>
      </c>
      <c r="D332" s="163" t="s">
        <v>123</v>
      </c>
      <c r="E332" s="164" t="s">
        <v>1036</v>
      </c>
      <c r="F332" s="165" t="s">
        <v>1037</v>
      </c>
      <c r="G332" s="166" t="s">
        <v>157</v>
      </c>
      <c r="H332" s="167">
        <v>1</v>
      </c>
      <c r="I332" s="168"/>
      <c r="J332" s="168">
        <f t="shared" si="60"/>
        <v>0</v>
      </c>
      <c r="K332" s="169"/>
      <c r="L332" s="170"/>
      <c r="M332" s="171" t="s">
        <v>1</v>
      </c>
      <c r="N332" s="172" t="s">
        <v>35</v>
      </c>
      <c r="O332" s="159">
        <v>0</v>
      </c>
      <c r="P332" s="159">
        <f t="shared" si="61"/>
        <v>0</v>
      </c>
      <c r="Q332" s="159">
        <v>0</v>
      </c>
      <c r="R332" s="159">
        <f t="shared" si="62"/>
        <v>0</v>
      </c>
      <c r="S332" s="159">
        <v>0</v>
      </c>
      <c r="T332" s="160">
        <f t="shared" si="63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61" t="s">
        <v>126</v>
      </c>
      <c r="AT332" s="161" t="s">
        <v>123</v>
      </c>
      <c r="AU332" s="161" t="s">
        <v>114</v>
      </c>
      <c r="AY332" s="14" t="s">
        <v>115</v>
      </c>
      <c r="BE332" s="162">
        <f t="shared" si="64"/>
        <v>0</v>
      </c>
      <c r="BF332" s="162">
        <f t="shared" si="65"/>
        <v>0</v>
      </c>
      <c r="BG332" s="162">
        <f t="shared" si="66"/>
        <v>0</v>
      </c>
      <c r="BH332" s="162">
        <f t="shared" si="67"/>
        <v>0</v>
      </c>
      <c r="BI332" s="162">
        <f t="shared" si="68"/>
        <v>0</v>
      </c>
      <c r="BJ332" s="14" t="s">
        <v>114</v>
      </c>
      <c r="BK332" s="162">
        <f t="shared" si="69"/>
        <v>0</v>
      </c>
      <c r="BL332" s="14" t="s">
        <v>122</v>
      </c>
      <c r="BM332" s="161" t="s">
        <v>1038</v>
      </c>
    </row>
    <row r="333" spans="1:65" s="2" customFormat="1" ht="16.5" customHeight="1">
      <c r="A333" s="26"/>
      <c r="B333" s="149"/>
      <c r="C333" s="150" t="s">
        <v>1039</v>
      </c>
      <c r="D333" s="150" t="s">
        <v>118</v>
      </c>
      <c r="E333" s="151" t="s">
        <v>1040</v>
      </c>
      <c r="F333" s="152" t="s">
        <v>1041</v>
      </c>
      <c r="G333" s="153" t="s">
        <v>157</v>
      </c>
      <c r="H333" s="154">
        <v>1</v>
      </c>
      <c r="I333" s="155"/>
      <c r="J333" s="155">
        <f t="shared" si="60"/>
        <v>0</v>
      </c>
      <c r="K333" s="156"/>
      <c r="L333" s="27"/>
      <c r="M333" s="157" t="s">
        <v>1</v>
      </c>
      <c r="N333" s="158" t="s">
        <v>35</v>
      </c>
      <c r="O333" s="159">
        <v>0</v>
      </c>
      <c r="P333" s="159">
        <f t="shared" si="61"/>
        <v>0</v>
      </c>
      <c r="Q333" s="159">
        <v>0</v>
      </c>
      <c r="R333" s="159">
        <f t="shared" si="62"/>
        <v>0</v>
      </c>
      <c r="S333" s="159">
        <v>0</v>
      </c>
      <c r="T333" s="160">
        <f t="shared" si="6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61" t="s">
        <v>122</v>
      </c>
      <c r="AT333" s="161" t="s">
        <v>118</v>
      </c>
      <c r="AU333" s="161" t="s">
        <v>114</v>
      </c>
      <c r="AY333" s="14" t="s">
        <v>115</v>
      </c>
      <c r="BE333" s="162">
        <f t="shared" si="64"/>
        <v>0</v>
      </c>
      <c r="BF333" s="162">
        <f t="shared" si="65"/>
        <v>0</v>
      </c>
      <c r="BG333" s="162">
        <f t="shared" si="66"/>
        <v>0</v>
      </c>
      <c r="BH333" s="162">
        <f t="shared" si="67"/>
        <v>0</v>
      </c>
      <c r="BI333" s="162">
        <f t="shared" si="68"/>
        <v>0</v>
      </c>
      <c r="BJ333" s="14" t="s">
        <v>114</v>
      </c>
      <c r="BK333" s="162">
        <f t="shared" si="69"/>
        <v>0</v>
      </c>
      <c r="BL333" s="14" t="s">
        <v>122</v>
      </c>
      <c r="BM333" s="161" t="s">
        <v>1042</v>
      </c>
    </row>
    <row r="334" spans="1:65" s="2" customFormat="1" ht="24.25" customHeight="1">
      <c r="A334" s="26"/>
      <c r="B334" s="149"/>
      <c r="C334" s="163" t="s">
        <v>466</v>
      </c>
      <c r="D334" s="163" t="s">
        <v>123</v>
      </c>
      <c r="E334" s="164" t="s">
        <v>1043</v>
      </c>
      <c r="F334" s="165" t="s">
        <v>1044</v>
      </c>
      <c r="G334" s="166" t="s">
        <v>157</v>
      </c>
      <c r="H334" s="167">
        <v>1</v>
      </c>
      <c r="I334" s="168"/>
      <c r="J334" s="168">
        <f t="shared" si="60"/>
        <v>0</v>
      </c>
      <c r="K334" s="169"/>
      <c r="L334" s="170"/>
      <c r="M334" s="171" t="s">
        <v>1</v>
      </c>
      <c r="N334" s="172" t="s">
        <v>35</v>
      </c>
      <c r="O334" s="159">
        <v>0</v>
      </c>
      <c r="P334" s="159">
        <f t="shared" si="61"/>
        <v>0</v>
      </c>
      <c r="Q334" s="159">
        <v>0</v>
      </c>
      <c r="R334" s="159">
        <f t="shared" si="62"/>
        <v>0</v>
      </c>
      <c r="S334" s="159">
        <v>0</v>
      </c>
      <c r="T334" s="160">
        <f t="shared" si="6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61" t="s">
        <v>126</v>
      </c>
      <c r="AT334" s="161" t="s">
        <v>123</v>
      </c>
      <c r="AU334" s="161" t="s">
        <v>114</v>
      </c>
      <c r="AY334" s="14" t="s">
        <v>115</v>
      </c>
      <c r="BE334" s="162">
        <f t="shared" si="64"/>
        <v>0</v>
      </c>
      <c r="BF334" s="162">
        <f t="shared" si="65"/>
        <v>0</v>
      </c>
      <c r="BG334" s="162">
        <f t="shared" si="66"/>
        <v>0</v>
      </c>
      <c r="BH334" s="162">
        <f t="shared" si="67"/>
        <v>0</v>
      </c>
      <c r="BI334" s="162">
        <f t="shared" si="68"/>
        <v>0</v>
      </c>
      <c r="BJ334" s="14" t="s">
        <v>114</v>
      </c>
      <c r="BK334" s="162">
        <f t="shared" si="69"/>
        <v>0</v>
      </c>
      <c r="BL334" s="14" t="s">
        <v>122</v>
      </c>
      <c r="BM334" s="161" t="s">
        <v>1045</v>
      </c>
    </row>
    <row r="335" spans="1:65" s="2" customFormat="1" ht="24.25" customHeight="1">
      <c r="A335" s="26"/>
      <c r="B335" s="149"/>
      <c r="C335" s="150" t="s">
        <v>1046</v>
      </c>
      <c r="D335" s="150" t="s">
        <v>118</v>
      </c>
      <c r="E335" s="151" t="s">
        <v>1047</v>
      </c>
      <c r="F335" s="152" t="s">
        <v>1048</v>
      </c>
      <c r="G335" s="153" t="s">
        <v>157</v>
      </c>
      <c r="H335" s="154">
        <v>12</v>
      </c>
      <c r="I335" s="155"/>
      <c r="J335" s="155">
        <f t="shared" si="60"/>
        <v>0</v>
      </c>
      <c r="K335" s="156"/>
      <c r="L335" s="27"/>
      <c r="M335" s="157" t="s">
        <v>1</v>
      </c>
      <c r="N335" s="158" t="s">
        <v>35</v>
      </c>
      <c r="O335" s="159">
        <v>0.49037999999999998</v>
      </c>
      <c r="P335" s="159">
        <f t="shared" si="61"/>
        <v>5.8845599999999996</v>
      </c>
      <c r="Q335" s="159">
        <v>0</v>
      </c>
      <c r="R335" s="159">
        <f t="shared" si="62"/>
        <v>0</v>
      </c>
      <c r="S335" s="159">
        <v>0</v>
      </c>
      <c r="T335" s="160">
        <f t="shared" si="63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61" t="s">
        <v>122</v>
      </c>
      <c r="AT335" s="161" t="s">
        <v>118</v>
      </c>
      <c r="AU335" s="161" t="s">
        <v>114</v>
      </c>
      <c r="AY335" s="14" t="s">
        <v>115</v>
      </c>
      <c r="BE335" s="162">
        <f t="shared" si="64"/>
        <v>0</v>
      </c>
      <c r="BF335" s="162">
        <f t="shared" si="65"/>
        <v>0</v>
      </c>
      <c r="BG335" s="162">
        <f t="shared" si="66"/>
        <v>0</v>
      </c>
      <c r="BH335" s="162">
        <f t="shared" si="67"/>
        <v>0</v>
      </c>
      <c r="BI335" s="162">
        <f t="shared" si="68"/>
        <v>0</v>
      </c>
      <c r="BJ335" s="14" t="s">
        <v>114</v>
      </c>
      <c r="BK335" s="162">
        <f t="shared" si="69"/>
        <v>0</v>
      </c>
      <c r="BL335" s="14" t="s">
        <v>122</v>
      </c>
      <c r="BM335" s="161" t="s">
        <v>1049</v>
      </c>
    </row>
    <row r="336" spans="1:65" s="2" customFormat="1" ht="16.5" customHeight="1">
      <c r="A336" s="26"/>
      <c r="B336" s="149"/>
      <c r="C336" s="163" t="s">
        <v>470</v>
      </c>
      <c r="D336" s="163" t="s">
        <v>123</v>
      </c>
      <c r="E336" s="164" t="s">
        <v>1050</v>
      </c>
      <c r="F336" s="165" t="s">
        <v>1051</v>
      </c>
      <c r="G336" s="166" t="s">
        <v>157</v>
      </c>
      <c r="H336" s="167">
        <v>12</v>
      </c>
      <c r="I336" s="168"/>
      <c r="J336" s="168">
        <f t="shared" si="60"/>
        <v>0</v>
      </c>
      <c r="K336" s="169"/>
      <c r="L336" s="170"/>
      <c r="M336" s="171" t="s">
        <v>1</v>
      </c>
      <c r="N336" s="172" t="s">
        <v>35</v>
      </c>
      <c r="O336" s="159">
        <v>0</v>
      </c>
      <c r="P336" s="159">
        <f t="shared" si="61"/>
        <v>0</v>
      </c>
      <c r="Q336" s="159">
        <v>0</v>
      </c>
      <c r="R336" s="159">
        <f t="shared" si="62"/>
        <v>0</v>
      </c>
      <c r="S336" s="159">
        <v>0</v>
      </c>
      <c r="T336" s="160">
        <f t="shared" si="63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61" t="s">
        <v>126</v>
      </c>
      <c r="AT336" s="161" t="s">
        <v>123</v>
      </c>
      <c r="AU336" s="161" t="s">
        <v>114</v>
      </c>
      <c r="AY336" s="14" t="s">
        <v>115</v>
      </c>
      <c r="BE336" s="162">
        <f t="shared" si="64"/>
        <v>0</v>
      </c>
      <c r="BF336" s="162">
        <f t="shared" si="65"/>
        <v>0</v>
      </c>
      <c r="BG336" s="162">
        <f t="shared" si="66"/>
        <v>0</v>
      </c>
      <c r="BH336" s="162">
        <f t="shared" si="67"/>
        <v>0</v>
      </c>
      <c r="BI336" s="162">
        <f t="shared" si="68"/>
        <v>0</v>
      </c>
      <c r="BJ336" s="14" t="s">
        <v>114</v>
      </c>
      <c r="BK336" s="162">
        <f t="shared" si="69"/>
        <v>0</v>
      </c>
      <c r="BL336" s="14" t="s">
        <v>122</v>
      </c>
      <c r="BM336" s="161" t="s">
        <v>1052</v>
      </c>
    </row>
    <row r="337" spans="1:65" s="2" customFormat="1" ht="24.25" customHeight="1">
      <c r="A337" s="26"/>
      <c r="B337" s="149"/>
      <c r="C337" s="150" t="s">
        <v>1053</v>
      </c>
      <c r="D337" s="150" t="s">
        <v>118</v>
      </c>
      <c r="E337" s="151" t="s">
        <v>1054</v>
      </c>
      <c r="F337" s="152" t="s">
        <v>1055</v>
      </c>
      <c r="G337" s="153" t="s">
        <v>157</v>
      </c>
      <c r="H337" s="154">
        <v>2</v>
      </c>
      <c r="I337" s="155"/>
      <c r="J337" s="155">
        <f t="shared" si="60"/>
        <v>0</v>
      </c>
      <c r="K337" s="156"/>
      <c r="L337" s="27"/>
      <c r="M337" s="157" t="s">
        <v>1</v>
      </c>
      <c r="N337" s="158" t="s">
        <v>35</v>
      </c>
      <c r="O337" s="159">
        <v>0.42226999999999998</v>
      </c>
      <c r="P337" s="159">
        <f t="shared" si="61"/>
        <v>0.84453999999999996</v>
      </c>
      <c r="Q337" s="159">
        <v>1.0000000000000001E-5</v>
      </c>
      <c r="R337" s="159">
        <f t="shared" si="62"/>
        <v>2.0000000000000002E-5</v>
      </c>
      <c r="S337" s="159">
        <v>0</v>
      </c>
      <c r="T337" s="160">
        <f t="shared" si="6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61" t="s">
        <v>122</v>
      </c>
      <c r="AT337" s="161" t="s">
        <v>118</v>
      </c>
      <c r="AU337" s="161" t="s">
        <v>114</v>
      </c>
      <c r="AY337" s="14" t="s">
        <v>115</v>
      </c>
      <c r="BE337" s="162">
        <f t="shared" si="64"/>
        <v>0</v>
      </c>
      <c r="BF337" s="162">
        <f t="shared" si="65"/>
        <v>0</v>
      </c>
      <c r="BG337" s="162">
        <f t="shared" si="66"/>
        <v>0</v>
      </c>
      <c r="BH337" s="162">
        <f t="shared" si="67"/>
        <v>0</v>
      </c>
      <c r="BI337" s="162">
        <f t="shared" si="68"/>
        <v>0</v>
      </c>
      <c r="BJ337" s="14" t="s">
        <v>114</v>
      </c>
      <c r="BK337" s="162">
        <f t="shared" si="69"/>
        <v>0</v>
      </c>
      <c r="BL337" s="14" t="s">
        <v>122</v>
      </c>
      <c r="BM337" s="161" t="s">
        <v>1056</v>
      </c>
    </row>
    <row r="338" spans="1:65" s="2" customFormat="1" ht="16.5" customHeight="1">
      <c r="A338" s="26"/>
      <c r="B338" s="149"/>
      <c r="C338" s="163" t="s">
        <v>473</v>
      </c>
      <c r="D338" s="163" t="s">
        <v>123</v>
      </c>
      <c r="E338" s="164" t="s">
        <v>1057</v>
      </c>
      <c r="F338" s="165" t="s">
        <v>1058</v>
      </c>
      <c r="G338" s="166" t="s">
        <v>157</v>
      </c>
      <c r="H338" s="167">
        <v>2</v>
      </c>
      <c r="I338" s="168"/>
      <c r="J338" s="168">
        <f t="shared" si="60"/>
        <v>0</v>
      </c>
      <c r="K338" s="169"/>
      <c r="L338" s="170"/>
      <c r="M338" s="171" t="s">
        <v>1</v>
      </c>
      <c r="N338" s="172" t="s">
        <v>35</v>
      </c>
      <c r="O338" s="159">
        <v>0</v>
      </c>
      <c r="P338" s="159">
        <f t="shared" si="61"/>
        <v>0</v>
      </c>
      <c r="Q338" s="159">
        <v>3.6000000000000002E-4</v>
      </c>
      <c r="R338" s="159">
        <f t="shared" si="62"/>
        <v>7.2000000000000005E-4</v>
      </c>
      <c r="S338" s="159">
        <v>0</v>
      </c>
      <c r="T338" s="160">
        <f t="shared" si="6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61" t="s">
        <v>126</v>
      </c>
      <c r="AT338" s="161" t="s">
        <v>123</v>
      </c>
      <c r="AU338" s="161" t="s">
        <v>114</v>
      </c>
      <c r="AY338" s="14" t="s">
        <v>115</v>
      </c>
      <c r="BE338" s="162">
        <f t="shared" si="64"/>
        <v>0</v>
      </c>
      <c r="BF338" s="162">
        <f t="shared" si="65"/>
        <v>0</v>
      </c>
      <c r="BG338" s="162">
        <f t="shared" si="66"/>
        <v>0</v>
      </c>
      <c r="BH338" s="162">
        <f t="shared" si="67"/>
        <v>0</v>
      </c>
      <c r="BI338" s="162">
        <f t="shared" si="68"/>
        <v>0</v>
      </c>
      <c r="BJ338" s="14" t="s">
        <v>114</v>
      </c>
      <c r="BK338" s="162">
        <f t="shared" si="69"/>
        <v>0</v>
      </c>
      <c r="BL338" s="14" t="s">
        <v>122</v>
      </c>
      <c r="BM338" s="161" t="s">
        <v>1059</v>
      </c>
    </row>
    <row r="339" spans="1:65" s="2" customFormat="1" ht="24.25" customHeight="1">
      <c r="A339" s="26"/>
      <c r="B339" s="149"/>
      <c r="C339" s="150" t="s">
        <v>1060</v>
      </c>
      <c r="D339" s="150" t="s">
        <v>118</v>
      </c>
      <c r="E339" s="151" t="s">
        <v>1061</v>
      </c>
      <c r="F339" s="152" t="s">
        <v>1062</v>
      </c>
      <c r="G339" s="153" t="s">
        <v>157</v>
      </c>
      <c r="H339" s="154">
        <v>1</v>
      </c>
      <c r="I339" s="155"/>
      <c r="J339" s="155">
        <f t="shared" si="60"/>
        <v>0</v>
      </c>
      <c r="K339" s="156"/>
      <c r="L339" s="27"/>
      <c r="M339" s="157" t="s">
        <v>1</v>
      </c>
      <c r="N339" s="158" t="s">
        <v>35</v>
      </c>
      <c r="O339" s="159">
        <v>0.51827000000000001</v>
      </c>
      <c r="P339" s="159">
        <f t="shared" si="61"/>
        <v>0.51827000000000001</v>
      </c>
      <c r="Q339" s="159">
        <v>1.0000000000000001E-5</v>
      </c>
      <c r="R339" s="159">
        <f t="shared" si="62"/>
        <v>1.0000000000000001E-5</v>
      </c>
      <c r="S339" s="159">
        <v>0</v>
      </c>
      <c r="T339" s="160">
        <f t="shared" si="63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61" t="s">
        <v>122</v>
      </c>
      <c r="AT339" s="161" t="s">
        <v>118</v>
      </c>
      <c r="AU339" s="161" t="s">
        <v>114</v>
      </c>
      <c r="AY339" s="14" t="s">
        <v>115</v>
      </c>
      <c r="BE339" s="162">
        <f t="shared" si="64"/>
        <v>0</v>
      </c>
      <c r="BF339" s="162">
        <f t="shared" si="65"/>
        <v>0</v>
      </c>
      <c r="BG339" s="162">
        <f t="shared" si="66"/>
        <v>0</v>
      </c>
      <c r="BH339" s="162">
        <f t="shared" si="67"/>
        <v>0</v>
      </c>
      <c r="BI339" s="162">
        <f t="shared" si="68"/>
        <v>0</v>
      </c>
      <c r="BJ339" s="14" t="s">
        <v>114</v>
      </c>
      <c r="BK339" s="162">
        <f t="shared" si="69"/>
        <v>0</v>
      </c>
      <c r="BL339" s="14" t="s">
        <v>122</v>
      </c>
      <c r="BM339" s="161" t="s">
        <v>1063</v>
      </c>
    </row>
    <row r="340" spans="1:65" s="2" customFormat="1" ht="24.25" customHeight="1">
      <c r="A340" s="26"/>
      <c r="B340" s="149"/>
      <c r="C340" s="163" t="s">
        <v>477</v>
      </c>
      <c r="D340" s="163" t="s">
        <v>123</v>
      </c>
      <c r="E340" s="164" t="s">
        <v>1064</v>
      </c>
      <c r="F340" s="165" t="s">
        <v>1065</v>
      </c>
      <c r="G340" s="166" t="s">
        <v>157</v>
      </c>
      <c r="H340" s="167">
        <v>1</v>
      </c>
      <c r="I340" s="168"/>
      <c r="J340" s="168">
        <f t="shared" si="60"/>
        <v>0</v>
      </c>
      <c r="K340" s="169"/>
      <c r="L340" s="170"/>
      <c r="M340" s="171" t="s">
        <v>1</v>
      </c>
      <c r="N340" s="172" t="s">
        <v>35</v>
      </c>
      <c r="O340" s="159">
        <v>0</v>
      </c>
      <c r="P340" s="159">
        <f t="shared" si="61"/>
        <v>0</v>
      </c>
      <c r="Q340" s="159">
        <v>6.2E-4</v>
      </c>
      <c r="R340" s="159">
        <f t="shared" si="62"/>
        <v>6.2E-4</v>
      </c>
      <c r="S340" s="159">
        <v>0</v>
      </c>
      <c r="T340" s="160">
        <f t="shared" si="63"/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61" t="s">
        <v>126</v>
      </c>
      <c r="AT340" s="161" t="s">
        <v>123</v>
      </c>
      <c r="AU340" s="161" t="s">
        <v>114</v>
      </c>
      <c r="AY340" s="14" t="s">
        <v>115</v>
      </c>
      <c r="BE340" s="162">
        <f t="shared" si="64"/>
        <v>0</v>
      </c>
      <c r="BF340" s="162">
        <f t="shared" si="65"/>
        <v>0</v>
      </c>
      <c r="BG340" s="162">
        <f t="shared" si="66"/>
        <v>0</v>
      </c>
      <c r="BH340" s="162">
        <f t="shared" si="67"/>
        <v>0</v>
      </c>
      <c r="BI340" s="162">
        <f t="shared" si="68"/>
        <v>0</v>
      </c>
      <c r="BJ340" s="14" t="s">
        <v>114</v>
      </c>
      <c r="BK340" s="162">
        <f t="shared" si="69"/>
        <v>0</v>
      </c>
      <c r="BL340" s="14" t="s">
        <v>122</v>
      </c>
      <c r="BM340" s="161" t="s">
        <v>1066</v>
      </c>
    </row>
    <row r="341" spans="1:65" s="2" customFormat="1" ht="24.25" customHeight="1">
      <c r="A341" s="26"/>
      <c r="B341" s="149"/>
      <c r="C341" s="150" t="s">
        <v>1067</v>
      </c>
      <c r="D341" s="150" t="s">
        <v>118</v>
      </c>
      <c r="E341" s="151" t="s">
        <v>1068</v>
      </c>
      <c r="F341" s="152" t="s">
        <v>1069</v>
      </c>
      <c r="G341" s="153" t="s">
        <v>157</v>
      </c>
      <c r="H341" s="154">
        <v>1</v>
      </c>
      <c r="I341" s="155"/>
      <c r="J341" s="155">
        <f t="shared" si="60"/>
        <v>0</v>
      </c>
      <c r="K341" s="156"/>
      <c r="L341" s="27"/>
      <c r="M341" s="157" t="s">
        <v>1</v>
      </c>
      <c r="N341" s="158" t="s">
        <v>35</v>
      </c>
      <c r="O341" s="159">
        <v>0.39216000000000001</v>
      </c>
      <c r="P341" s="159">
        <f t="shared" si="61"/>
        <v>0.39216000000000001</v>
      </c>
      <c r="Q341" s="159">
        <v>0</v>
      </c>
      <c r="R341" s="159">
        <f t="shared" si="62"/>
        <v>0</v>
      </c>
      <c r="S341" s="159">
        <v>0</v>
      </c>
      <c r="T341" s="160">
        <f t="shared" si="63"/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61" t="s">
        <v>122</v>
      </c>
      <c r="AT341" s="161" t="s">
        <v>118</v>
      </c>
      <c r="AU341" s="161" t="s">
        <v>114</v>
      </c>
      <c r="AY341" s="14" t="s">
        <v>115</v>
      </c>
      <c r="BE341" s="162">
        <f t="shared" si="64"/>
        <v>0</v>
      </c>
      <c r="BF341" s="162">
        <f t="shared" si="65"/>
        <v>0</v>
      </c>
      <c r="BG341" s="162">
        <f t="shared" si="66"/>
        <v>0</v>
      </c>
      <c r="BH341" s="162">
        <f t="shared" si="67"/>
        <v>0</v>
      </c>
      <c r="BI341" s="162">
        <f t="shared" si="68"/>
        <v>0</v>
      </c>
      <c r="BJ341" s="14" t="s">
        <v>114</v>
      </c>
      <c r="BK341" s="162">
        <f t="shared" si="69"/>
        <v>0</v>
      </c>
      <c r="BL341" s="14" t="s">
        <v>122</v>
      </c>
      <c r="BM341" s="161" t="s">
        <v>1070</v>
      </c>
    </row>
    <row r="342" spans="1:65" s="2" customFormat="1" ht="24.25" customHeight="1">
      <c r="A342" s="26"/>
      <c r="B342" s="149"/>
      <c r="C342" s="163" t="s">
        <v>480</v>
      </c>
      <c r="D342" s="163" t="s">
        <v>123</v>
      </c>
      <c r="E342" s="164" t="s">
        <v>1071</v>
      </c>
      <c r="F342" s="165" t="s">
        <v>1072</v>
      </c>
      <c r="G342" s="166" t="s">
        <v>157</v>
      </c>
      <c r="H342" s="167">
        <v>1</v>
      </c>
      <c r="I342" s="168"/>
      <c r="J342" s="168">
        <f t="shared" si="60"/>
        <v>0</v>
      </c>
      <c r="K342" s="169"/>
      <c r="L342" s="170"/>
      <c r="M342" s="171" t="s">
        <v>1</v>
      </c>
      <c r="N342" s="172" t="s">
        <v>35</v>
      </c>
      <c r="O342" s="159">
        <v>0</v>
      </c>
      <c r="P342" s="159">
        <f t="shared" si="61"/>
        <v>0</v>
      </c>
      <c r="Q342" s="159">
        <v>0</v>
      </c>
      <c r="R342" s="159">
        <f t="shared" si="62"/>
        <v>0</v>
      </c>
      <c r="S342" s="159">
        <v>0</v>
      </c>
      <c r="T342" s="160">
        <f t="shared" si="63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61" t="s">
        <v>126</v>
      </c>
      <c r="AT342" s="161" t="s">
        <v>123</v>
      </c>
      <c r="AU342" s="161" t="s">
        <v>114</v>
      </c>
      <c r="AY342" s="14" t="s">
        <v>115</v>
      </c>
      <c r="BE342" s="162">
        <f t="shared" si="64"/>
        <v>0</v>
      </c>
      <c r="BF342" s="162">
        <f t="shared" si="65"/>
        <v>0</v>
      </c>
      <c r="BG342" s="162">
        <f t="shared" si="66"/>
        <v>0</v>
      </c>
      <c r="BH342" s="162">
        <f t="shared" si="67"/>
        <v>0</v>
      </c>
      <c r="BI342" s="162">
        <f t="shared" si="68"/>
        <v>0</v>
      </c>
      <c r="BJ342" s="14" t="s">
        <v>114</v>
      </c>
      <c r="BK342" s="162">
        <f t="shared" si="69"/>
        <v>0</v>
      </c>
      <c r="BL342" s="14" t="s">
        <v>122</v>
      </c>
      <c r="BM342" s="161" t="s">
        <v>1073</v>
      </c>
    </row>
    <row r="343" spans="1:65" s="2" customFormat="1" ht="24.25" customHeight="1">
      <c r="A343" s="26"/>
      <c r="B343" s="149"/>
      <c r="C343" s="150" t="s">
        <v>1074</v>
      </c>
      <c r="D343" s="150" t="s">
        <v>118</v>
      </c>
      <c r="E343" s="151" t="s">
        <v>1075</v>
      </c>
      <c r="F343" s="152" t="s">
        <v>1076</v>
      </c>
      <c r="G343" s="153" t="s">
        <v>157</v>
      </c>
      <c r="H343" s="154">
        <v>1</v>
      </c>
      <c r="I343" s="155"/>
      <c r="J343" s="155">
        <f t="shared" si="60"/>
        <v>0</v>
      </c>
      <c r="K343" s="156"/>
      <c r="L343" s="27"/>
      <c r="M343" s="157" t="s">
        <v>1</v>
      </c>
      <c r="N343" s="158" t="s">
        <v>35</v>
      </c>
      <c r="O343" s="159">
        <v>0</v>
      </c>
      <c r="P343" s="159">
        <f t="shared" si="61"/>
        <v>0</v>
      </c>
      <c r="Q343" s="159">
        <v>0</v>
      </c>
      <c r="R343" s="159">
        <f t="shared" si="62"/>
        <v>0</v>
      </c>
      <c r="S343" s="159">
        <v>0</v>
      </c>
      <c r="T343" s="160">
        <f t="shared" si="63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61" t="s">
        <v>122</v>
      </c>
      <c r="AT343" s="161" t="s">
        <v>118</v>
      </c>
      <c r="AU343" s="161" t="s">
        <v>114</v>
      </c>
      <c r="AY343" s="14" t="s">
        <v>115</v>
      </c>
      <c r="BE343" s="162">
        <f t="shared" si="64"/>
        <v>0</v>
      </c>
      <c r="BF343" s="162">
        <f t="shared" si="65"/>
        <v>0</v>
      </c>
      <c r="BG343" s="162">
        <f t="shared" si="66"/>
        <v>0</v>
      </c>
      <c r="BH343" s="162">
        <f t="shared" si="67"/>
        <v>0</v>
      </c>
      <c r="BI343" s="162">
        <f t="shared" si="68"/>
        <v>0</v>
      </c>
      <c r="BJ343" s="14" t="s">
        <v>114</v>
      </c>
      <c r="BK343" s="162">
        <f t="shared" si="69"/>
        <v>0</v>
      </c>
      <c r="BL343" s="14" t="s">
        <v>122</v>
      </c>
      <c r="BM343" s="161" t="s">
        <v>1077</v>
      </c>
    </row>
    <row r="344" spans="1:65" s="2" customFormat="1" ht="38" customHeight="1">
      <c r="A344" s="26"/>
      <c r="B344" s="149"/>
      <c r="C344" s="163" t="s">
        <v>484</v>
      </c>
      <c r="D344" s="163" t="s">
        <v>123</v>
      </c>
      <c r="E344" s="164" t="s">
        <v>1078</v>
      </c>
      <c r="F344" s="165" t="s">
        <v>1079</v>
      </c>
      <c r="G344" s="166" t="s">
        <v>157</v>
      </c>
      <c r="H344" s="167">
        <v>1</v>
      </c>
      <c r="I344" s="168"/>
      <c r="J344" s="168">
        <f t="shared" si="60"/>
        <v>0</v>
      </c>
      <c r="K344" s="169"/>
      <c r="L344" s="170"/>
      <c r="M344" s="171" t="s">
        <v>1</v>
      </c>
      <c r="N344" s="172" t="s">
        <v>35</v>
      </c>
      <c r="O344" s="159">
        <v>0</v>
      </c>
      <c r="P344" s="159">
        <f t="shared" si="61"/>
        <v>0</v>
      </c>
      <c r="Q344" s="159">
        <v>0</v>
      </c>
      <c r="R344" s="159">
        <f t="shared" si="62"/>
        <v>0</v>
      </c>
      <c r="S344" s="159">
        <v>0</v>
      </c>
      <c r="T344" s="160">
        <f t="shared" si="63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61" t="s">
        <v>126</v>
      </c>
      <c r="AT344" s="161" t="s">
        <v>123</v>
      </c>
      <c r="AU344" s="161" t="s">
        <v>114</v>
      </c>
      <c r="AY344" s="14" t="s">
        <v>115</v>
      </c>
      <c r="BE344" s="162">
        <f t="shared" si="64"/>
        <v>0</v>
      </c>
      <c r="BF344" s="162">
        <f t="shared" si="65"/>
        <v>0</v>
      </c>
      <c r="BG344" s="162">
        <f t="shared" si="66"/>
        <v>0</v>
      </c>
      <c r="BH344" s="162">
        <f t="shared" si="67"/>
        <v>0</v>
      </c>
      <c r="BI344" s="162">
        <f t="shared" si="68"/>
        <v>0</v>
      </c>
      <c r="BJ344" s="14" t="s">
        <v>114</v>
      </c>
      <c r="BK344" s="162">
        <f t="shared" si="69"/>
        <v>0</v>
      </c>
      <c r="BL344" s="14" t="s">
        <v>122</v>
      </c>
      <c r="BM344" s="161" t="s">
        <v>1080</v>
      </c>
    </row>
    <row r="345" spans="1:65" s="2" customFormat="1" ht="24.25" customHeight="1">
      <c r="A345" s="26"/>
      <c r="B345" s="149"/>
      <c r="C345" s="150" t="s">
        <v>1081</v>
      </c>
      <c r="D345" s="150" t="s">
        <v>118</v>
      </c>
      <c r="E345" s="151" t="s">
        <v>1082</v>
      </c>
      <c r="F345" s="152" t="s">
        <v>1083</v>
      </c>
      <c r="G345" s="153" t="s">
        <v>157</v>
      </c>
      <c r="H345" s="154">
        <v>5</v>
      </c>
      <c r="I345" s="155"/>
      <c r="J345" s="155">
        <f t="shared" si="60"/>
        <v>0</v>
      </c>
      <c r="K345" s="156"/>
      <c r="L345" s="27"/>
      <c r="M345" s="157" t="s">
        <v>1</v>
      </c>
      <c r="N345" s="158" t="s">
        <v>35</v>
      </c>
      <c r="O345" s="159">
        <v>0.39216000000000001</v>
      </c>
      <c r="P345" s="159">
        <f t="shared" si="61"/>
        <v>1.9608000000000001</v>
      </c>
      <c r="Q345" s="159">
        <v>0</v>
      </c>
      <c r="R345" s="159">
        <f t="shared" si="62"/>
        <v>0</v>
      </c>
      <c r="S345" s="159">
        <v>0</v>
      </c>
      <c r="T345" s="160">
        <f t="shared" si="63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61" t="s">
        <v>122</v>
      </c>
      <c r="AT345" s="161" t="s">
        <v>118</v>
      </c>
      <c r="AU345" s="161" t="s">
        <v>114</v>
      </c>
      <c r="AY345" s="14" t="s">
        <v>115</v>
      </c>
      <c r="BE345" s="162">
        <f t="shared" si="64"/>
        <v>0</v>
      </c>
      <c r="BF345" s="162">
        <f t="shared" si="65"/>
        <v>0</v>
      </c>
      <c r="BG345" s="162">
        <f t="shared" si="66"/>
        <v>0</v>
      </c>
      <c r="BH345" s="162">
        <f t="shared" si="67"/>
        <v>0</v>
      </c>
      <c r="BI345" s="162">
        <f t="shared" si="68"/>
        <v>0</v>
      </c>
      <c r="BJ345" s="14" t="s">
        <v>114</v>
      </c>
      <c r="BK345" s="162">
        <f t="shared" si="69"/>
        <v>0</v>
      </c>
      <c r="BL345" s="14" t="s">
        <v>122</v>
      </c>
      <c r="BM345" s="161" t="s">
        <v>1084</v>
      </c>
    </row>
    <row r="346" spans="1:65" s="2" customFormat="1" ht="16.5" customHeight="1">
      <c r="A346" s="26"/>
      <c r="B346" s="149"/>
      <c r="C346" s="163" t="s">
        <v>487</v>
      </c>
      <c r="D346" s="163" t="s">
        <v>123</v>
      </c>
      <c r="E346" s="164" t="s">
        <v>1085</v>
      </c>
      <c r="F346" s="165" t="s">
        <v>1086</v>
      </c>
      <c r="G346" s="166" t="s">
        <v>157</v>
      </c>
      <c r="H346" s="167">
        <v>1</v>
      </c>
      <c r="I346" s="168"/>
      <c r="J346" s="168">
        <f t="shared" si="60"/>
        <v>0</v>
      </c>
      <c r="K346" s="169"/>
      <c r="L346" s="170"/>
      <c r="M346" s="171" t="s">
        <v>1</v>
      </c>
      <c r="N346" s="172" t="s">
        <v>35</v>
      </c>
      <c r="O346" s="159">
        <v>0</v>
      </c>
      <c r="P346" s="159">
        <f t="shared" si="61"/>
        <v>0</v>
      </c>
      <c r="Q346" s="159">
        <v>0</v>
      </c>
      <c r="R346" s="159">
        <f t="shared" si="62"/>
        <v>0</v>
      </c>
      <c r="S346" s="159">
        <v>0</v>
      </c>
      <c r="T346" s="160">
        <f t="shared" si="63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61" t="s">
        <v>126</v>
      </c>
      <c r="AT346" s="161" t="s">
        <v>123</v>
      </c>
      <c r="AU346" s="161" t="s">
        <v>114</v>
      </c>
      <c r="AY346" s="14" t="s">
        <v>115</v>
      </c>
      <c r="BE346" s="162">
        <f t="shared" si="64"/>
        <v>0</v>
      </c>
      <c r="BF346" s="162">
        <f t="shared" si="65"/>
        <v>0</v>
      </c>
      <c r="BG346" s="162">
        <f t="shared" si="66"/>
        <v>0</v>
      </c>
      <c r="BH346" s="162">
        <f t="shared" si="67"/>
        <v>0</v>
      </c>
      <c r="BI346" s="162">
        <f t="shared" si="68"/>
        <v>0</v>
      </c>
      <c r="BJ346" s="14" t="s">
        <v>114</v>
      </c>
      <c r="BK346" s="162">
        <f t="shared" si="69"/>
        <v>0</v>
      </c>
      <c r="BL346" s="14" t="s">
        <v>122</v>
      </c>
      <c r="BM346" s="161" t="s">
        <v>1087</v>
      </c>
    </row>
    <row r="347" spans="1:65" s="2" customFormat="1" ht="16.5" customHeight="1">
      <c r="A347" s="26"/>
      <c r="B347" s="149"/>
      <c r="C347" s="163" t="s">
        <v>1088</v>
      </c>
      <c r="D347" s="163" t="s">
        <v>123</v>
      </c>
      <c r="E347" s="164" t="s">
        <v>1089</v>
      </c>
      <c r="F347" s="165" t="s">
        <v>1090</v>
      </c>
      <c r="G347" s="166" t="s">
        <v>157</v>
      </c>
      <c r="H347" s="167">
        <v>4</v>
      </c>
      <c r="I347" s="168"/>
      <c r="J347" s="168">
        <f t="shared" si="60"/>
        <v>0</v>
      </c>
      <c r="K347" s="169"/>
      <c r="L347" s="170"/>
      <c r="M347" s="171" t="s">
        <v>1</v>
      </c>
      <c r="N347" s="172" t="s">
        <v>35</v>
      </c>
      <c r="O347" s="159">
        <v>0</v>
      </c>
      <c r="P347" s="159">
        <f t="shared" si="61"/>
        <v>0</v>
      </c>
      <c r="Q347" s="159">
        <v>0</v>
      </c>
      <c r="R347" s="159">
        <f t="shared" si="62"/>
        <v>0</v>
      </c>
      <c r="S347" s="159">
        <v>0</v>
      </c>
      <c r="T347" s="160">
        <f t="shared" si="63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61" t="s">
        <v>126</v>
      </c>
      <c r="AT347" s="161" t="s">
        <v>123</v>
      </c>
      <c r="AU347" s="161" t="s">
        <v>114</v>
      </c>
      <c r="AY347" s="14" t="s">
        <v>115</v>
      </c>
      <c r="BE347" s="162">
        <f t="shared" si="64"/>
        <v>0</v>
      </c>
      <c r="BF347" s="162">
        <f t="shared" si="65"/>
        <v>0</v>
      </c>
      <c r="BG347" s="162">
        <f t="shared" si="66"/>
        <v>0</v>
      </c>
      <c r="BH347" s="162">
        <f t="shared" si="67"/>
        <v>0</v>
      </c>
      <c r="BI347" s="162">
        <f t="shared" si="68"/>
        <v>0</v>
      </c>
      <c r="BJ347" s="14" t="s">
        <v>114</v>
      </c>
      <c r="BK347" s="162">
        <f t="shared" si="69"/>
        <v>0</v>
      </c>
      <c r="BL347" s="14" t="s">
        <v>122</v>
      </c>
      <c r="BM347" s="161" t="s">
        <v>1091</v>
      </c>
    </row>
    <row r="348" spans="1:65" s="2" customFormat="1" ht="24.25" customHeight="1">
      <c r="A348" s="26"/>
      <c r="B348" s="149"/>
      <c r="C348" s="150" t="s">
        <v>491</v>
      </c>
      <c r="D348" s="150" t="s">
        <v>118</v>
      </c>
      <c r="E348" s="151" t="s">
        <v>1092</v>
      </c>
      <c r="F348" s="152" t="s">
        <v>1093</v>
      </c>
      <c r="G348" s="153" t="s">
        <v>157</v>
      </c>
      <c r="H348" s="154">
        <v>1</v>
      </c>
      <c r="I348" s="155"/>
      <c r="J348" s="155">
        <f t="shared" si="60"/>
        <v>0</v>
      </c>
      <c r="K348" s="156"/>
      <c r="L348" s="27"/>
      <c r="M348" s="157" t="s">
        <v>1</v>
      </c>
      <c r="N348" s="158" t="s">
        <v>35</v>
      </c>
      <c r="O348" s="159">
        <v>0.49237999999999998</v>
      </c>
      <c r="P348" s="159">
        <f t="shared" si="61"/>
        <v>0.49237999999999998</v>
      </c>
      <c r="Q348" s="159">
        <v>0</v>
      </c>
      <c r="R348" s="159">
        <f t="shared" si="62"/>
        <v>0</v>
      </c>
      <c r="S348" s="159">
        <v>0</v>
      </c>
      <c r="T348" s="160">
        <f t="shared" si="63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61" t="s">
        <v>122</v>
      </c>
      <c r="AT348" s="161" t="s">
        <v>118</v>
      </c>
      <c r="AU348" s="161" t="s">
        <v>114</v>
      </c>
      <c r="AY348" s="14" t="s">
        <v>115</v>
      </c>
      <c r="BE348" s="162">
        <f t="shared" si="64"/>
        <v>0</v>
      </c>
      <c r="BF348" s="162">
        <f t="shared" si="65"/>
        <v>0</v>
      </c>
      <c r="BG348" s="162">
        <f t="shared" si="66"/>
        <v>0</v>
      </c>
      <c r="BH348" s="162">
        <f t="shared" si="67"/>
        <v>0</v>
      </c>
      <c r="BI348" s="162">
        <f t="shared" si="68"/>
        <v>0</v>
      </c>
      <c r="BJ348" s="14" t="s">
        <v>114</v>
      </c>
      <c r="BK348" s="162">
        <f t="shared" si="69"/>
        <v>0</v>
      </c>
      <c r="BL348" s="14" t="s">
        <v>122</v>
      </c>
      <c r="BM348" s="161" t="s">
        <v>1094</v>
      </c>
    </row>
    <row r="349" spans="1:65" s="2" customFormat="1" ht="24.25" customHeight="1">
      <c r="A349" s="26"/>
      <c r="B349" s="149"/>
      <c r="C349" s="163" t="s">
        <v>1095</v>
      </c>
      <c r="D349" s="163" t="s">
        <v>123</v>
      </c>
      <c r="E349" s="164" t="s">
        <v>1096</v>
      </c>
      <c r="F349" s="165" t="s">
        <v>1097</v>
      </c>
      <c r="G349" s="166" t="s">
        <v>157</v>
      </c>
      <c r="H349" s="167">
        <v>1</v>
      </c>
      <c r="I349" s="168"/>
      <c r="J349" s="168">
        <f t="shared" si="60"/>
        <v>0</v>
      </c>
      <c r="K349" s="169"/>
      <c r="L349" s="170"/>
      <c r="M349" s="171" t="s">
        <v>1</v>
      </c>
      <c r="N349" s="172" t="s">
        <v>35</v>
      </c>
      <c r="O349" s="159">
        <v>0</v>
      </c>
      <c r="P349" s="159">
        <f t="shared" si="61"/>
        <v>0</v>
      </c>
      <c r="Q349" s="159">
        <v>0</v>
      </c>
      <c r="R349" s="159">
        <f t="shared" si="62"/>
        <v>0</v>
      </c>
      <c r="S349" s="159">
        <v>0</v>
      </c>
      <c r="T349" s="160">
        <f t="shared" si="63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61" t="s">
        <v>126</v>
      </c>
      <c r="AT349" s="161" t="s">
        <v>123</v>
      </c>
      <c r="AU349" s="161" t="s">
        <v>114</v>
      </c>
      <c r="AY349" s="14" t="s">
        <v>115</v>
      </c>
      <c r="BE349" s="162">
        <f t="shared" si="64"/>
        <v>0</v>
      </c>
      <c r="BF349" s="162">
        <f t="shared" si="65"/>
        <v>0</v>
      </c>
      <c r="BG349" s="162">
        <f t="shared" si="66"/>
        <v>0</v>
      </c>
      <c r="BH349" s="162">
        <f t="shared" si="67"/>
        <v>0</v>
      </c>
      <c r="BI349" s="162">
        <f t="shared" si="68"/>
        <v>0</v>
      </c>
      <c r="BJ349" s="14" t="s">
        <v>114</v>
      </c>
      <c r="BK349" s="162">
        <f t="shared" si="69"/>
        <v>0</v>
      </c>
      <c r="BL349" s="14" t="s">
        <v>122</v>
      </c>
      <c r="BM349" s="161" t="s">
        <v>1098</v>
      </c>
    </row>
    <row r="350" spans="1:65" s="2" customFormat="1" ht="24.25" customHeight="1">
      <c r="A350" s="26"/>
      <c r="B350" s="149"/>
      <c r="C350" s="150" t="s">
        <v>494</v>
      </c>
      <c r="D350" s="150" t="s">
        <v>118</v>
      </c>
      <c r="E350" s="151" t="s">
        <v>1099</v>
      </c>
      <c r="F350" s="152" t="s">
        <v>1100</v>
      </c>
      <c r="G350" s="153" t="s">
        <v>161</v>
      </c>
      <c r="H350" s="154">
        <v>70.55</v>
      </c>
      <c r="I350" s="155"/>
      <c r="J350" s="155">
        <f t="shared" si="60"/>
        <v>0</v>
      </c>
      <c r="K350" s="156"/>
      <c r="L350" s="27"/>
      <c r="M350" s="173" t="s">
        <v>1</v>
      </c>
      <c r="N350" s="174" t="s">
        <v>35</v>
      </c>
      <c r="O350" s="175">
        <v>0</v>
      </c>
      <c r="P350" s="175">
        <f t="shared" si="61"/>
        <v>0</v>
      </c>
      <c r="Q350" s="175">
        <v>0</v>
      </c>
      <c r="R350" s="175">
        <f t="shared" si="62"/>
        <v>0</v>
      </c>
      <c r="S350" s="175">
        <v>0</v>
      </c>
      <c r="T350" s="176">
        <f t="shared" si="6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61" t="s">
        <v>122</v>
      </c>
      <c r="AT350" s="161" t="s">
        <v>118</v>
      </c>
      <c r="AU350" s="161" t="s">
        <v>114</v>
      </c>
      <c r="AY350" s="14" t="s">
        <v>115</v>
      </c>
      <c r="BE350" s="162">
        <f t="shared" si="64"/>
        <v>0</v>
      </c>
      <c r="BF350" s="162">
        <f t="shared" si="65"/>
        <v>0</v>
      </c>
      <c r="BG350" s="162">
        <f t="shared" si="66"/>
        <v>0</v>
      </c>
      <c r="BH350" s="162">
        <f t="shared" si="67"/>
        <v>0</v>
      </c>
      <c r="BI350" s="162">
        <f t="shared" si="68"/>
        <v>0</v>
      </c>
      <c r="BJ350" s="14" t="s">
        <v>114</v>
      </c>
      <c r="BK350" s="162">
        <f t="shared" si="69"/>
        <v>0</v>
      </c>
      <c r="BL350" s="14" t="s">
        <v>122</v>
      </c>
      <c r="BM350" s="161" t="s">
        <v>1101</v>
      </c>
    </row>
    <row r="351" spans="1:65" s="2" customFormat="1" ht="7" customHeight="1">
      <c r="A351" s="26"/>
      <c r="B351" s="42"/>
      <c r="C351" s="43"/>
      <c r="D351" s="43"/>
      <c r="E351" s="43"/>
      <c r="F351" s="43"/>
      <c r="G351" s="43"/>
      <c r="H351" s="43"/>
      <c r="I351" s="43"/>
      <c r="J351" s="43"/>
      <c r="K351" s="43"/>
      <c r="L351" s="27"/>
      <c r="M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</row>
  </sheetData>
  <autoFilter ref="C130:K350" xr:uid="{00000000-0009-0000-0000-000002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FC1E5F73927C4B85C96DAD7AA71994" ma:contentTypeVersion="13" ma:contentTypeDescription="Umožňuje vytvoriť nový dokument." ma:contentTypeScope="" ma:versionID="896dd1a56d0f350884728d2e08cbcb82">
  <xsd:schema xmlns:xsd="http://www.w3.org/2001/XMLSchema" xmlns:xs="http://www.w3.org/2001/XMLSchema" xmlns:p="http://schemas.microsoft.com/office/2006/metadata/properties" xmlns:ns2="acc58529-e223-4eec-a139-d017205275f3" xmlns:ns3="da420f98-a631-4690-a26f-80556e7cd3b3" targetNamespace="http://schemas.microsoft.com/office/2006/metadata/properties" ma:root="true" ma:fieldsID="f18547b6981785da5d7a01a4debc3f10" ns2:_="" ns3:_="">
    <xsd:import namespace="acc58529-e223-4eec-a139-d017205275f3"/>
    <xsd:import namespace="da420f98-a631-4690-a26f-80556e7cd3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58529-e223-4eec-a139-d017205275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420f98-a631-4690-a26f-80556e7cd3b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D13A0A-879C-4D6A-8B87-AC03B95DF53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63F3822-85CE-4D75-A22C-E3963DA4F8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E4171F-962D-4A36-B5B1-E255009613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c58529-e223-4eec-a139-d017205275f3"/>
    <ds:schemaRef ds:uri="da420f98-a631-4690-a26f-80556e7cd3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6</vt:i4>
      </vt:variant>
    </vt:vector>
  </HeadingPairs>
  <TitlesOfParts>
    <vt:vector size="8" baseType="lpstr">
      <vt:lpstr>SO107_UK - Materská škola...</vt:lpstr>
      <vt:lpstr>SO107_ZTI - Materská škol...</vt:lpstr>
      <vt:lpstr>'Rekapitulácia stavby'!Názvy_tlače</vt:lpstr>
      <vt:lpstr>'SO107_UK - Materská škola...'!Názvy_tlače</vt:lpstr>
      <vt:lpstr>'SO107_ZTI - Materská škol...'!Názvy_tlače</vt:lpstr>
      <vt:lpstr>'Rekapitulácia stavby'!Oblasť_tlače</vt:lpstr>
      <vt:lpstr>'SO107_UK - Materská škola...'!Oblasť_tlače</vt:lpstr>
      <vt:lpstr>'SO107_ZTI - Materská škol...'!Oblasť_tlače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Paulovicova</dc:creator>
  <cp:lastModifiedBy>Microsoft Office User</cp:lastModifiedBy>
  <dcterms:created xsi:type="dcterms:W3CDTF">2021-08-19T06:45:57Z</dcterms:created>
  <dcterms:modified xsi:type="dcterms:W3CDTF">2021-10-05T09:31:33Z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0x010100AEFC1E5F73927C4B85C96DAD7AA71994</vt:lpwstr>
  </property>
</Properties>
</file>