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ttps://atopsd.sharepoint.com/sites/AD/Zdielane dokumenty/1. PROJEKTY/3. NTK Kvetoslavov/1. FINANCIE/3. Finančné sledovanie stavby/2. Finančné sledovanie stavby/Eurofondy/Rozpočtár/"/>
    </mc:Choice>
  </mc:AlternateContent>
  <xr:revisionPtr revIDLastSave="2" documentId="8_{0924EC89-A44F-459D-BFF6-95BD7EAFAF28}" xr6:coauthVersionLast="47" xr6:coauthVersionMax="47" xr10:uidLastSave="{BC5081C5-98D2-4ABA-B536-8797A8EC91CA}"/>
  <bookViews>
    <workbookView xWindow="-120" yWindow="-120" windowWidth="29040" windowHeight="15840" firstSheet="1" activeTab="1" xr2:uid="{00000000-000D-0000-FFFF-FFFF00000000}"/>
  </bookViews>
  <sheets>
    <sheet name="Rekapitulácia stavby" sheetId="1" state="veryHidden" r:id="rId1"/>
    <sheet name="SO 107 - Materská škola" sheetId="2" r:id="rId2"/>
  </sheets>
  <definedNames>
    <definedName name="_xlnm._FilterDatabase" localSheetId="1" hidden="1">'SO 107 - Materská škola'!$C$142:$K$341</definedName>
    <definedName name="_xlnm.Print_Titles" localSheetId="0">'Rekapitulácia stavby'!$92:$92</definedName>
    <definedName name="_xlnm.Print_Titles" localSheetId="1">'SO 107 - Materská škola'!$142:$142</definedName>
    <definedName name="_xlnm.Print_Area" localSheetId="0">'Rekapitulácia stavby'!$D$4:$AO$76,'Rekapitulácia stavby'!$C$82:$AQ$96</definedName>
    <definedName name="_xlnm.Print_Area" localSheetId="1">'SO 107 - Materská škola'!$C$4:$J$76,'SO 107 - Materská škola'!$C$82:$J$124,'SO 107 - Materská škola'!$C$130:$J$341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9" i="2" l="1"/>
  <c r="R209" i="2" s="1"/>
  <c r="J39" i="2"/>
  <c r="J38" i="2"/>
  <c r="AY95" i="1" s="1"/>
  <c r="J37" i="2"/>
  <c r="AX95" i="1" s="1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29" i="2"/>
  <c r="BH229" i="2"/>
  <c r="BG229" i="2"/>
  <c r="BE229" i="2"/>
  <c r="T229" i="2"/>
  <c r="T228" i="2" s="1"/>
  <c r="R229" i="2"/>
  <c r="R228" i="2" s="1"/>
  <c r="P229" i="2"/>
  <c r="P228" i="2" s="1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J140" i="2"/>
  <c r="J139" i="2"/>
  <c r="F139" i="2"/>
  <c r="F137" i="2"/>
  <c r="E135" i="2"/>
  <c r="J31" i="2"/>
  <c r="J92" i="2"/>
  <c r="J91" i="2"/>
  <c r="F91" i="2"/>
  <c r="F89" i="2"/>
  <c r="E87" i="2"/>
  <c r="J18" i="2"/>
  <c r="E18" i="2"/>
  <c r="F140" i="2" s="1"/>
  <c r="J17" i="2"/>
  <c r="J137" i="2"/>
  <c r="E133" i="2"/>
  <c r="L90" i="1"/>
  <c r="AM90" i="1"/>
  <c r="AM89" i="1"/>
  <c r="L89" i="1"/>
  <c r="AM87" i="1"/>
  <c r="L87" i="1"/>
  <c r="L85" i="1"/>
  <c r="L84" i="1"/>
  <c r="J340" i="2"/>
  <c r="J270" i="2"/>
  <c r="BK262" i="2"/>
  <c r="J234" i="2"/>
  <c r="J222" i="2"/>
  <c r="J213" i="2"/>
  <c r="J207" i="2"/>
  <c r="BK201" i="2"/>
  <c r="BK193" i="2"/>
  <c r="J188" i="2"/>
  <c r="BK178" i="2"/>
  <c r="J166" i="2"/>
  <c r="BK160" i="2"/>
  <c r="BK153" i="2"/>
  <c r="BK148" i="2"/>
  <c r="BK328" i="2"/>
  <c r="BK320" i="2"/>
  <c r="J314" i="2"/>
  <c r="J310" i="2"/>
  <c r="BK307" i="2"/>
  <c r="J302" i="2"/>
  <c r="BK294" i="2"/>
  <c r="J287" i="2"/>
  <c r="J279" i="2"/>
  <c r="J272" i="2"/>
  <c r="J242" i="2"/>
  <c r="J239" i="2"/>
  <c r="BK234" i="2"/>
  <c r="BK224" i="2"/>
  <c r="BK220" i="2"/>
  <c r="BK212" i="2"/>
  <c r="J204" i="2"/>
  <c r="J196" i="2"/>
  <c r="BK186" i="2"/>
  <c r="J182" i="2"/>
  <c r="J174" i="2"/>
  <c r="J167" i="2"/>
  <c r="BK161" i="2"/>
  <c r="BK336" i="2"/>
  <c r="BK333" i="2"/>
  <c r="BK329" i="2"/>
  <c r="J323" i="2"/>
  <c r="J316" i="2"/>
  <c r="BK300" i="2"/>
  <c r="J296" i="2"/>
  <c r="J291" i="2"/>
  <c r="J281" i="2"/>
  <c r="J268" i="2"/>
  <c r="BK259" i="2"/>
  <c r="BK254" i="2"/>
  <c r="J251" i="2"/>
  <c r="BK245" i="2"/>
  <c r="BK233" i="2"/>
  <c r="J217" i="2"/>
  <c r="J214" i="2"/>
  <c r="J201" i="2"/>
  <c r="J194" i="2"/>
  <c r="BK187" i="2"/>
  <c r="BK182" i="2"/>
  <c r="BK171" i="2"/>
  <c r="J159" i="2"/>
  <c r="BK150" i="2"/>
  <c r="J341" i="2"/>
  <c r="BK323" i="2"/>
  <c r="J315" i="2"/>
  <c r="J307" i="2"/>
  <c r="BK302" i="2"/>
  <c r="BK296" i="2"/>
  <c r="BK293" i="2"/>
  <c r="BK287" i="2"/>
  <c r="J278" i="2"/>
  <c r="BK268" i="2"/>
  <c r="BK260" i="2"/>
  <c r="J256" i="2"/>
  <c r="BK251" i="2"/>
  <c r="J246" i="2"/>
  <c r="BK232" i="2"/>
  <c r="BK217" i="2"/>
  <c r="BK204" i="2"/>
  <c r="J193" i="2"/>
  <c r="BK175" i="2"/>
  <c r="J160" i="2"/>
  <c r="BK147" i="2"/>
  <c r="BK331" i="2"/>
  <c r="J267" i="2"/>
  <c r="BK263" i="2"/>
  <c r="J260" i="2"/>
  <c r="J237" i="2"/>
  <c r="J224" i="2"/>
  <c r="BK214" i="2"/>
  <c r="BK209" i="2"/>
  <c r="J200" i="2"/>
  <c r="BK188" i="2"/>
  <c r="J181" i="2"/>
  <c r="J173" i="2"/>
  <c r="BK165" i="2"/>
  <c r="BK158" i="2"/>
  <c r="BK151" i="2"/>
  <c r="AS94" i="1"/>
  <c r="J325" i="2"/>
  <c r="J317" i="2"/>
  <c r="J313" i="2"/>
  <c r="BK308" i="2"/>
  <c r="BK305" i="2"/>
  <c r="BK299" i="2"/>
  <c r="BK289" i="2"/>
  <c r="J285" i="2"/>
  <c r="BK278" i="2"/>
  <c r="BK270" i="2"/>
  <c r="BK241" i="2"/>
  <c r="J235" i="2"/>
  <c r="BK229" i="2"/>
  <c r="J223" i="2"/>
  <c r="BK215" i="2"/>
  <c r="J209" i="2"/>
  <c r="J205" i="2"/>
  <c r="BK195" i="2"/>
  <c r="J187" i="2"/>
  <c r="J183" i="2"/>
  <c r="J176" i="2"/>
  <c r="BK170" i="2"/>
  <c r="J163" i="2"/>
  <c r="BK341" i="2"/>
  <c r="J335" i="2"/>
  <c r="J332" i="2"/>
  <c r="BK327" i="2"/>
  <c r="J321" i="2"/>
  <c r="BK312" i="2"/>
  <c r="J299" i="2"/>
  <c r="J293" i="2"/>
  <c r="J290" i="2"/>
  <c r="BK279" i="2"/>
  <c r="BK267" i="2"/>
  <c r="BK256" i="2"/>
  <c r="BK253" i="2"/>
  <c r="J252" i="2"/>
  <c r="BK249" i="2"/>
  <c r="BK242" i="2"/>
  <c r="BK238" i="2"/>
  <c r="BK222" i="2"/>
  <c r="J215" i="2"/>
  <c r="BK208" i="2"/>
  <c r="BK196" i="2"/>
  <c r="J191" i="2"/>
  <c r="BK179" i="2"/>
  <c r="BK176" i="2"/>
  <c r="BK155" i="2"/>
  <c r="J327" i="2"/>
  <c r="BK318" i="2"/>
  <c r="BK313" i="2"/>
  <c r="J311" i="2"/>
  <c r="J305" i="2"/>
  <c r="J300" i="2"/>
  <c r="J294" i="2"/>
  <c r="BK291" i="2"/>
  <c r="BK285" i="2"/>
  <c r="BK274" i="2"/>
  <c r="BK269" i="2"/>
  <c r="J261" i="2"/>
  <c r="J255" i="2"/>
  <c r="J249" i="2"/>
  <c r="J245" i="2"/>
  <c r="BK236" i="2"/>
  <c r="J226" i="2"/>
  <c r="J211" i="2"/>
  <c r="J202" i="2"/>
  <c r="J189" i="2"/>
  <c r="J179" i="2"/>
  <c r="BK167" i="2"/>
  <c r="BK159" i="2"/>
  <c r="BK152" i="2"/>
  <c r="BK277" i="2"/>
  <c r="J274" i="2"/>
  <c r="BK264" i="2"/>
  <c r="BK261" i="2"/>
  <c r="J238" i="2"/>
  <c r="J227" i="2"/>
  <c r="J216" i="2"/>
  <c r="J210" i="2"/>
  <c r="BK203" i="2"/>
  <c r="J199" i="2"/>
  <c r="BK189" i="2"/>
  <c r="J184" i="2"/>
  <c r="BK174" i="2"/>
  <c r="J168" i="2"/>
  <c r="J161" i="2"/>
  <c r="BK340" i="2"/>
  <c r="BK321" i="2"/>
  <c r="BK315" i="2"/>
  <c r="J309" i="2"/>
  <c r="J303" i="2"/>
  <c r="J298" i="2"/>
  <c r="BK286" i="2"/>
  <c r="BK281" i="2"/>
  <c r="J275" i="2"/>
  <c r="J269" i="2"/>
  <c r="J240" i="2"/>
  <c r="J236" i="2"/>
  <c r="J225" i="2"/>
  <c r="J219" i="2"/>
  <c r="BK210" i="2"/>
  <c r="BK207" i="2"/>
  <c r="BK198" i="2"/>
  <c r="BK191" i="2"/>
  <c r="J178" i="2"/>
  <c r="J172" i="2"/>
  <c r="J165" i="2"/>
  <c r="J158" i="2"/>
  <c r="BK335" i="2"/>
  <c r="J331" i="2"/>
  <c r="BK326" i="2"/>
  <c r="BK322" i="2"/>
  <c r="BK310" i="2"/>
  <c r="BK298" i="2"/>
  <c r="BK295" i="2"/>
  <c r="J282" i="2"/>
  <c r="BK271" i="2"/>
  <c r="J263" i="2"/>
  <c r="BK255" i="2"/>
  <c r="BK252" i="2"/>
  <c r="J248" i="2"/>
  <c r="BK243" i="2"/>
  <c r="BK239" i="2"/>
  <c r="BK221" i="2"/>
  <c r="BK216" i="2"/>
  <c r="J212" i="2"/>
  <c r="BK199" i="2"/>
  <c r="J190" i="2"/>
  <c r="BK183" i="2"/>
  <c r="BK172" i="2"/>
  <c r="BK168" i="2"/>
  <c r="J153" i="2"/>
  <c r="BK146" i="2"/>
  <c r="J326" i="2"/>
  <c r="BK317" i="2"/>
  <c r="J312" i="2"/>
  <c r="J306" i="2"/>
  <c r="J301" i="2"/>
  <c r="J295" i="2"/>
  <c r="J289" i="2"/>
  <c r="BK284" i="2"/>
  <c r="BK282" i="2"/>
  <c r="BK272" i="2"/>
  <c r="J262" i="2"/>
  <c r="J257" i="2"/>
  <c r="J254" i="2"/>
  <c r="BK248" i="2"/>
  <c r="J243" i="2"/>
  <c r="J229" i="2"/>
  <c r="BK223" i="2"/>
  <c r="BK205" i="2"/>
  <c r="J198" i="2"/>
  <c r="J186" i="2"/>
  <c r="J169" i="2"/>
  <c r="BK163" i="2"/>
  <c r="J156" i="2"/>
  <c r="BK275" i="2"/>
  <c r="J271" i="2"/>
  <c r="BK265" i="2"/>
  <c r="J241" i="2"/>
  <c r="J233" i="2"/>
  <c r="J220" i="2"/>
  <c r="BK211" i="2"/>
  <c r="BK202" i="2"/>
  <c r="BK194" i="2"/>
  <c r="BK185" i="2"/>
  <c r="J175" i="2"/>
  <c r="J170" i="2"/>
  <c r="J162" i="2"/>
  <c r="J155" i="2"/>
  <c r="J329" i="2"/>
  <c r="J322" i="2"/>
  <c r="BK316" i="2"/>
  <c r="BK311" i="2"/>
  <c r="BK306" i="2"/>
  <c r="BK301" i="2"/>
  <c r="BK290" i="2"/>
  <c r="J283" i="2"/>
  <c r="BK273" i="2"/>
  <c r="BK247" i="2"/>
  <c r="BK237" i="2"/>
  <c r="J232" i="2"/>
  <c r="BK226" i="2"/>
  <c r="J221" i="2"/>
  <c r="BK213" i="2"/>
  <c r="J208" i="2"/>
  <c r="BK200" i="2"/>
  <c r="BK190" i="2"/>
  <c r="BK184" i="2"/>
  <c r="J177" i="2"/>
  <c r="J171" i="2"/>
  <c r="BK162" i="2"/>
  <c r="BK156" i="2"/>
  <c r="J336" i="2"/>
  <c r="J333" i="2"/>
  <c r="J328" i="2"/>
  <c r="BK325" i="2"/>
  <c r="J318" i="2"/>
  <c r="BK309" i="2"/>
  <c r="J297" i="2"/>
  <c r="BK292" i="2"/>
  <c r="J284" i="2"/>
  <c r="J277" i="2"/>
  <c r="J265" i="2"/>
  <c r="BK257" i="2"/>
  <c r="J253" i="2"/>
  <c r="BK250" i="2"/>
  <c r="BK246" i="2"/>
  <c r="BK240" i="2"/>
  <c r="BK227" i="2"/>
  <c r="BK219" i="2"/>
  <c r="BK206" i="2"/>
  <c r="J195" i="2"/>
  <c r="J185" i="2"/>
  <c r="BK177" i="2"/>
  <c r="BK169" i="2"/>
  <c r="J157" i="2"/>
  <c r="BK149" i="2"/>
  <c r="BK332" i="2"/>
  <c r="J320" i="2"/>
  <c r="BK314" i="2"/>
  <c r="J308" i="2"/>
  <c r="BK303" i="2"/>
  <c r="BK297" i="2"/>
  <c r="J292" i="2"/>
  <c r="J286" i="2"/>
  <c r="BK283" i="2"/>
  <c r="J273" i="2"/>
  <c r="J264" i="2"/>
  <c r="J259" i="2"/>
  <c r="J250" i="2"/>
  <c r="J247" i="2"/>
  <c r="BK235" i="2"/>
  <c r="BK225" i="2"/>
  <c r="J206" i="2"/>
  <c r="J203" i="2"/>
  <c r="BK181" i="2"/>
  <c r="BK173" i="2"/>
  <c r="BK166" i="2"/>
  <c r="BK157" i="2"/>
  <c r="R145" i="2" l="1"/>
  <c r="P154" i="2"/>
  <c r="BK164" i="2"/>
  <c r="J164" i="2" s="1"/>
  <c r="J100" i="2" s="1"/>
  <c r="R164" i="2"/>
  <c r="P180" i="2"/>
  <c r="BK192" i="2"/>
  <c r="J192" i="2" s="1"/>
  <c r="J102" i="2" s="1"/>
  <c r="R197" i="2"/>
  <c r="T218" i="2"/>
  <c r="R231" i="2"/>
  <c r="R244" i="2"/>
  <c r="P258" i="2"/>
  <c r="T266" i="2"/>
  <c r="P276" i="2"/>
  <c r="P280" i="2"/>
  <c r="T288" i="2"/>
  <c r="P304" i="2"/>
  <c r="T319" i="2"/>
  <c r="R324" i="2"/>
  <c r="P330" i="2"/>
  <c r="BK339" i="2"/>
  <c r="J339" i="2" s="1"/>
  <c r="J119" i="2" s="1"/>
  <c r="BK145" i="2"/>
  <c r="T145" i="2"/>
  <c r="R154" i="2"/>
  <c r="P164" i="2"/>
  <c r="BK180" i="2"/>
  <c r="J180" i="2" s="1"/>
  <c r="J101" i="2" s="1"/>
  <c r="T180" i="2"/>
  <c r="P192" i="2"/>
  <c r="R192" i="2"/>
  <c r="T192" i="2"/>
  <c r="T197" i="2"/>
  <c r="R218" i="2"/>
  <c r="T231" i="2"/>
  <c r="T244" i="2"/>
  <c r="T258" i="2"/>
  <c r="P266" i="2"/>
  <c r="R276" i="2"/>
  <c r="BK288" i="2"/>
  <c r="J288" i="2" s="1"/>
  <c r="J113" i="2" s="1"/>
  <c r="BK304" i="2"/>
  <c r="J304" i="2" s="1"/>
  <c r="J114" i="2" s="1"/>
  <c r="BK319" i="2"/>
  <c r="J319" i="2" s="1"/>
  <c r="J115" i="2" s="1"/>
  <c r="BK324" i="2"/>
  <c r="J324" i="2" s="1"/>
  <c r="J116" i="2" s="1"/>
  <c r="T324" i="2"/>
  <c r="BK334" i="2"/>
  <c r="J334" i="2" s="1"/>
  <c r="J118" i="2" s="1"/>
  <c r="T334" i="2"/>
  <c r="P339" i="2"/>
  <c r="P145" i="2"/>
  <c r="BK154" i="2"/>
  <c r="J154" i="2" s="1"/>
  <c r="J99" i="2" s="1"/>
  <c r="T154" i="2"/>
  <c r="T164" i="2"/>
  <c r="R180" i="2"/>
  <c r="P197" i="2"/>
  <c r="P218" i="2"/>
  <c r="BK231" i="2"/>
  <c r="BK244" i="2"/>
  <c r="J244" i="2" s="1"/>
  <c r="J108" i="2" s="1"/>
  <c r="BK258" i="2"/>
  <c r="J258" i="2" s="1"/>
  <c r="J109" i="2" s="1"/>
  <c r="R258" i="2"/>
  <c r="R266" i="2"/>
  <c r="T276" i="2"/>
  <c r="R280" i="2"/>
  <c r="P288" i="2"/>
  <c r="R304" i="2"/>
  <c r="R319" i="2"/>
  <c r="BK330" i="2"/>
  <c r="J330" i="2" s="1"/>
  <c r="J117" i="2" s="1"/>
  <c r="T330" i="2"/>
  <c r="P334" i="2"/>
  <c r="R339" i="2"/>
  <c r="BK197" i="2"/>
  <c r="J197" i="2" s="1"/>
  <c r="J103" i="2" s="1"/>
  <c r="BK218" i="2"/>
  <c r="J218" i="2" s="1"/>
  <c r="J104" i="2" s="1"/>
  <c r="P231" i="2"/>
  <c r="P244" i="2"/>
  <c r="BK266" i="2"/>
  <c r="J266" i="2" s="1"/>
  <c r="J110" i="2" s="1"/>
  <c r="BK276" i="2"/>
  <c r="J276" i="2" s="1"/>
  <c r="J111" i="2" s="1"/>
  <c r="BK280" i="2"/>
  <c r="J280" i="2" s="1"/>
  <c r="J112" i="2" s="1"/>
  <c r="T280" i="2"/>
  <c r="R288" i="2"/>
  <c r="T304" i="2"/>
  <c r="P319" i="2"/>
  <c r="P324" i="2"/>
  <c r="R330" i="2"/>
  <c r="R334" i="2"/>
  <c r="T339" i="2"/>
  <c r="BK228" i="2"/>
  <c r="J228" i="2" s="1"/>
  <c r="J105" i="2" s="1"/>
  <c r="E85" i="2"/>
  <c r="BF150" i="2"/>
  <c r="BF152" i="2"/>
  <c r="BF155" i="2"/>
  <c r="BF157" i="2"/>
  <c r="BF159" i="2"/>
  <c r="BF168" i="2"/>
  <c r="BF171" i="2"/>
  <c r="BF179" i="2"/>
  <c r="BF183" i="2"/>
  <c r="BF185" i="2"/>
  <c r="BF186" i="2"/>
  <c r="BF196" i="2"/>
  <c r="BF201" i="2"/>
  <c r="BF202" i="2"/>
  <c r="BF206" i="2"/>
  <c r="BF210" i="2"/>
  <c r="BF215" i="2"/>
  <c r="BF216" i="2"/>
  <c r="BF217" i="2"/>
  <c r="BF225" i="2"/>
  <c r="BF229" i="2"/>
  <c r="BF239" i="2"/>
  <c r="BF241" i="2"/>
  <c r="BF245" i="2"/>
  <c r="BF246" i="2"/>
  <c r="BF253" i="2"/>
  <c r="BF254" i="2"/>
  <c r="BF255" i="2"/>
  <c r="BF256" i="2"/>
  <c r="BF262" i="2"/>
  <c r="BF267" i="2"/>
  <c r="BF270" i="2"/>
  <c r="BF277" i="2"/>
  <c r="BF278" i="2"/>
  <c r="BF289" i="2"/>
  <c r="BF290" i="2"/>
  <c r="BF298" i="2"/>
  <c r="BF305" i="2"/>
  <c r="BF309" i="2"/>
  <c r="BF315" i="2"/>
  <c r="BF318" i="2"/>
  <c r="BF321" i="2"/>
  <c r="BF322" i="2"/>
  <c r="BF326" i="2"/>
  <c r="BF327" i="2"/>
  <c r="BF146" i="2"/>
  <c r="BF156" i="2"/>
  <c r="BF158" i="2"/>
  <c r="BF181" i="2"/>
  <c r="BF184" i="2"/>
  <c r="BF187" i="2"/>
  <c r="BF188" i="2"/>
  <c r="BF189" i="2"/>
  <c r="BF191" i="2"/>
  <c r="BF200" i="2"/>
  <c r="BF211" i="2"/>
  <c r="BF213" i="2"/>
  <c r="BF219" i="2"/>
  <c r="BF220" i="2"/>
  <c r="BF234" i="2"/>
  <c r="BF237" i="2"/>
  <c r="BF250" i="2"/>
  <c r="BF251" i="2"/>
  <c r="BF252" i="2"/>
  <c r="BF257" i="2"/>
  <c r="BF259" i="2"/>
  <c r="BF260" i="2"/>
  <c r="BF261" i="2"/>
  <c r="BF263" i="2"/>
  <c r="BF273" i="2"/>
  <c r="BF275" i="2"/>
  <c r="BF282" i="2"/>
  <c r="BF283" i="2"/>
  <c r="BF284" i="2"/>
  <c r="BF285" i="2"/>
  <c r="BF286" i="2"/>
  <c r="BF299" i="2"/>
  <c r="BF308" i="2"/>
  <c r="BF310" i="2"/>
  <c r="BF314" i="2"/>
  <c r="BF316" i="2"/>
  <c r="BF323" i="2"/>
  <c r="BF328" i="2"/>
  <c r="BF329" i="2"/>
  <c r="BF331" i="2"/>
  <c r="BF332" i="2"/>
  <c r="BF333" i="2"/>
  <c r="BF335" i="2"/>
  <c r="BF336" i="2"/>
  <c r="BF341" i="2"/>
  <c r="F92" i="2"/>
  <c r="BF147" i="2"/>
  <c r="BF149" i="2"/>
  <c r="BF151" i="2"/>
  <c r="BF162" i="2"/>
  <c r="BF163" i="2"/>
  <c r="BF166" i="2"/>
  <c r="BF173" i="2"/>
  <c r="BF175" i="2"/>
  <c r="BF176" i="2"/>
  <c r="BF182" i="2"/>
  <c r="BF190" i="2"/>
  <c r="BF194" i="2"/>
  <c r="BF195" i="2"/>
  <c r="BF203" i="2"/>
  <c r="BF204" i="2"/>
  <c r="BF208" i="2"/>
  <c r="BF209" i="2"/>
  <c r="BF214" i="2"/>
  <c r="BF221" i="2"/>
  <c r="BF222" i="2"/>
  <c r="BF224" i="2"/>
  <c r="BF233" i="2"/>
  <c r="BF235" i="2"/>
  <c r="BF238" i="2"/>
  <c r="BF243" i="2"/>
  <c r="BF247" i="2"/>
  <c r="BF248" i="2"/>
  <c r="BF249" i="2"/>
  <c r="BF269" i="2"/>
  <c r="BF271" i="2"/>
  <c r="BF274" i="2"/>
  <c r="BF279" i="2"/>
  <c r="BF281" i="2"/>
  <c r="BF287" i="2"/>
  <c r="BF291" i="2"/>
  <c r="BF292" i="2"/>
  <c r="BF293" i="2"/>
  <c r="BF294" i="2"/>
  <c r="BF295" i="2"/>
  <c r="BF296" i="2"/>
  <c r="BF297" i="2"/>
  <c r="BF300" i="2"/>
  <c r="BF301" i="2"/>
  <c r="BF302" i="2"/>
  <c r="BF303" i="2"/>
  <c r="BF306" i="2"/>
  <c r="BF307" i="2"/>
  <c r="BF311" i="2"/>
  <c r="BF312" i="2"/>
  <c r="BF313" i="2"/>
  <c r="BF317" i="2"/>
  <c r="BF320" i="2"/>
  <c r="BF325" i="2"/>
  <c r="BF340" i="2"/>
  <c r="J89" i="2"/>
  <c r="BF148" i="2"/>
  <c r="BF153" i="2"/>
  <c r="BF160" i="2"/>
  <c r="BF161" i="2"/>
  <c r="BF165" i="2"/>
  <c r="BF167" i="2"/>
  <c r="BF169" i="2"/>
  <c r="BF170" i="2"/>
  <c r="BF172" i="2"/>
  <c r="BF174" i="2"/>
  <c r="BF177" i="2"/>
  <c r="BF178" i="2"/>
  <c r="BF193" i="2"/>
  <c r="BF198" i="2"/>
  <c r="BF199" i="2"/>
  <c r="BF205" i="2"/>
  <c r="BF207" i="2"/>
  <c r="BF212" i="2"/>
  <c r="BF223" i="2"/>
  <c r="BF226" i="2"/>
  <c r="BF227" i="2"/>
  <c r="BF232" i="2"/>
  <c r="BF236" i="2"/>
  <c r="BF240" i="2"/>
  <c r="BF242" i="2"/>
  <c r="BF264" i="2"/>
  <c r="BF265" i="2"/>
  <c r="BF268" i="2"/>
  <c r="BF272" i="2"/>
  <c r="F38" i="2"/>
  <c r="BC95" i="1" s="1"/>
  <c r="BC94" i="1" s="1"/>
  <c r="AY94" i="1" s="1"/>
  <c r="F35" i="2"/>
  <c r="AZ95" i="1" s="1"/>
  <c r="AZ94" i="1" s="1"/>
  <c r="AV94" i="1" s="1"/>
  <c r="AK29" i="1" s="1"/>
  <c r="J35" i="2"/>
  <c r="AV95" i="1" s="1"/>
  <c r="F37" i="2"/>
  <c r="BB95" i="1" s="1"/>
  <c r="BB94" i="1" s="1"/>
  <c r="W31" i="1" s="1"/>
  <c r="F39" i="2"/>
  <c r="BD95" i="1" s="1"/>
  <c r="BD94" i="1" s="1"/>
  <c r="W33" i="1" s="1"/>
  <c r="P230" i="2" l="1"/>
  <c r="BK144" i="2"/>
  <c r="R230" i="2"/>
  <c r="BK230" i="2"/>
  <c r="J106" i="2" s="1"/>
  <c r="T144" i="2"/>
  <c r="P144" i="2"/>
  <c r="T230" i="2"/>
  <c r="R144" i="2"/>
  <c r="J145" i="2"/>
  <c r="J98" i="2" s="1"/>
  <c r="J231" i="2"/>
  <c r="J107" i="2" s="1"/>
  <c r="AX94" i="1"/>
  <c r="F36" i="2"/>
  <c r="BA95" i="1" s="1"/>
  <c r="BA94" i="1" s="1"/>
  <c r="AW94" i="1" s="1"/>
  <c r="AK30" i="1" s="1"/>
  <c r="W32" i="1"/>
  <c r="J36" i="2"/>
  <c r="AW95" i="1" s="1"/>
  <c r="AT95" i="1" s="1"/>
  <c r="W29" i="1"/>
  <c r="R143" i="2" l="1"/>
  <c r="P143" i="2"/>
  <c r="AU95" i="1" s="1"/>
  <c r="AU94" i="1" s="1"/>
  <c r="T143" i="2"/>
  <c r="BK143" i="2"/>
  <c r="J96" i="2" s="1"/>
  <c r="J124" i="2" s="1"/>
  <c r="J144" i="2"/>
  <c r="J97" i="2" s="1"/>
  <c r="AT94" i="1"/>
  <c r="W30" i="1"/>
  <c r="J30" i="2" l="1"/>
  <c r="J32" i="2" s="1"/>
  <c r="AG95" i="1" s="1"/>
  <c r="AG94" i="1" s="1"/>
  <c r="AK26" i="1" s="1"/>
  <c r="J41" i="2" l="1"/>
  <c r="AK35" i="1"/>
  <c r="AN95" i="1"/>
  <c r="AN94" i="1"/>
</calcChain>
</file>

<file path=xl/sharedStrings.xml><?xml version="1.0" encoding="utf-8"?>
<sst xmlns="http://schemas.openxmlformats.org/spreadsheetml/2006/main" count="2829" uniqueCount="755">
  <si>
    <t>Export Komplet</t>
  </si>
  <si>
    <t/>
  </si>
  <si>
    <t>2.0</t>
  </si>
  <si>
    <t>False</t>
  </si>
  <si>
    <t>{2aa289e4-e899-473d-af98-2ac5ec14551b}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</si>
  <si>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</si>
  <si>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</si>
  <si>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</si>
  <si>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</si>
  <si>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</si>
  <si>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</si>
  <si>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</si>
  <si>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08</t>
  </si>
  <si>
    <t>Stavba:</t>
  </si>
  <si>
    <t>STAVEBNÉ HSV A PSV PRÁCE 2021-08</t>
  </si>
  <si>
    <t>JKSO:</t>
  </si>
  <si>
    <t>KS:</t>
  </si>
  <si>
    <t>Miesto:</t>
  </si>
  <si>
    <t xml:space="preserve"> </t>
  </si>
  <si>
    <t>Dátum:</t>
  </si>
  <si>
    <t>12. 8. 2021</t>
  </si>
  <si>
    <t>Objednávateľ:</t>
  </si>
  <si>
    <t>IČO: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</si>
  <si>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</si>
  <si>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</si>
  <si>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</si>
  <si>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</si>
  <si>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</si>
  <si>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</si>
  <si>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</si>
  <si>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</si>
  <si>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</si>
  <si>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</si>
  <si>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</si>
  <si>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</si>
  <si>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</si>
  <si>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</si>
  <si>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</si>
  <si>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</si>
  <si>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</si>
  <si>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</si>
  <si>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</si>
  <si>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</si>
  <si>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</si>
  <si>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</si>
  <si>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</si>
  <si>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</si>
  <si>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</si>
  <si>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</si>
  <si>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</si>
  <si>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</si>
  <si>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</si>
  <si>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</si>
  <si>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</si>
  <si>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</si>
  <si>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</si>
  <si>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</si>
  <si>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</si>
  <si>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</si>
  <si>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</si>
  <si>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</si>
  <si>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</si>
  <si>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</si>
  <si>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</si>
  <si>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</si>
  <si>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</si>
  <si>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</si>
  <si>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</si>
  <si>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</si>
  <si>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</si>
  <si>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</si>
  <si>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</si>
  <si>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</si>
  <si>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</si>
  <si>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107</t>
  </si>
  <si>
    <t>Materská škola</t>
  </si>
  <si>
    <t>STA</t>
  </si>
  <si>
    <t>1</t>
  </si>
  <si>
    <t>{6cd853cc-786c-4d13-984a-909755c73764}</t>
  </si>
  <si>
    <t>KRYCÍ LIST ROZPOČTU</t>
  </si>
  <si>
    <t>Objekt:</t>
  </si>
  <si>
    <t>SO 107 - Materská škola</t>
  </si>
  <si>
    <t>Kvetoslavov</t>
  </si>
  <si>
    <t>ATOPS Development 3 s.r.o.</t>
  </si>
  <si>
    <t>TeKa Project,s.r.o.</t>
  </si>
  <si>
    <t>Rosoft,s.r.o.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</si>
  <si>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</si>
  <si>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</si>
  <si>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</si>
  <si>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</si>
  <si>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</si>
  <si>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</si>
  <si>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</si>
  <si>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</si>
  <si>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</si>
  <si>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</si>
  <si>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</si>
  <si>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</si>
  <si>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</si>
  <si>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</si>
  <si>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</si>
  <si>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</si>
  <si>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</si>
  <si>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</si>
  <si>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</si>
  <si>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</si>
  <si>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</si>
  <si>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763 - Konštrukcie - drevostavby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</si>
  <si>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</si>
  <si>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</si>
  <si>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</si>
  <si>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</si>
  <si>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</si>
  <si>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</si>
  <si>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784 - Maľby</t>
  </si>
  <si>
    <t>OST - Ostatné</t>
  </si>
  <si>
    <t>2) Ostatné náklady</t>
  </si>
  <si>
    <t>Celkové náklady za stavbu 1) + 2)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</si>
  <si>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</si>
  <si>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</si>
  <si>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</si>
  <si>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</si>
  <si>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</si>
  <si>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</si>
  <si>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</si>
  <si>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</si>
  <si>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</si>
  <si>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</si>
  <si>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</si>
  <si>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</si>
  <si>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</si>
  <si>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</si>
  <si>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</si>
  <si>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</si>
  <si>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</si>
  <si>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m3</t>
  </si>
  <si>
    <t>4</t>
  </si>
  <si>
    <t>2</t>
  </si>
  <si>
    <t>3</t>
  </si>
  <si>
    <t>6</t>
  </si>
  <si>
    <t>8</t>
  </si>
  <si>
    <t>5</t>
  </si>
  <si>
    <t>10</t>
  </si>
  <si>
    <t>12</t>
  </si>
  <si>
    <t>7</t>
  </si>
  <si>
    <t>m2</t>
  </si>
  <si>
    <t>14</t>
  </si>
  <si>
    <t>183204116.1</t>
  </si>
  <si>
    <t>Výsadba vegetácie - Vegetačná vrstva s rastlinstvom (lišajník, rozchodník), vrátane odvodnenia a pomocných uholníkov</t>
  </si>
  <si>
    <t>16</t>
  </si>
  <si>
    <t>Zakladanie</t>
  </si>
  <si>
    <t>9</t>
  </si>
  <si>
    <t>18</t>
  </si>
  <si>
    <t>11</t>
  </si>
  <si>
    <t>22</t>
  </si>
  <si>
    <t>24</t>
  </si>
  <si>
    <t>13</t>
  </si>
  <si>
    <t>t</t>
  </si>
  <si>
    <t>26</t>
  </si>
  <si>
    <t>28</t>
  </si>
  <si>
    <t>15</t>
  </si>
  <si>
    <t>30</t>
  </si>
  <si>
    <t>32</t>
  </si>
  <si>
    <t>17</t>
  </si>
  <si>
    <t>34</t>
  </si>
  <si>
    <t>Zvislé a kompletné konštrukcie</t>
  </si>
  <si>
    <t>311271300</t>
  </si>
  <si>
    <t>Murivo nosné (m3) PREMAC 50x15x25 s betónovou výplňou hr. 150 mm</t>
  </si>
  <si>
    <t>36</t>
  </si>
  <si>
    <t>19</t>
  </si>
  <si>
    <t>311361825</t>
  </si>
  <si>
    <t>Výstuž pre murivo nosné PREMAC s betónovou výplňou z ocele B500 (10505)</t>
  </si>
  <si>
    <t>38</t>
  </si>
  <si>
    <t>312234015</t>
  </si>
  <si>
    <t>Murivo výplňové (m3) z tehál pálených HELUZ 25 P 15 brúsených na pero a drážku, na lepidlo (250x375x249)</t>
  </si>
  <si>
    <t>40</t>
  </si>
  <si>
    <t>21</t>
  </si>
  <si>
    <t>317161201</t>
  </si>
  <si>
    <t>Preklad nosný keramický vysoký HELUZ, šírky 70 mm, výšky 238 mm, dĺžky 1000 mm</t>
  </si>
  <si>
    <t>ks</t>
  </si>
  <si>
    <t>42</t>
  </si>
  <si>
    <t>317161202</t>
  </si>
  <si>
    <t>Preklad nosný keramický vysoký HELUZ, šírky 70 mm, výšky 238 mm, dĺžky 1250 mm</t>
  </si>
  <si>
    <t>44</t>
  </si>
  <si>
    <t>23</t>
  </si>
  <si>
    <t>317161203</t>
  </si>
  <si>
    <t>Preklad nosný keramický vysoký HELUZ, šírky 70 mm, výšky 238 mm, dĺžky 1500 mm</t>
  </si>
  <si>
    <t>46</t>
  </si>
  <si>
    <t>317161207</t>
  </si>
  <si>
    <t>Preklad nosný keramický vysoký HELUZ, šírky 70 mm, výšky 238 mm, dĺžky 2500 mm</t>
  </si>
  <si>
    <t>48</t>
  </si>
  <si>
    <t>25</t>
  </si>
  <si>
    <t>317161252</t>
  </si>
  <si>
    <t>Preklad keramický plochý HELUZ, šírky 115 mm, výšky 71 mm, dĺžky 1250 mm</t>
  </si>
  <si>
    <t>50</t>
  </si>
  <si>
    <t>317161254</t>
  </si>
  <si>
    <t>Preklad keramický plochý HELUZ, šírky 115 mm, výšky 71 mm, dĺžky 1750 mm</t>
  </si>
  <si>
    <t>52</t>
  </si>
  <si>
    <t>27</t>
  </si>
  <si>
    <t>317161255</t>
  </si>
  <si>
    <t>Preklad keramický plochý HELUZ, šírky 115 mm, výšky 71 mm, dĺžky 2000 mm</t>
  </si>
  <si>
    <t>54</t>
  </si>
  <si>
    <t>317161256</t>
  </si>
  <si>
    <t>Preklad keramický plochý HELUZ, šírky 115 mm, výšky 71 mm, dĺžky 2250 mm</t>
  </si>
  <si>
    <t>56</t>
  </si>
  <si>
    <t>29</t>
  </si>
  <si>
    <t>318271054.r</t>
  </si>
  <si>
    <t>Krycie platne priebežné pre oplotenie z betónových tvárnic</t>
  </si>
  <si>
    <t>m</t>
  </si>
  <si>
    <t>58</t>
  </si>
  <si>
    <t>M</t>
  </si>
  <si>
    <t>592330006200</t>
  </si>
  <si>
    <t>Plotová tvárnica krycia platňa, priebežná, 400x260x50mm,vrátane úpravy dlžky rezaním,pretmelením spojov</t>
  </si>
  <si>
    <t>60</t>
  </si>
  <si>
    <t>31</t>
  </si>
  <si>
    <t>342243182</t>
  </si>
  <si>
    <t>Priečky z tehál pálených HELUZ 8 P 10 brúsených na pero a drážku, na lepidlo (80x375x249)</t>
  </si>
  <si>
    <t>62</t>
  </si>
  <si>
    <t>342243183</t>
  </si>
  <si>
    <t>Priečky z tehál pálených HELUZ 11,5 P 10 brúsených na pero a drážku, na lepidlo (115x497x249)</t>
  </si>
  <si>
    <t>64</t>
  </si>
  <si>
    <t>Vodorovné konštrukcie</t>
  </si>
  <si>
    <t>33</t>
  </si>
  <si>
    <t>413321616.S</t>
  </si>
  <si>
    <t>Betón nosníkov, železový tr. C 30/37  XC1(SK)-Cl 0,4-Dmax16-S3</t>
  </si>
  <si>
    <t>66</t>
  </si>
  <si>
    <t>413351107.S</t>
  </si>
  <si>
    <t>Debnenie nosníka zhotovenie-dielce</t>
  </si>
  <si>
    <t>68</t>
  </si>
  <si>
    <t>35</t>
  </si>
  <si>
    <t>413351108.S</t>
  </si>
  <si>
    <t>Debnenie nosníka odstránenie-dielce</t>
  </si>
  <si>
    <t>70</t>
  </si>
  <si>
    <t>413351217.S</t>
  </si>
  <si>
    <t>Podporná konštrukcia nosníkov výšky do 4 m zaťaženia do 30 kPa - zhotovenie</t>
  </si>
  <si>
    <t>72</t>
  </si>
  <si>
    <t>37</t>
  </si>
  <si>
    <t>413351218.S</t>
  </si>
  <si>
    <t>Podporná konštrukcia nosníkov výšky do 4 m zaťaženia do 30 kPa - odstránenie</t>
  </si>
  <si>
    <t>74</t>
  </si>
  <si>
    <t>417321616.S</t>
  </si>
  <si>
    <t>Betón stužujúcich pásov a vencov železový tr. C 30/37  XC1(SK)-Cl 0,4-Dmax16-S3</t>
  </si>
  <si>
    <t>76</t>
  </si>
  <si>
    <t>39</t>
  </si>
  <si>
    <t>417351115.S</t>
  </si>
  <si>
    <t>Debnenie bočníc stužujúcich pásov a vencov vrátane vzpier zhotovenie</t>
  </si>
  <si>
    <t>78</t>
  </si>
  <si>
    <t>417351116.S</t>
  </si>
  <si>
    <t>Debnenie bočníc stužujúcich pásov a vencov vrátane vzpier odstránenie</t>
  </si>
  <si>
    <t>80</t>
  </si>
  <si>
    <t>41</t>
  </si>
  <si>
    <t>417361821.S</t>
  </si>
  <si>
    <t>Výstuž prekladov, nosníkov, stužujúcich pásov a vencov z betonárskej ocele B500B</t>
  </si>
  <si>
    <t>82</t>
  </si>
  <si>
    <t>417391151.S</t>
  </si>
  <si>
    <t>Montáž obkladu betónových konštrukcií vykonaný súčasne s betónovaním extrudovaným polystyrénom</t>
  </si>
  <si>
    <t>84</t>
  </si>
  <si>
    <t>43</t>
  </si>
  <si>
    <t>283750000700.S</t>
  </si>
  <si>
    <t>Doska XPS hr. 50 mm</t>
  </si>
  <si>
    <t>86</t>
  </si>
  <si>
    <t>Komunikácie</t>
  </si>
  <si>
    <t>564811110</t>
  </si>
  <si>
    <t>M+D Okapový chodník - štrk fr. 16/32</t>
  </si>
  <si>
    <t>88</t>
  </si>
  <si>
    <t>45</t>
  </si>
  <si>
    <t>596811330.r</t>
  </si>
  <si>
    <t>Kladenie betónovej dlažby do mrazuvzdorného tmelu</t>
  </si>
  <si>
    <t>90</t>
  </si>
  <si>
    <t>596811330.r1</t>
  </si>
  <si>
    <t>Kladenie betónovej dlažby do mrazuvzdorného tmelu-sokel</t>
  </si>
  <si>
    <t>92</t>
  </si>
  <si>
    <t>47</t>
  </si>
  <si>
    <t>592460002700.S</t>
  </si>
  <si>
    <t>Dlažba betónová, hr.60mm</t>
  </si>
  <si>
    <t>94</t>
  </si>
  <si>
    <t>Úpravy povrchov, podlahy, osadenie</t>
  </si>
  <si>
    <t>612456212</t>
  </si>
  <si>
    <t>Vyspravenie povrchu pod obklad</t>
  </si>
  <si>
    <t>96</t>
  </si>
  <si>
    <t>49</t>
  </si>
  <si>
    <t>612460272.r</t>
  </si>
  <si>
    <t>Vnútorná omietka stien sadrová, strojné nanášanie</t>
  </si>
  <si>
    <t>98</t>
  </si>
  <si>
    <t>612465131</t>
  </si>
  <si>
    <t>Vnútorná omietka stien, vápennocementová, strojné nanášanie</t>
  </si>
  <si>
    <t>100</t>
  </si>
  <si>
    <t>51</t>
  </si>
  <si>
    <t>621466201r</t>
  </si>
  <si>
    <t>Vonkajšia omietka tenkovrstvová minerálna odolná voči hubám, f.biela</t>
  </si>
  <si>
    <t>102</t>
  </si>
  <si>
    <t>622255061.S</t>
  </si>
  <si>
    <t>M+D Prevetrávana fasáda z drevených smrekovcových dosiek, s podkonštrukciou, na drevený rošt 30x50mm, difúzna fólia, bez tepelnej izolácie, vrátane kotvenia a povrchovej úpravy olej OSMO s UV ochranou, 2x náter</t>
  </si>
  <si>
    <t>104</t>
  </si>
  <si>
    <t>53</t>
  </si>
  <si>
    <t>622255061.Sp</t>
  </si>
  <si>
    <t>M+D Podhľad z drevených smrekovcových dosiek, s podkonštrukciou, na drevené hranolčeky 40x40mm, bez tepelnej izolácie, vrátane kotvenia a povrchovej úpravy olej OSMO s UV ochranou, 2x náter</t>
  </si>
  <si>
    <t>106</t>
  </si>
  <si>
    <t>6224631170</t>
  </si>
  <si>
    <t>Vonkajšia omietka stien-vyrovnávacia stierka</t>
  </si>
  <si>
    <t>108</t>
  </si>
  <si>
    <t>55</t>
  </si>
  <si>
    <t>622464232</t>
  </si>
  <si>
    <t>Vonkajšia omietka stien tenkovrstvová, silikónová, škrabaná, hr. 2 mm, vrátane omietkovýh profilov</t>
  </si>
  <si>
    <t>110</t>
  </si>
  <si>
    <t>622465112</t>
  </si>
  <si>
    <t>Vonkajšia omietka stien marmolit, zrno 2mm, vrátane omietkových profilov</t>
  </si>
  <si>
    <t>112</t>
  </si>
  <si>
    <t>57</t>
  </si>
  <si>
    <t>622481119.S</t>
  </si>
  <si>
    <t>Potiahnutie vonkajších stien sklotextílnou mriežkou s celoplošným prilepením</t>
  </si>
  <si>
    <t>114</t>
  </si>
  <si>
    <t>625250208.S</t>
  </si>
  <si>
    <t>Kontaktný zatepľovací systém z EPS 70F hr. 100 mm, skrutkovacie kotvy, vrátane všetkých potrebných certifikovaných prvkov a profilov (rohových, okapových líšt) - F5</t>
  </si>
  <si>
    <t>116</t>
  </si>
  <si>
    <t>59</t>
  </si>
  <si>
    <t>625250213.S</t>
  </si>
  <si>
    <t>Kontaktný zatepľovací systém z EPS 70F hr. 150 mm, skrutkovacie kotvy, vrátane všetkých potrebných certifikovaných prvkov a profilov (rohových, okapových líšt) - F1</t>
  </si>
  <si>
    <t>118</t>
  </si>
  <si>
    <t>625250548.S</t>
  </si>
  <si>
    <t>Kontaktný zatepľovací systém XPS hr. 100 mm, skrutkovacie kotvy, vrátane všetkých potrebných certifikovaných prvkov a profilov (rohových, okapových líšt) - F5</t>
  </si>
  <si>
    <t>120</t>
  </si>
  <si>
    <t>61</t>
  </si>
  <si>
    <t>625250553.S</t>
  </si>
  <si>
    <t>Kontaktný zatepľovací systém XPS hr. 150 mm, skrutkovacie kotvy, vrátane všetkých potrebných certifikovaných prvkov a profilov (rohových, okapových líšt) - F3</t>
  </si>
  <si>
    <t>122</t>
  </si>
  <si>
    <t>625250611.Sz</t>
  </si>
  <si>
    <t>Kontaktný zatepľovací systém XPS hr. 10mm, lepením vrátane všetkých potrebných certifikovaných prvkov a profilov na žalúzie</t>
  </si>
  <si>
    <t>124</t>
  </si>
  <si>
    <t>63</t>
  </si>
  <si>
    <t>625250613.S</t>
  </si>
  <si>
    <t>Kontaktný zatepľovací systém soklovej alebo vodou namáhanej časti ostenia hr. 30 mm, skrutkovacie kotvy, vrátane všetkých potrebných certifikovaných prvkov a profilov (rohových, okapových líšt)</t>
  </si>
  <si>
    <t>126</t>
  </si>
  <si>
    <t>631312661.S</t>
  </si>
  <si>
    <t>Mazanina z betónu prostého (m3) tr. C 20/25 hr.nad 50 do 80 mm</t>
  </si>
  <si>
    <t>128</t>
  </si>
  <si>
    <t>65</t>
  </si>
  <si>
    <t>631319151.S</t>
  </si>
  <si>
    <t>Príplatok za prehlad. povrchu betónovej mazaniny min. tr.C 8/10 oceľ. hlad. hr. 50-80 mm</t>
  </si>
  <si>
    <t>130</t>
  </si>
  <si>
    <t>632001011</t>
  </si>
  <si>
    <t>Zhotovenie separačnej fólie v podlahových vrstvách z PE</t>
  </si>
  <si>
    <t>132</t>
  </si>
  <si>
    <t>67</t>
  </si>
  <si>
    <t>283290003600</t>
  </si>
  <si>
    <t>Separačná PE fólia</t>
  </si>
  <si>
    <t>134</t>
  </si>
  <si>
    <t>Ostatné konštrukcie a práce-búranie</t>
  </si>
  <si>
    <t>916561111</t>
  </si>
  <si>
    <t>Osadenie záhon. obrubníka betón., do lôžka z bet. pros. tr. C 10/12,5 s bočnou oporou</t>
  </si>
  <si>
    <t>136</t>
  </si>
  <si>
    <t>69</t>
  </si>
  <si>
    <t>5921954660</t>
  </si>
  <si>
    <t>Obrubník záhonový 100x25x5 cm</t>
  </si>
  <si>
    <t>138</t>
  </si>
  <si>
    <t>918101111</t>
  </si>
  <si>
    <t>Lôžko pod obrubníky, krajníky alebo obruby z dlažob. kociek z betónu prostého tr. C 10/12,5</t>
  </si>
  <si>
    <t>140</t>
  </si>
  <si>
    <t>71</t>
  </si>
  <si>
    <t>941955001.S</t>
  </si>
  <si>
    <t>Lešenie ľahké pracovné pomocné, s výškou lešeňovej podlahy do 1,20 m</t>
  </si>
  <si>
    <t>142</t>
  </si>
  <si>
    <t>941955002.S</t>
  </si>
  <si>
    <t>Lešenie ľahké pracovné pomocné s výškou lešeňovej podlahy nad 1,20 do 1,90 m</t>
  </si>
  <si>
    <t>144</t>
  </si>
  <si>
    <t>73</t>
  </si>
  <si>
    <t>9521301006r</t>
  </si>
  <si>
    <t>M+D Iné nevykázané zabetónované prvky ako napr. riadené trhliny, šmykové trny, tesnenie škár, a pod.</t>
  </si>
  <si>
    <t>kpl</t>
  </si>
  <si>
    <t>146</t>
  </si>
  <si>
    <t>952901111.S</t>
  </si>
  <si>
    <t>Vyčistenie budov pri výške podlaží do 4 m</t>
  </si>
  <si>
    <t>148</t>
  </si>
  <si>
    <t>75</t>
  </si>
  <si>
    <t>952901333</t>
  </si>
  <si>
    <t>Stavebné úpravy pre profesie (ryhy, drážky, prierazy s vyspravenim)</t>
  </si>
  <si>
    <t>150</t>
  </si>
  <si>
    <t>9529013331</t>
  </si>
  <si>
    <t>Protipožiarné upchávky</t>
  </si>
  <si>
    <t>152</t>
  </si>
  <si>
    <t>99</t>
  </si>
  <si>
    <t>Presun hmôt HSV</t>
  </si>
  <si>
    <t>77</t>
  </si>
  <si>
    <t>998011003.S</t>
  </si>
  <si>
    <t>Presun hmôt pre budovy (801, 803, 812), zvislá konštr. z tehál, tvárnic, z kovu výšky do 24 m</t>
  </si>
  <si>
    <t>154</t>
  </si>
  <si>
    <t>PSV</t>
  </si>
  <si>
    <t>Práce a dodávky PSV</t>
  </si>
  <si>
    <t>711</t>
  </si>
  <si>
    <t>Izolácie proti vode a vlhkosti</t>
  </si>
  <si>
    <t>711111001</t>
  </si>
  <si>
    <t>Zhotovenie izolácie proti zemnej vlhkosti vodorovná náterom penetračným za studena</t>
  </si>
  <si>
    <t>156</t>
  </si>
  <si>
    <t>79</t>
  </si>
  <si>
    <t>711112001</t>
  </si>
  <si>
    <t>Zhotovenie  izolácie proti zemnej vlhkosti zvislá penetračným náterom za studena</t>
  </si>
  <si>
    <t>158</t>
  </si>
  <si>
    <t>111631505</t>
  </si>
  <si>
    <t>Lak asfaltový ALP-PENETRAL v sudoch</t>
  </si>
  <si>
    <t>160</t>
  </si>
  <si>
    <t>81</t>
  </si>
  <si>
    <t>711132107</t>
  </si>
  <si>
    <t>Zhotovenie izolácie proti zemnej vlhkosti nopovou fóloiu položenou voľne na ploche zvislej</t>
  </si>
  <si>
    <t>162</t>
  </si>
  <si>
    <t>6288000640</t>
  </si>
  <si>
    <t>Nopová fólia</t>
  </si>
  <si>
    <t>164</t>
  </si>
  <si>
    <t>83</t>
  </si>
  <si>
    <t>711141559</t>
  </si>
  <si>
    <t>Zhotovenie  izolácie proti zemnej vlhkosti a tlakovej vode vodorovná NAIP pritavením</t>
  </si>
  <si>
    <t>166</t>
  </si>
  <si>
    <t>711142559</t>
  </si>
  <si>
    <t>Zhotovenie  izolácie proti zemnej vlhkosti a tlakovej vode zvislá NAIP pritavením</t>
  </si>
  <si>
    <t>168</t>
  </si>
  <si>
    <t>85</t>
  </si>
  <si>
    <t>628322105</t>
  </si>
  <si>
    <t>Hydroizolačný pás proti zemnej vlhkosti slúžiaci aj ako protiradónová ochrana</t>
  </si>
  <si>
    <t>170</t>
  </si>
  <si>
    <t>711462301</t>
  </si>
  <si>
    <t>Izolácia proti povrchovej a podpovrchovej tlakovej vode na ploche vodorovnej-tekutá izolačná stierka (refer. Aquafin 2K)</t>
  </si>
  <si>
    <t>172</t>
  </si>
  <si>
    <t>87</t>
  </si>
  <si>
    <t>711463301</t>
  </si>
  <si>
    <t>Izolácia proti povrchovej a podpovrchovej tlakovej vode na ploche zvislej-tekutá izolačná stierka (refer. Aquafin 2K)</t>
  </si>
  <si>
    <t>174</t>
  </si>
  <si>
    <t>711141559r</t>
  </si>
  <si>
    <t>M+D Ťažký asfaltový pás</t>
  </si>
  <si>
    <t>176</t>
  </si>
  <si>
    <t>89</t>
  </si>
  <si>
    <t>998711201.S</t>
  </si>
  <si>
    <t>Presun hmôt pre izoláciu proti vode v objektoch výšky do 6 m</t>
  </si>
  <si>
    <t>%</t>
  </si>
  <si>
    <t>-1143600350</t>
  </si>
  <si>
    <t>712</t>
  </si>
  <si>
    <t>Izolácie striech, povlakové krytiny</t>
  </si>
  <si>
    <t>712290010.S</t>
  </si>
  <si>
    <t>Zhotovenie parozábrany pre strechy ploché do 10°</t>
  </si>
  <si>
    <t>180</t>
  </si>
  <si>
    <t>91</t>
  </si>
  <si>
    <t>283230007400.S1</t>
  </si>
  <si>
    <t>Parotesná fólia</t>
  </si>
  <si>
    <t>182</t>
  </si>
  <si>
    <t>712370070.S</t>
  </si>
  <si>
    <t>Zhotovenie povlakovej krytiny striech plochých do 10° PVC-P fóliou upevnenou prikotvením so zvarením spoju</t>
  </si>
  <si>
    <t>184</t>
  </si>
  <si>
    <t>93</t>
  </si>
  <si>
    <t>2833000150</t>
  </si>
  <si>
    <t>Hydroizolačná strešná mPVC fólia</t>
  </si>
  <si>
    <t>186</t>
  </si>
  <si>
    <t>2833000151</t>
  </si>
  <si>
    <t>Strešná mPVC fólia, odolná voči UV žiareniu, farba biela, mechanický kotvena</t>
  </si>
  <si>
    <t>188</t>
  </si>
  <si>
    <t>95</t>
  </si>
  <si>
    <t>712370380.S</t>
  </si>
  <si>
    <t>Zhotovenie povlakovej krytiny striech plochých do 10° nopovou fóliou HDPE položenou voľne pre vegetačné strechy</t>
  </si>
  <si>
    <t>190</t>
  </si>
  <si>
    <t>283230006400.S1</t>
  </si>
  <si>
    <t>Drenážna odvodňovacia fólia</t>
  </si>
  <si>
    <t>192</t>
  </si>
  <si>
    <t>97</t>
  </si>
  <si>
    <t>712370401.S</t>
  </si>
  <si>
    <t>M+D Mechanické kotvenie strešnej hydroizolačnej fólie (spotrebu si dodávateľ upresní podla technologického predpisu výrobcu)</t>
  </si>
  <si>
    <t>194</t>
  </si>
  <si>
    <t>712990040.S</t>
  </si>
  <si>
    <t>Položenie geotextílie vodorovne alebo zvislo na strechy ploché do 10°</t>
  </si>
  <si>
    <t>196</t>
  </si>
  <si>
    <t>6936651400</t>
  </si>
  <si>
    <t>Separačná textília 300g/m2 odolná voči hnilobe a prerastaniu koreňov</t>
  </si>
  <si>
    <t>198</t>
  </si>
  <si>
    <t>693110001300</t>
  </si>
  <si>
    <t>Geotextília</t>
  </si>
  <si>
    <t>200</t>
  </si>
  <si>
    <t>101</t>
  </si>
  <si>
    <t>712990060R</t>
  </si>
  <si>
    <t>D+M hydroakumulačnej podložky na báze minerálnych vlákien hr. 20 mm</t>
  </si>
  <si>
    <t>202</t>
  </si>
  <si>
    <t>998712201.S</t>
  </si>
  <si>
    <t>Presun hmôt pre izoláciu povlakovej krytiny v objektoch výšky do 6 m</t>
  </si>
  <si>
    <t>-1915485018</t>
  </si>
  <si>
    <t>713</t>
  </si>
  <si>
    <t>Izolácie tepelné</t>
  </si>
  <si>
    <t>103</t>
  </si>
  <si>
    <t>713122121</t>
  </si>
  <si>
    <t>Montáž tepelnej izolácie podláh polystyrénom, kladeným voľne v dvoch vrstvách</t>
  </si>
  <si>
    <t>206</t>
  </si>
  <si>
    <t>283720007800.S</t>
  </si>
  <si>
    <t>Doska EPS hr. 60 mm, pevnosť v tlaku 100 kPa, na zateplenie podláh a plochých striech</t>
  </si>
  <si>
    <t>208</t>
  </si>
  <si>
    <t>105</t>
  </si>
  <si>
    <t>713132134</t>
  </si>
  <si>
    <t>M+D Fúkaná izolácia na báze celulózy</t>
  </si>
  <si>
    <t>210</t>
  </si>
  <si>
    <t>713132211.S</t>
  </si>
  <si>
    <t>Montáž tepelnej izolácie podzemných stien a základov xps celoplošným prilepením</t>
  </si>
  <si>
    <t>212</t>
  </si>
  <si>
    <t>107</t>
  </si>
  <si>
    <t>283750004000.r</t>
  </si>
  <si>
    <t>Doska XPS hr.150mm</t>
  </si>
  <si>
    <t>214</t>
  </si>
  <si>
    <t>283750004000.r1</t>
  </si>
  <si>
    <t>Doska XPS hr.50mm</t>
  </si>
  <si>
    <t>216</t>
  </si>
  <si>
    <t>109</t>
  </si>
  <si>
    <t>998713201.S</t>
  </si>
  <si>
    <t>Presun hmôt pre izolácie tepelné v objektoch výšky do 6 m</t>
  </si>
  <si>
    <t>2002474021</t>
  </si>
  <si>
    <t>762</t>
  </si>
  <si>
    <t>Konštrukcie tesárske</t>
  </si>
  <si>
    <t>762712110.r</t>
  </si>
  <si>
    <t>M+D Drevený hranol 50x50mm-styk steny a stropu</t>
  </si>
  <si>
    <t>220</t>
  </si>
  <si>
    <t>111</t>
  </si>
  <si>
    <t>762712150.S1</t>
  </si>
  <si>
    <t>Montáž priestorových viazaných konštrukcií z reziva hraneného prierezovej plochy 450 - 650 cm2</t>
  </si>
  <si>
    <t>222</t>
  </si>
  <si>
    <t>605320006200.S1</t>
  </si>
  <si>
    <t>Drevený nosný trám 250x250, smrekovec, vr. povch. úpravy olej OSMO s UV ochranou, 2xnáter</t>
  </si>
  <si>
    <t>224</t>
  </si>
  <si>
    <t>113</t>
  </si>
  <si>
    <t>762795000.S</t>
  </si>
  <si>
    <t>Spojovacie prostriedky pre priestorové viazané konštrukcie - klince, svorky, fixačné dosky, kotevné platne, spojovacie platne, závitové tyče...</t>
  </si>
  <si>
    <t>226</t>
  </si>
  <si>
    <t>762810016.S</t>
  </si>
  <si>
    <t>Záklop stropov z dosiek OSB skrutkovaných na trámy na zraz hr. dosky 22 mm</t>
  </si>
  <si>
    <t>228</t>
  </si>
  <si>
    <t>115</t>
  </si>
  <si>
    <t>762810024.S</t>
  </si>
  <si>
    <t>Záklop stropov z dosiek OSB skrutkovaných na trámy na pero a drážku hr. dosky 18 mm</t>
  </si>
  <si>
    <t>230</t>
  </si>
  <si>
    <t>762810016.S1</t>
  </si>
  <si>
    <t>D+M drevené dosky kotvené do nosných trámov v spáde 2%</t>
  </si>
  <si>
    <t>232</t>
  </si>
  <si>
    <t>117</t>
  </si>
  <si>
    <t>7628221302</t>
  </si>
  <si>
    <t>M+D Väzníkový krov, vrátane zavetrenia, povrchovej úpravy, hoblovania, kotvenia a všetkých potrebných prvkov k zhotoveniu</t>
  </si>
  <si>
    <t>234</t>
  </si>
  <si>
    <t>998762202.S</t>
  </si>
  <si>
    <t>Presun hmôt pre konštrukcie tesárske v objektoch výšky do 12 m</t>
  </si>
  <si>
    <t>-2013714453</t>
  </si>
  <si>
    <t>763</t>
  </si>
  <si>
    <t>Konštrukcie - drevostavby</t>
  </si>
  <si>
    <t>119</t>
  </si>
  <si>
    <t>7631350701</t>
  </si>
  <si>
    <t>Podhlad SDK, zavesená konštrukcia</t>
  </si>
  <si>
    <t>238</t>
  </si>
  <si>
    <t>7631350701a</t>
  </si>
  <si>
    <t>Podhlad SDK, zavesená konštrukcia,impregnovaný</t>
  </si>
  <si>
    <t>240</t>
  </si>
  <si>
    <t>121</t>
  </si>
  <si>
    <t>998763401.S</t>
  </si>
  <si>
    <t>Presun hmôt pre sádrokartónové konštrukcie v stavbách (objektoch) výšky do 7 m</t>
  </si>
  <si>
    <t>153823210</t>
  </si>
  <si>
    <t>764</t>
  </si>
  <si>
    <t>Konštrukcie klampiarske</t>
  </si>
  <si>
    <t>764352411</t>
  </si>
  <si>
    <t>Odkvapový žľab z poplastovaného plechu/hliníkového Al plechu, pododkvapové polkruhové, r.š. 125mm, vrátane kotvenia, kotlíkov, ukonč. hrán, L profilu a držiak L profilu -K2</t>
  </si>
  <si>
    <t>244</t>
  </si>
  <si>
    <t>123</t>
  </si>
  <si>
    <t>7643524110</t>
  </si>
  <si>
    <t>Odkvapový žľab z pozinkového plechu, pododkvapové polkruhové, r.š. 100mm, vrátane kotvenia, kotlíkov, ukonč. hrán -K6</t>
  </si>
  <si>
    <t>246</t>
  </si>
  <si>
    <t>764421530r</t>
  </si>
  <si>
    <t>Oplechovanie prestrešenia z poplastovaného plechu hr. 0,8mm, vrátane doplnkov a kotvenia, r.š. 220 mm -K3</t>
  </si>
  <si>
    <t>248</t>
  </si>
  <si>
    <t>125</t>
  </si>
  <si>
    <t>764421530r2</t>
  </si>
  <si>
    <t>Systémové oplechovanie napojenia mPVC z poplastovaného plechu, vrátane doplnkov a kotvenia -K4</t>
  </si>
  <si>
    <t>250</t>
  </si>
  <si>
    <t>764454252</t>
  </si>
  <si>
    <t>Zvodové rúry z pozinkovaného PZ plechu, kruhové priemer 70 mm, vrátane doplnkov -K5</t>
  </si>
  <si>
    <t>252</t>
  </si>
  <si>
    <t>127</t>
  </si>
  <si>
    <t>764454253</t>
  </si>
  <si>
    <t>Zvodové rúry z pozinkovaného PZ plechu, kruhové priemer 100 mm, vrátane doplnkov -K1</t>
  </si>
  <si>
    <t>254</t>
  </si>
  <si>
    <t>998764201.S</t>
  </si>
  <si>
    <t>Presun hmôt pre konštrukcie klampiarske v objektoch výšky do 6 m</t>
  </si>
  <si>
    <t>-2145598255</t>
  </si>
  <si>
    <t>766</t>
  </si>
  <si>
    <t>Konštrukcie stolárske</t>
  </si>
  <si>
    <t>129</t>
  </si>
  <si>
    <t>766240001</t>
  </si>
  <si>
    <t>M+D Drevené oplotenie v.1000mm,drevený hranol,hoblovaný vysušený smrekovec,p.ú.olej OSMO s UV ochranou, 2xnáter, pomoc. oceľ.konštrukcia Jokel 40x40x2 vr.p.ú.1xzáklad.náter,2xkrycí náter RAL 7022</t>
  </si>
  <si>
    <t>258</t>
  </si>
  <si>
    <t>766240002</t>
  </si>
  <si>
    <t>M+D Brána v oplotení, dvojkrídlová, 2400/1400mm,drevená výplň na oceľ.nosnej konštrukcii z joklov, vr.p.ú.,zápatky v spodnej časti bránky, kovania a príslušenstva</t>
  </si>
  <si>
    <t>260</t>
  </si>
  <si>
    <t>131</t>
  </si>
  <si>
    <t>766240003</t>
  </si>
  <si>
    <t>M+D Bránka v oplotení, jednokrídlová, 1500/1400mm,drevená výplň na oceľ.nosnej konštrukcii z joklov, vr.p.ú., kovania a príslušenstva</t>
  </si>
  <si>
    <t>262</t>
  </si>
  <si>
    <t>766240004</t>
  </si>
  <si>
    <t>M+D Bránka v oplotení, jednokrídlová, 1105/1400mm,drevená výplň na oceľ.nosnej konštrukcii z joklov, vr.p.ú., kovania a príslušenstva</t>
  </si>
  <si>
    <t>264</t>
  </si>
  <si>
    <t>133</t>
  </si>
  <si>
    <t>76666211303</t>
  </si>
  <si>
    <t>M+D Revízne plastové dvierka 600x600mm, plechový rám, presný typ sa určí pri realizácii -RD</t>
  </si>
  <si>
    <t>266</t>
  </si>
  <si>
    <t>76666211401</t>
  </si>
  <si>
    <t>M+D Deliaca priečka WC rozmeru 600x1100mm z laminodosky s povrchovou úpravou melanín hr. 28mm, hrany hliníkový profil, na rektif. pätkách</t>
  </si>
  <si>
    <t>268</t>
  </si>
  <si>
    <t>135</t>
  </si>
  <si>
    <t>76666212001</t>
  </si>
  <si>
    <t>M+D Drevené dvere interiérové dvojkrídlové 1750x2150mm (900+750x2100), čiastočne presklené z bezp. skla s poldrážkou, bez prahu, oceľová zárubňa - povrchová úprava, vrátane kovania, klučky, zámku -1P/L</t>
  </si>
  <si>
    <t>270</t>
  </si>
  <si>
    <t>76666212002</t>
  </si>
  <si>
    <t>M+D Drevené dvere interiérové dvojkrídlové 1500x2150mm (900+500x2100), čiastočne presklené z bezp. skla s poldrážkou, bez prahu, oceľová zárubňa - povrchová úprava, vrátane kovania, klučky, zámku -2P/L</t>
  </si>
  <si>
    <t>272</t>
  </si>
  <si>
    <t>137</t>
  </si>
  <si>
    <t>76666212003</t>
  </si>
  <si>
    <t>M+D Drevené dvere interiérové jednokrídlové 900x2150mm (800x2100), plné hladké s poldrážkou, bez prahu, oceľová zárubňa - povrchová úprava, vrátane kovania, klučky, zámku -3P/L</t>
  </si>
  <si>
    <t>274</t>
  </si>
  <si>
    <t>76666212004</t>
  </si>
  <si>
    <t>M+D Drevené dvere interiérové jednokrídlové 800x2020mm (700x1970), plné hladké s poldrážkou, bez prahu, oceľová zárubňa - povrchová úprava, vrátane kovania, klučky, zámku -4P/L</t>
  </si>
  <si>
    <t>276</t>
  </si>
  <si>
    <t>139</t>
  </si>
  <si>
    <t>76666212005</t>
  </si>
  <si>
    <t>M+D Drevené dvere interiérové jednokrídlové 900x2150mm (800x2100), plné hladké s poldrážkou, bez prahu, oceľová zárubňa, vetracia mriežka - povrchová úprava, vrátane kovania, klučky, zámku -5P/L</t>
  </si>
  <si>
    <t>278</t>
  </si>
  <si>
    <t>76666212006</t>
  </si>
  <si>
    <t>M+D Drevené dvere interiérové jednokrídlové 800x2020mm (700x1970), plné hladké s poldrážkou, bez prahu, oceľová zárubňa, vetracia mriežka - povrchová úprava, vrátane kovania, klučky, zámku -6P/L</t>
  </si>
  <si>
    <t>280</t>
  </si>
  <si>
    <t>141</t>
  </si>
  <si>
    <t>76666215001</t>
  </si>
  <si>
    <t>M+D Interierové posuvné drevené dvere dvojkrídlové 7250x3300mm (1625x3000), plné hladké s poldrážkou, bez prahu, púzdro opláštené s SDK, povrchová úprava, vrátane kovania, klučky, zámku a kotvenia do podlahy -presná špec. podla PD interieru -S1</t>
  </si>
  <si>
    <t>282</t>
  </si>
  <si>
    <t>76666215002</t>
  </si>
  <si>
    <t>M+D Interierové posuvné drevené dvere dvojkrídlové 5000x3300mm (1250x3000), plné hladké s poldrážkou, bez prahu, púzdro opláštené s SDK - povrchová úprava, vrátane kovania, klučky, zámku a kotvenia do podlahy -presná špec. podla PD interieru -S1</t>
  </si>
  <si>
    <t>284</t>
  </si>
  <si>
    <t>143</t>
  </si>
  <si>
    <t>998766201.S</t>
  </si>
  <si>
    <t>Presun hmot pre konštrukcie stolárske v objektoch výšky do 6 m</t>
  </si>
  <si>
    <t>-451880031</t>
  </si>
  <si>
    <t>767</t>
  </si>
  <si>
    <t>Konštrukcie doplnkové kovové</t>
  </si>
  <si>
    <t>654ar</t>
  </si>
  <si>
    <t>M+D Exteriérové žalúzie, elektrické, farba RAL 7022</t>
  </si>
  <si>
    <t>288</t>
  </si>
  <si>
    <t>145</t>
  </si>
  <si>
    <t>7671611201</t>
  </si>
  <si>
    <t>M+D Hliníková čistiaca rohož s rámom, rozmeru 600x800mm, vrátane kotvenia do podlahy a povrchovej úpravy -Z1</t>
  </si>
  <si>
    <t>290</t>
  </si>
  <si>
    <t>7671611202</t>
  </si>
  <si>
    <t>M+D Poštová schránka plechová, rozmeru 350x350mm, vrátane kotvenia do podlahy a povrchovej úpravy -Z2</t>
  </si>
  <si>
    <t>292</t>
  </si>
  <si>
    <t>147</t>
  </si>
  <si>
    <t>767483100rk</t>
  </si>
  <si>
    <t>M+D Plastové okno dvojkrídlové rozmerov 2000x2320mm, izolačné trojsklo, nepriezv.38dB,vrátane celoobvodového kovania, izolačných pásiek (otváranie viď PD) - O1A</t>
  </si>
  <si>
    <t>294</t>
  </si>
  <si>
    <t>767483100re</t>
  </si>
  <si>
    <t>M+D Plastové okno dvojkrídlové rozmerov 2000x2320mm, izolačné trojsklo, nepriezv.38dB,vrátane celoobvodového kovania, izolačných pásiek (otváranie viď PD) - O1B</t>
  </si>
  <si>
    <t>296</t>
  </si>
  <si>
    <t>149</t>
  </si>
  <si>
    <t>767483100ro</t>
  </si>
  <si>
    <t>M+D Plastové okno jednokrídlové rozmerov 1000x2320mm, izolačné trojsklo, nepriezv.38dB,vrátane celoobvodového kovania, izolačných pásiek (otváranie viď PD) - O2</t>
  </si>
  <si>
    <t>298</t>
  </si>
  <si>
    <t>767483100rp</t>
  </si>
  <si>
    <t>M+D Plastové okno dvojkrídlové rozmerov 2000x1620mm, izolačné trojsklo, nepriezv.38dB,vrátane celoobvodového kovania, izolačných pásiek, plast.int.parapet, al.plech.ext.parapet (otváranie viď PD) - O3</t>
  </si>
  <si>
    <t>300</t>
  </si>
  <si>
    <t>151</t>
  </si>
  <si>
    <t>767483100ra</t>
  </si>
  <si>
    <t>M+D Plastové okno jednokrídlové rozmerov 1000x1620mm, izolačné trojsklo, nepriezv.38dB,vrátane celoobvodového kovania, izolačných pásiek, plast.int.parapet, al.plech.ext.parapet (otváranie viď PD) - O4</t>
  </si>
  <si>
    <t>302</t>
  </si>
  <si>
    <t>767483100rb</t>
  </si>
  <si>
    <t>M+D Plastové okno dvojkrídlové rozmerov 2000x1000mm, izolačné trojsklo, nepriezv.38dB,vrátane celoobvodového kovania, izolačných pásiek, plast.int.parapet, al.plech.ext.parapet (otváranie viď PD) - O5</t>
  </si>
  <si>
    <t>304</t>
  </si>
  <si>
    <t>153</t>
  </si>
  <si>
    <t>767483100rc</t>
  </si>
  <si>
    <t>M+D Plastové okno jednokrídlové rozmerov 1000x1000mm, mliečne izolačné trojsklo, nepriezv.38dB,vrátane celoobvodového kovania, izolačných pásiek, plast.int.parapet, al.plech.ext.parapet (otváranie viď PD) - O6</t>
  </si>
  <si>
    <t>306</t>
  </si>
  <si>
    <t>767483100rd</t>
  </si>
  <si>
    <t>M+D Plastové okno jednokrídlové rozmerov 800x1000mm, izolačné trojsklo, nepriezv.38dB,vrátane celoobvodového kovania, izolačných pásiek, plast.int.parapet, al.plech.ext.parapet (otváranie viď PD) - O7</t>
  </si>
  <si>
    <t>308</t>
  </si>
  <si>
    <t>155</t>
  </si>
  <si>
    <t>767483100rf</t>
  </si>
  <si>
    <t>M+D Plastové vstupné dvere dvojkrídlové, rozmerov 2000x2320mm, izolačné trojsklo, bezpečnostné, vrátane kovania hliníkovej int. a ext. klučky a rozety, samozatvárač s 2 poloh.státia (otváranie viď PD)- D1</t>
  </si>
  <si>
    <t>310</t>
  </si>
  <si>
    <t>767483100rg</t>
  </si>
  <si>
    <t>M+D Plastové vstupné dvere jednokrídlové, rozmerov 1100x2320mm, izolačné trojsklo, bezpečnostné, vrátane kovania hliníkovej int.kľučky a rozety a ext. guľa a rozety, samozatvárač s 2 poloh.státia (otváranie viď PD)- D2</t>
  </si>
  <si>
    <t>312</t>
  </si>
  <si>
    <t>157</t>
  </si>
  <si>
    <t>998767201.S</t>
  </si>
  <si>
    <t>Presun hmôt pre kovové stavebné doplnkové konštrukcie v objektoch výšky do 6 m</t>
  </si>
  <si>
    <t>-1264561445</t>
  </si>
  <si>
    <t>771</t>
  </si>
  <si>
    <t>Podlahy z dlaždíc</t>
  </si>
  <si>
    <t>771445011</t>
  </si>
  <si>
    <t>Montáž soklíkov z obkladačíek hutných, keramických/gresových do tmelu flexibilného</t>
  </si>
  <si>
    <t>316</t>
  </si>
  <si>
    <t>159</t>
  </si>
  <si>
    <t>771541115</t>
  </si>
  <si>
    <t>Montáž podláh z dlaždíc gresových/keramických kladených do tmelu flex.</t>
  </si>
  <si>
    <t>318</t>
  </si>
  <si>
    <t>59774000191R</t>
  </si>
  <si>
    <t>Dlaždice gresové protišmykové hr.8,0mm</t>
  </si>
  <si>
    <t>320</t>
  </si>
  <si>
    <t>161</t>
  </si>
  <si>
    <t>998771201.S</t>
  </si>
  <si>
    <t>Presun hmôt pre podlahy z dlaždíc v objektoch výšky do 6m</t>
  </si>
  <si>
    <t>1519060092</t>
  </si>
  <si>
    <t>776</t>
  </si>
  <si>
    <t>Podlahy povlakové</t>
  </si>
  <si>
    <t>776460010.S</t>
  </si>
  <si>
    <t>Lepenie podlahových soklov z linolea</t>
  </si>
  <si>
    <t>324</t>
  </si>
  <si>
    <t>163</t>
  </si>
  <si>
    <t>776560010</t>
  </si>
  <si>
    <t>Lepenie povlakových podláh z prírodného linolea</t>
  </si>
  <si>
    <t>326</t>
  </si>
  <si>
    <t>2843101200</t>
  </si>
  <si>
    <t>Prírodné linoleum hr.2mm</t>
  </si>
  <si>
    <t>328</t>
  </si>
  <si>
    <t>165</t>
  </si>
  <si>
    <t>776992127.0</t>
  </si>
  <si>
    <t>Vyspravenie podkladu nivelačnou stierkou hr. 8 mm</t>
  </si>
  <si>
    <t>330</t>
  </si>
  <si>
    <t>998776201.S</t>
  </si>
  <si>
    <t>Presun hmôt pre podlahy povlakové v objektoch výšky do 6 m</t>
  </si>
  <si>
    <t>1702081667</t>
  </si>
  <si>
    <t>781</t>
  </si>
  <si>
    <t>Obklady</t>
  </si>
  <si>
    <t>167</t>
  </si>
  <si>
    <t>781445018</t>
  </si>
  <si>
    <t>Montáž obkladov stien z obkladačiek hutných, keramických do tmelu</t>
  </si>
  <si>
    <t>334</t>
  </si>
  <si>
    <t>5976493100</t>
  </si>
  <si>
    <t>Obkladačky keramické - upresní sa podľa špecifikácie investora</t>
  </si>
  <si>
    <t>336</t>
  </si>
  <si>
    <t>169</t>
  </si>
  <si>
    <t>998781201.S</t>
  </si>
  <si>
    <t>Presun hmôt pre obklady keramické v objektoch výšky do 6 m</t>
  </si>
  <si>
    <t>906664511</t>
  </si>
  <si>
    <t>784</t>
  </si>
  <si>
    <t>Maľby</t>
  </si>
  <si>
    <t>784410100</t>
  </si>
  <si>
    <t>Penetrovanie jednonásobné jemnozrnných podkladov výšky do 3, 80 m</t>
  </si>
  <si>
    <t>340</t>
  </si>
  <si>
    <t>171</t>
  </si>
  <si>
    <t>784452371</t>
  </si>
  <si>
    <t>Maľby z maliarskych zmesí, ručne nanášané tónované dvojnásobné na jemnozrnný podklad výšky do 3, 80 m</t>
  </si>
  <si>
    <t>342</t>
  </si>
  <si>
    <t>OST</t>
  </si>
  <si>
    <t>Ostatné</t>
  </si>
  <si>
    <t>OST00001</t>
  </si>
  <si>
    <t>Pomocný výpočet strechy-neoceňovať</t>
  </si>
  <si>
    <t>262144</t>
  </si>
  <si>
    <t>344</t>
  </si>
  <si>
    <t>OST0001</t>
  </si>
  <si>
    <t>Pomocný výpočet podláh - neoceňovať</t>
  </si>
  <si>
    <t>346</t>
  </si>
  <si>
    <t>Obytný súbor Nová Tulipa Kvetoslavov</t>
  </si>
  <si>
    <t>neoceňovať</t>
  </si>
  <si>
    <t>625250710.S</t>
  </si>
  <si>
    <t>Kontaktný zatepľovací systém z minerálnej vlny hr. 150 mm, skrutkovacie kotvy, vrátane všetkých potrebných certifikovaných prvkov a profilov (rohových, okapových líšt) -F2</t>
  </si>
  <si>
    <t>Doplnená položka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</si>
</sst>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166" fontId="16" fillId="0" borderId="0" xfId="0" applyNumberFormat="1" applyFont="1" applyBorder="1" applyAlignment="1">
      <alignment vertical="center"/>
    </xf>
    <xf numFmtId="4" fontId="1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/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8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4" borderId="0" xfId="0" applyFont="1" applyFill="1" applyAlignment="1">
      <alignment horizontal="left" vertical="center"/>
    </xf>
    <xf numFmtId="4" fontId="20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167" fontId="18" fillId="0" borderId="22" xfId="0" applyNumberFormat="1" applyFont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166" fontId="19" fillId="0" borderId="0" xfId="0" applyNumberFormat="1" applyFont="1" applyBorder="1" applyAlignment="1">
      <alignment vertical="center"/>
    </xf>
    <xf numFmtId="166" fontId="19" fillId="0" borderId="15" xfId="0" applyNumberFormat="1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6" fontId="19" fillId="0" borderId="20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49" fontId="18" fillId="0" borderId="0" xfId="0" applyNumberFormat="1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Border="1" applyAlignment="1" applyProtection="1">
      <alignment vertical="center"/>
      <protection locked="0"/>
    </xf>
    <xf numFmtId="4" fontId="18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49" fontId="34" fillId="0" borderId="23" xfId="0" applyNumberFormat="1" applyFont="1" applyBorder="1" applyAlignment="1" applyProtection="1">
      <alignment horizontal="left" vertical="center" wrapText="1"/>
      <protection locked="0"/>
    </xf>
    <xf numFmtId="0" fontId="34" fillId="0" borderId="23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Border="1" applyAlignment="1" applyProtection="1">
      <alignment vertical="center"/>
      <protection locked="0"/>
    </xf>
    <xf numFmtId="4" fontId="18" fillId="0" borderId="23" xfId="0" applyNumberFormat="1" applyFont="1" applyBorder="1" applyAlignment="1" applyProtection="1">
      <alignment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8" fillId="4" borderId="6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right" vertical="center"/>
    </xf>
    <xf numFmtId="0" fontId="18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0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/>
  </sheetViews>
  <sheetFormatPr defaultColWidth="8.6640625" defaultRowHeight="11.25" x14ac:dyDescent="0.2"/>
  <cols>
    <col min="1" max="1" width="8.16406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1640625" style="1" customWidth="1"/>
    <col min="35" max="35" width="31.6640625" style="1" customWidth="1"/>
    <col min="36" max="37" width="2.5" style="1" customWidth="1"/>
    <col min="38" max="38" width="8.1640625" style="1" customWidth="1"/>
    <col min="39" max="39" width="3.1640625" style="1" customWidth="1"/>
    <col min="40" max="40" width="13.16406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66406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1640625" style="1" hidden="1"/>
  </cols>
  <sheetData>
    <row r="1" spans="1:74" x14ac:dyDescent="0.2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 x14ac:dyDescent="0.2">
      <c r="AR2" s="189" t="s">
        <v>5</v>
      </c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S2" s="14" t="s">
        <v>6</v>
      </c>
      <c r="BT2" s="14" t="s">
        <v>7</v>
      </c>
    </row>
    <row r="3" spans="1:74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 x14ac:dyDescent="0.2">
      <c r="B4" s="17"/>
      <c r="D4" s="18" t="s">
        <v>8</v>
      </c>
      <c r="AR4" s="17"/>
      <c r="AS4" s="19" t="s">
        <v>9</v>
      </c>
      <c r="BS4" s="14" t="s">
        <v>10</v>
      </c>
    </row>
    <row r="5" spans="1:74" s="1" customFormat="1" ht="12" customHeight="1" x14ac:dyDescent="0.2">
      <c r="B5" s="17"/>
      <c r="D5" s="20" t="s">
        <v>11</v>
      </c>
      <c r="K5" s="217" t="s">
        <v>12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R5" s="17"/>
      <c r="BS5" s="14" t="s">
        <v>6</v>
      </c>
    </row>
    <row r="6" spans="1:74" s="1" customFormat="1" ht="36.950000000000003" customHeight="1" x14ac:dyDescent="0.2">
      <c r="B6" s="17"/>
      <c r="D6" s="22" t="s">
        <v>13</v>
      </c>
      <c r="K6" s="218" t="s">
        <v>14</v>
      </c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R6" s="17"/>
      <c r="BS6" s="14" t="s">
        <v>6</v>
      </c>
    </row>
    <row r="7" spans="1:74" s="1" customFormat="1" ht="12" customHeight="1" x14ac:dyDescent="0.2">
      <c r="B7" s="17"/>
      <c r="D7" s="23" t="s">
        <v>15</v>
      </c>
      <c r="K7" s="21" t="s">
        <v>1</v>
      </c>
      <c r="AK7" s="23" t="s">
        <v>16</v>
      </c>
      <c r="AN7" s="21" t="s">
        <v>1</v>
      </c>
      <c r="AR7" s="17"/>
      <c r="BS7" s="14" t="s">
        <v>6</v>
      </c>
    </row>
    <row r="8" spans="1:74" s="1" customFormat="1" ht="12" customHeight="1" x14ac:dyDescent="0.2">
      <c r="B8" s="17"/>
      <c r="D8" s="23" t="s">
        <v>17</v>
      </c>
      <c r="K8" s="21" t="s">
        <v>18</v>
      </c>
      <c r="AK8" s="23" t="s">
        <v>19</v>
      </c>
      <c r="AN8" s="21" t="s">
        <v>20</v>
      </c>
      <c r="AR8" s="17"/>
      <c r="BS8" s="14" t="s">
        <v>6</v>
      </c>
    </row>
    <row r="9" spans="1:74" s="1" customFormat="1" ht="14.45" customHeight="1" x14ac:dyDescent="0.2">
      <c r="B9" s="17"/>
      <c r="AR9" s="17"/>
      <c r="BS9" s="14" t="s">
        <v>6</v>
      </c>
    </row>
    <row r="10" spans="1:74" s="1" customFormat="1" ht="12" customHeight="1" x14ac:dyDescent="0.2">
      <c r="B10" s="17"/>
      <c r="D10" s="23" t="s">
        <v>21</v>
      </c>
      <c r="AK10" s="23" t="s">
        <v>22</v>
      </c>
      <c r="AN10" s="21" t="s">
        <v>1</v>
      </c>
      <c r="AR10" s="17"/>
      <c r="BS10" s="14" t="s">
        <v>6</v>
      </c>
    </row>
    <row r="11" spans="1:74" s="1" customFormat="1" ht="18.600000000000001" customHeight="1" x14ac:dyDescent="0.2">
      <c r="B11" s="17"/>
      <c r="E11" s="21" t="s">
        <v>18</v>
      </c>
      <c r="AK11" s="23" t="s">
        <v>23</v>
      </c>
      <c r="AN11" s="21" t="s">
        <v>1</v>
      </c>
      <c r="AR11" s="17"/>
      <c r="BS11" s="14" t="s">
        <v>6</v>
      </c>
    </row>
    <row r="12" spans="1:74" s="1" customFormat="1" ht="6.95" customHeight="1" x14ac:dyDescent="0.2">
      <c r="B12" s="17"/>
      <c r="AR12" s="17"/>
      <c r="BS12" s="14" t="s">
        <v>6</v>
      </c>
    </row>
    <row r="13" spans="1:74" s="1" customFormat="1" ht="12" customHeight="1" x14ac:dyDescent="0.2">
      <c r="B13" s="17"/>
      <c r="D13" s="23" t="s">
        <v>24</v>
      </c>
      <c r="AK13" s="23" t="s">
        <v>22</v>
      </c>
      <c r="AN13" s="21" t="s">
        <v>1</v>
      </c>
      <c r="AR13" s="17"/>
      <c r="BS13" s="14" t="s">
        <v>6</v>
      </c>
    </row>
    <row r="14" spans="1:74" ht="12.75" x14ac:dyDescent="0.2">
      <c r="B14" s="17"/>
      <c r="E14" s="21" t="s">
        <v>18</v>
      </c>
      <c r="AK14" s="23" t="s">
        <v>23</v>
      </c>
      <c r="AN14" s="21" t="s">
        <v>1</v>
      </c>
      <c r="AR14" s="17"/>
      <c r="BS14" s="14" t="s">
        <v>6</v>
      </c>
    </row>
    <row r="15" spans="1:74" s="1" customFormat="1" ht="6.95" customHeight="1" x14ac:dyDescent="0.2">
      <c r="B15" s="17"/>
      <c r="AR15" s="17"/>
      <c r="BS15" s="14" t="s">
        <v>3</v>
      </c>
    </row>
    <row r="16" spans="1:74" s="1" customFormat="1" ht="12" customHeight="1" x14ac:dyDescent="0.2">
      <c r="B16" s="17"/>
      <c r="D16" s="23" t="s">
        <v>25</v>
      </c>
      <c r="AK16" s="23" t="s">
        <v>22</v>
      </c>
      <c r="AN16" s="21" t="s">
        <v>1</v>
      </c>
      <c r="AR16" s="17"/>
      <c r="BS16" s="14" t="s">
        <v>3</v>
      </c>
    </row>
    <row r="17" spans="1:71" s="1" customFormat="1" ht="18.600000000000001" customHeight="1" x14ac:dyDescent="0.2">
      <c r="B17" s="17"/>
      <c r="E17" s="21" t="s">
        <v>18</v>
      </c>
      <c r="AK17" s="23" t="s">
        <v>23</v>
      </c>
      <c r="AN17" s="21" t="s">
        <v>1</v>
      </c>
      <c r="AR17" s="17"/>
      <c r="BS17" s="14" t="s">
        <v>26</v>
      </c>
    </row>
    <row r="18" spans="1:71" s="1" customFormat="1" ht="6.95" customHeight="1" x14ac:dyDescent="0.2">
      <c r="B18" s="17"/>
      <c r="AR18" s="17"/>
      <c r="BS18" s="14" t="s">
        <v>6</v>
      </c>
    </row>
    <row r="19" spans="1:71" s="1" customFormat="1" ht="12" customHeight="1" x14ac:dyDescent="0.2">
      <c r="B19" s="17"/>
      <c r="D19" s="23" t="s">
        <v>27</v>
      </c>
      <c r="AK19" s="23" t="s">
        <v>22</v>
      </c>
      <c r="AN19" s="21" t="s">
        <v>1</v>
      </c>
      <c r="AR19" s="17"/>
      <c r="BS19" s="14" t="s">
        <v>6</v>
      </c>
    </row>
    <row r="20" spans="1:71" s="1" customFormat="1" ht="18.600000000000001" customHeight="1" x14ac:dyDescent="0.2">
      <c r="B20" s="17"/>
      <c r="E20" s="21" t="s">
        <v>18</v>
      </c>
      <c r="AK20" s="23" t="s">
        <v>23</v>
      </c>
      <c r="AN20" s="21" t="s">
        <v>1</v>
      </c>
      <c r="AR20" s="17"/>
      <c r="BS20" s="14" t="s">
        <v>26</v>
      </c>
    </row>
    <row r="21" spans="1:71" s="1" customFormat="1" ht="6.95" customHeight="1" x14ac:dyDescent="0.2">
      <c r="B21" s="17"/>
      <c r="AR21" s="17"/>
    </row>
    <row r="22" spans="1:71" s="1" customFormat="1" ht="12" customHeight="1" x14ac:dyDescent="0.2">
      <c r="B22" s="17"/>
      <c r="D22" s="23" t="s">
        <v>28</v>
      </c>
      <c r="AR22" s="17"/>
    </row>
    <row r="23" spans="1:71" s="1" customFormat="1" ht="16.5" customHeight="1" x14ac:dyDescent="0.2">
      <c r="B23" s="17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7"/>
    </row>
    <row r="24" spans="1:71" s="1" customFormat="1" ht="6.95" customHeight="1" x14ac:dyDescent="0.2">
      <c r="B24" s="17"/>
      <c r="AR24" s="17"/>
    </row>
    <row r="25" spans="1:71" s="1" customFormat="1" ht="6.95" customHeight="1" x14ac:dyDescent="0.2">
      <c r="B25" s="1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R25" s="17"/>
    </row>
    <row r="26" spans="1:71" s="2" customFormat="1" ht="26.1" customHeight="1" x14ac:dyDescent="0.2">
      <c r="A26" s="26"/>
      <c r="B26" s="27"/>
      <c r="C26" s="26"/>
      <c r="D26" s="28" t="s">
        <v>29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20">
        <f>ROUND(AG94,2)</f>
        <v>0</v>
      </c>
      <c r="AL26" s="221"/>
      <c r="AM26" s="221"/>
      <c r="AN26" s="221"/>
      <c r="AO26" s="221"/>
      <c r="AP26" s="26"/>
      <c r="AQ26" s="26"/>
      <c r="AR26" s="27"/>
      <c r="BE26" s="26"/>
    </row>
    <row r="27" spans="1:71" s="2" customFormat="1" ht="6.95" customHeight="1" x14ac:dyDescent="0.2">
      <c r="A27" s="26"/>
      <c r="B27" s="27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7"/>
      <c r="BE27" s="26"/>
    </row>
    <row r="28" spans="1:71" s="2" customFormat="1" ht="12.75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222" t="s">
        <v>30</v>
      </c>
      <c r="M28" s="222"/>
      <c r="N28" s="222"/>
      <c r="O28" s="222"/>
      <c r="P28" s="222"/>
      <c r="Q28" s="26"/>
      <c r="R28" s="26"/>
      <c r="S28" s="26"/>
      <c r="T28" s="26"/>
      <c r="U28" s="26"/>
      <c r="V28" s="26"/>
      <c r="W28" s="222" t="s">
        <v>31</v>
      </c>
      <c r="X28" s="222"/>
      <c r="Y28" s="222"/>
      <c r="Z28" s="222"/>
      <c r="AA28" s="222"/>
      <c r="AB28" s="222"/>
      <c r="AC28" s="222"/>
      <c r="AD28" s="222"/>
      <c r="AE28" s="222"/>
      <c r="AF28" s="26"/>
      <c r="AG28" s="26"/>
      <c r="AH28" s="26"/>
      <c r="AI28" s="26"/>
      <c r="AJ28" s="26"/>
      <c r="AK28" s="222" t="s">
        <v>32</v>
      </c>
      <c r="AL28" s="222"/>
      <c r="AM28" s="222"/>
      <c r="AN28" s="222"/>
      <c r="AO28" s="222"/>
      <c r="AP28" s="26"/>
      <c r="AQ28" s="26"/>
      <c r="AR28" s="27"/>
      <c r="BE28" s="26"/>
    </row>
    <row r="29" spans="1:71" s="3" customFormat="1" ht="14.45" customHeight="1" x14ac:dyDescent="0.2">
      <c r="B29" s="31"/>
      <c r="D29" s="23" t="s">
        <v>33</v>
      </c>
      <c r="F29" s="32" t="s">
        <v>34</v>
      </c>
      <c r="L29" s="207">
        <v>0.2</v>
      </c>
      <c r="M29" s="206"/>
      <c r="N29" s="206"/>
      <c r="O29" s="206"/>
      <c r="P29" s="206"/>
      <c r="W29" s="205">
        <f>ROUND(AZ94, 2)</f>
        <v>0</v>
      </c>
      <c r="X29" s="206"/>
      <c r="Y29" s="206"/>
      <c r="Z29" s="206"/>
      <c r="AA29" s="206"/>
      <c r="AB29" s="206"/>
      <c r="AC29" s="206"/>
      <c r="AD29" s="206"/>
      <c r="AE29" s="206"/>
      <c r="AK29" s="205">
        <f>ROUND(AV94, 2)</f>
        <v>0</v>
      </c>
      <c r="AL29" s="206"/>
      <c r="AM29" s="206"/>
      <c r="AN29" s="206"/>
      <c r="AO29" s="206"/>
      <c r="AR29" s="31"/>
    </row>
    <row r="30" spans="1:71" s="3" customFormat="1" ht="14.45" customHeight="1" x14ac:dyDescent="0.2">
      <c r="B30" s="31"/>
      <c r="F30" s="32" t="s">
        <v>35</v>
      </c>
      <c r="L30" s="207">
        <v>0.2</v>
      </c>
      <c r="M30" s="206"/>
      <c r="N30" s="206"/>
      <c r="O30" s="206"/>
      <c r="P30" s="206"/>
      <c r="W30" s="205">
        <f>ROUND(BA94, 2)</f>
        <v>0</v>
      </c>
      <c r="X30" s="206"/>
      <c r="Y30" s="206"/>
      <c r="Z30" s="206"/>
      <c r="AA30" s="206"/>
      <c r="AB30" s="206"/>
      <c r="AC30" s="206"/>
      <c r="AD30" s="206"/>
      <c r="AE30" s="206"/>
      <c r="AK30" s="205">
        <f>ROUND(AW94, 2)</f>
        <v>0</v>
      </c>
      <c r="AL30" s="206"/>
      <c r="AM30" s="206"/>
      <c r="AN30" s="206"/>
      <c r="AO30" s="206"/>
      <c r="AR30" s="31"/>
    </row>
    <row r="31" spans="1:71" s="3" customFormat="1" ht="14.45" hidden="1" customHeight="1" x14ac:dyDescent="0.2">
      <c r="B31" s="31"/>
      <c r="F31" s="23" t="s">
        <v>36</v>
      </c>
      <c r="L31" s="207">
        <v>0.2</v>
      </c>
      <c r="M31" s="206"/>
      <c r="N31" s="206"/>
      <c r="O31" s="206"/>
      <c r="P31" s="206"/>
      <c r="W31" s="205">
        <f>ROUND(BB94, 2)</f>
        <v>0</v>
      </c>
      <c r="X31" s="206"/>
      <c r="Y31" s="206"/>
      <c r="Z31" s="206"/>
      <c r="AA31" s="206"/>
      <c r="AB31" s="206"/>
      <c r="AC31" s="206"/>
      <c r="AD31" s="206"/>
      <c r="AE31" s="206"/>
      <c r="AK31" s="205">
        <v>0</v>
      </c>
      <c r="AL31" s="206"/>
      <c r="AM31" s="206"/>
      <c r="AN31" s="206"/>
      <c r="AO31" s="206"/>
      <c r="AR31" s="31"/>
    </row>
    <row r="32" spans="1:71" s="3" customFormat="1" ht="14.45" hidden="1" customHeight="1" x14ac:dyDescent="0.2">
      <c r="B32" s="31"/>
      <c r="F32" s="23" t="s">
        <v>37</v>
      </c>
      <c r="L32" s="207">
        <v>0.2</v>
      </c>
      <c r="M32" s="206"/>
      <c r="N32" s="206"/>
      <c r="O32" s="206"/>
      <c r="P32" s="206"/>
      <c r="W32" s="205">
        <f>ROUND(BC94, 2)</f>
        <v>0</v>
      </c>
      <c r="X32" s="206"/>
      <c r="Y32" s="206"/>
      <c r="Z32" s="206"/>
      <c r="AA32" s="206"/>
      <c r="AB32" s="206"/>
      <c r="AC32" s="206"/>
      <c r="AD32" s="206"/>
      <c r="AE32" s="206"/>
      <c r="AK32" s="205">
        <v>0</v>
      </c>
      <c r="AL32" s="206"/>
      <c r="AM32" s="206"/>
      <c r="AN32" s="206"/>
      <c r="AO32" s="206"/>
      <c r="AR32" s="31"/>
    </row>
    <row r="33" spans="1:57" s="3" customFormat="1" ht="14.45" hidden="1" customHeight="1" x14ac:dyDescent="0.2">
      <c r="B33" s="31"/>
      <c r="F33" s="32" t="s">
        <v>38</v>
      </c>
      <c r="L33" s="207">
        <v>0</v>
      </c>
      <c r="M33" s="206"/>
      <c r="N33" s="206"/>
      <c r="O33" s="206"/>
      <c r="P33" s="206"/>
      <c r="W33" s="205">
        <f>ROUND(BD94, 2)</f>
        <v>0</v>
      </c>
      <c r="X33" s="206"/>
      <c r="Y33" s="206"/>
      <c r="Z33" s="206"/>
      <c r="AA33" s="206"/>
      <c r="AB33" s="206"/>
      <c r="AC33" s="206"/>
      <c r="AD33" s="206"/>
      <c r="AE33" s="206"/>
      <c r="AK33" s="205">
        <v>0</v>
      </c>
      <c r="AL33" s="206"/>
      <c r="AM33" s="206"/>
      <c r="AN33" s="206"/>
      <c r="AO33" s="206"/>
      <c r="AR33" s="31"/>
    </row>
    <row r="34" spans="1:57" s="2" customFormat="1" ht="6.95" customHeight="1" x14ac:dyDescent="0.2">
      <c r="A34" s="26"/>
      <c r="B34" s="27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7"/>
      <c r="BE34" s="26"/>
    </row>
    <row r="35" spans="1:57" s="2" customFormat="1" ht="26.1" customHeight="1" x14ac:dyDescent="0.2">
      <c r="A35" s="26"/>
      <c r="B35" s="27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208" t="s">
        <v>41</v>
      </c>
      <c r="Y35" s="209"/>
      <c r="Z35" s="209"/>
      <c r="AA35" s="209"/>
      <c r="AB35" s="209"/>
      <c r="AC35" s="35"/>
      <c r="AD35" s="35"/>
      <c r="AE35" s="35"/>
      <c r="AF35" s="35"/>
      <c r="AG35" s="35"/>
      <c r="AH35" s="35"/>
      <c r="AI35" s="35"/>
      <c r="AJ35" s="35"/>
      <c r="AK35" s="210">
        <f>SUM(AK26:AK33)</f>
        <v>0</v>
      </c>
      <c r="AL35" s="209"/>
      <c r="AM35" s="209"/>
      <c r="AN35" s="209"/>
      <c r="AO35" s="211"/>
      <c r="AP35" s="33"/>
      <c r="AQ35" s="33"/>
      <c r="AR35" s="27"/>
      <c r="BE35" s="26"/>
    </row>
    <row r="36" spans="1:57" s="2" customFormat="1" ht="6.95" customHeight="1" x14ac:dyDescent="0.2">
      <c r="A36" s="26"/>
      <c r="B36" s="27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7"/>
      <c r="BE36" s="26"/>
    </row>
    <row r="37" spans="1:57" s="2" customFormat="1" ht="14.45" customHeight="1" x14ac:dyDescent="0.2">
      <c r="A37" s="26"/>
      <c r="B37" s="27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7"/>
      <c r="BE37" s="26"/>
    </row>
    <row r="38" spans="1:57" s="1" customFormat="1" ht="14.45" customHeight="1" x14ac:dyDescent="0.2">
      <c r="B38" s="17"/>
      <c r="AR38" s="17"/>
    </row>
    <row r="39" spans="1:57" s="1" customFormat="1" ht="14.45" customHeight="1" x14ac:dyDescent="0.2">
      <c r="B39" s="17"/>
      <c r="AR39" s="17"/>
    </row>
    <row r="40" spans="1:57" s="1" customFormat="1" ht="14.45" customHeight="1" x14ac:dyDescent="0.2">
      <c r="B40" s="17"/>
      <c r="AR40" s="17"/>
    </row>
    <row r="41" spans="1:57" s="1" customFormat="1" ht="14.45" customHeight="1" x14ac:dyDescent="0.2">
      <c r="B41" s="17"/>
      <c r="AR41" s="17"/>
    </row>
    <row r="42" spans="1:57" s="1" customFormat="1" ht="14.45" customHeight="1" x14ac:dyDescent="0.2">
      <c r="B42" s="17"/>
      <c r="AR42" s="17"/>
    </row>
    <row r="43" spans="1:57" s="1" customFormat="1" ht="14.45" customHeight="1" x14ac:dyDescent="0.2">
      <c r="B43" s="17"/>
      <c r="AR43" s="17"/>
    </row>
    <row r="44" spans="1:57" s="1" customFormat="1" ht="14.45" customHeight="1" x14ac:dyDescent="0.2">
      <c r="B44" s="17"/>
      <c r="AR44" s="17"/>
    </row>
    <row r="45" spans="1:57" s="1" customFormat="1" ht="14.45" customHeight="1" x14ac:dyDescent="0.2">
      <c r="B45" s="17"/>
      <c r="AR45" s="17"/>
    </row>
    <row r="46" spans="1:57" s="1" customFormat="1" ht="14.45" customHeight="1" x14ac:dyDescent="0.2">
      <c r="B46" s="17"/>
      <c r="AR46" s="17"/>
    </row>
    <row r="47" spans="1:57" s="1" customFormat="1" ht="14.45" customHeight="1" x14ac:dyDescent="0.2">
      <c r="B47" s="17"/>
      <c r="AR47" s="17"/>
    </row>
    <row r="48" spans="1:57" s="1" customFormat="1" ht="14.45" customHeight="1" x14ac:dyDescent="0.2">
      <c r="B48" s="17"/>
      <c r="AR48" s="17"/>
    </row>
    <row r="49" spans="1:57" s="2" customFormat="1" ht="14.45" customHeight="1" x14ac:dyDescent="0.2">
      <c r="B49" s="37"/>
      <c r="D49" s="38" t="s">
        <v>42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43</v>
      </c>
      <c r="AI49" s="39"/>
      <c r="AJ49" s="39"/>
      <c r="AK49" s="39"/>
      <c r="AL49" s="39"/>
      <c r="AM49" s="39"/>
      <c r="AN49" s="39"/>
      <c r="AO49" s="39"/>
      <c r="AR49" s="37"/>
    </row>
    <row r="50" spans="1:57" x14ac:dyDescent="0.2">
      <c r="B50" s="17"/>
      <c r="AR50" s="17"/>
    </row>
    <row r="51" spans="1:57" x14ac:dyDescent="0.2">
      <c r="B51" s="17"/>
      <c r="AR51" s="17"/>
    </row>
    <row r="52" spans="1:57" x14ac:dyDescent="0.2">
      <c r="B52" s="17"/>
      <c r="AR52" s="17"/>
    </row>
    <row r="53" spans="1:57" x14ac:dyDescent="0.2">
      <c r="B53" s="17"/>
      <c r="AR53" s="17"/>
    </row>
    <row r="54" spans="1:57" x14ac:dyDescent="0.2">
      <c r="B54" s="17"/>
      <c r="AR54" s="17"/>
    </row>
    <row r="55" spans="1:57" x14ac:dyDescent="0.2">
      <c r="B55" s="17"/>
      <c r="AR55" s="17"/>
    </row>
    <row r="56" spans="1:57" x14ac:dyDescent="0.2">
      <c r="B56" s="17"/>
      <c r="AR56" s="17"/>
    </row>
    <row r="57" spans="1:57" x14ac:dyDescent="0.2">
      <c r="B57" s="17"/>
      <c r="AR57" s="17"/>
    </row>
    <row r="58" spans="1:57" x14ac:dyDescent="0.2">
      <c r="B58" s="17"/>
      <c r="AR58" s="17"/>
    </row>
    <row r="59" spans="1:57" x14ac:dyDescent="0.2">
      <c r="B59" s="17"/>
      <c r="AR59" s="17"/>
    </row>
    <row r="60" spans="1:57" s="2" customFormat="1" ht="12.75" x14ac:dyDescent="0.2">
      <c r="A60" s="26"/>
      <c r="B60" s="27"/>
      <c r="C60" s="26"/>
      <c r="D60" s="40" t="s">
        <v>44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40" t="s">
        <v>45</v>
      </c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40" t="s">
        <v>44</v>
      </c>
      <c r="AI60" s="29"/>
      <c r="AJ60" s="29"/>
      <c r="AK60" s="29"/>
      <c r="AL60" s="29"/>
      <c r="AM60" s="40" t="s">
        <v>45</v>
      </c>
      <c r="AN60" s="29"/>
      <c r="AO60" s="29"/>
      <c r="AP60" s="26"/>
      <c r="AQ60" s="26"/>
      <c r="AR60" s="27"/>
      <c r="BE60" s="26"/>
    </row>
    <row r="61" spans="1:57" x14ac:dyDescent="0.2">
      <c r="B61" s="17"/>
      <c r="AR61" s="17"/>
    </row>
    <row r="62" spans="1:57" x14ac:dyDescent="0.2">
      <c r="B62" s="17"/>
      <c r="AR62" s="17"/>
    </row>
    <row r="63" spans="1:57" x14ac:dyDescent="0.2">
      <c r="B63" s="17"/>
      <c r="AR63" s="17"/>
    </row>
    <row r="64" spans="1:57" s="2" customFormat="1" ht="12.75" x14ac:dyDescent="0.2">
      <c r="A64" s="26"/>
      <c r="B64" s="27"/>
      <c r="C64" s="26"/>
      <c r="D64" s="38" t="s">
        <v>46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38" t="s">
        <v>47</v>
      </c>
      <c r="AI64" s="41"/>
      <c r="AJ64" s="41"/>
      <c r="AK64" s="41"/>
      <c r="AL64" s="41"/>
      <c r="AM64" s="41"/>
      <c r="AN64" s="41"/>
      <c r="AO64" s="41"/>
      <c r="AP64" s="26"/>
      <c r="AQ64" s="26"/>
      <c r="AR64" s="27"/>
      <c r="BE64" s="26"/>
    </row>
    <row r="65" spans="1:57" x14ac:dyDescent="0.2">
      <c r="B65" s="17"/>
      <c r="AR65" s="17"/>
    </row>
    <row r="66" spans="1:57" x14ac:dyDescent="0.2">
      <c r="B66" s="17"/>
      <c r="AR66" s="17"/>
    </row>
    <row r="67" spans="1:57" x14ac:dyDescent="0.2">
      <c r="B67" s="17"/>
      <c r="AR67" s="17"/>
    </row>
    <row r="68" spans="1:57" x14ac:dyDescent="0.2">
      <c r="B68" s="17"/>
      <c r="AR68" s="17"/>
    </row>
    <row r="69" spans="1:57" x14ac:dyDescent="0.2">
      <c r="B69" s="17"/>
      <c r="AR69" s="17"/>
    </row>
    <row r="70" spans="1:57" x14ac:dyDescent="0.2">
      <c r="B70" s="17"/>
      <c r="AR70" s="17"/>
    </row>
    <row r="71" spans="1:57" x14ac:dyDescent="0.2">
      <c r="B71" s="17"/>
      <c r="AR71" s="17"/>
    </row>
    <row r="72" spans="1:57" x14ac:dyDescent="0.2">
      <c r="B72" s="17"/>
      <c r="AR72" s="17"/>
    </row>
    <row r="73" spans="1:57" x14ac:dyDescent="0.2">
      <c r="B73" s="17"/>
      <c r="AR73" s="17"/>
    </row>
    <row r="74" spans="1:57" x14ac:dyDescent="0.2">
      <c r="B74" s="17"/>
      <c r="AR74" s="17"/>
    </row>
    <row r="75" spans="1:57" s="2" customFormat="1" ht="12.75" x14ac:dyDescent="0.2">
      <c r="A75" s="26"/>
      <c r="B75" s="27"/>
      <c r="C75" s="26"/>
      <c r="D75" s="40" t="s">
        <v>44</v>
      </c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40" t="s">
        <v>45</v>
      </c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40" t="s">
        <v>44</v>
      </c>
      <c r="AI75" s="29"/>
      <c r="AJ75" s="29"/>
      <c r="AK75" s="29"/>
      <c r="AL75" s="29"/>
      <c r="AM75" s="40" t="s">
        <v>45</v>
      </c>
      <c r="AN75" s="29"/>
      <c r="AO75" s="29"/>
      <c r="AP75" s="26"/>
      <c r="AQ75" s="26"/>
      <c r="AR75" s="27"/>
      <c r="BE75" s="26"/>
    </row>
    <row r="76" spans="1:57" s="2" customFormat="1" x14ac:dyDescent="0.2">
      <c r="A76" s="26"/>
      <c r="B76" s="27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7"/>
      <c r="BE76" s="26"/>
    </row>
    <row r="77" spans="1:57" s="2" customFormat="1" ht="6.9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27"/>
      <c r="BE77" s="26"/>
    </row>
    <row r="81" spans="1:91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27"/>
      <c r="BE81" s="26"/>
    </row>
    <row r="82" spans="1:91" s="2" customFormat="1" ht="24.95" customHeight="1" x14ac:dyDescent="0.2">
      <c r="A82" s="26"/>
      <c r="B82" s="27"/>
      <c r="C82" s="18" t="s">
        <v>48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7"/>
      <c r="BE82" s="26"/>
    </row>
    <row r="83" spans="1:91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7"/>
      <c r="BE83" s="26"/>
    </row>
    <row r="84" spans="1:91" s="4" customFormat="1" ht="12" customHeight="1" x14ac:dyDescent="0.2">
      <c r="B84" s="46"/>
      <c r="C84" s="23" t="s">
        <v>11</v>
      </c>
      <c r="L84" s="4" t="str">
        <f>K5</f>
        <v>08</v>
      </c>
      <c r="AR84" s="46"/>
    </row>
    <row r="85" spans="1:91" s="5" customFormat="1" ht="36.950000000000003" customHeight="1" x14ac:dyDescent="0.2">
      <c r="B85" s="47"/>
      <c r="C85" s="48" t="s">
        <v>13</v>
      </c>
      <c r="L85" s="196" t="str">
        <f>K6</f>
        <v>STAVEBNÉ HSV A PSV PRÁCE 2021-08</v>
      </c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97"/>
      <c r="AO85" s="197"/>
      <c r="AR85" s="47"/>
    </row>
    <row r="86" spans="1:91" s="2" customFormat="1" ht="6.95" customHeight="1" x14ac:dyDescent="0.2">
      <c r="A86" s="26"/>
      <c r="B86" s="27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7"/>
      <c r="BE86" s="26"/>
    </row>
    <row r="87" spans="1:91" s="2" customFormat="1" ht="12" customHeight="1" x14ac:dyDescent="0.2">
      <c r="A87" s="26"/>
      <c r="B87" s="27"/>
      <c r="C87" s="23" t="s">
        <v>17</v>
      </c>
      <c r="D87" s="26"/>
      <c r="E87" s="26"/>
      <c r="F87" s="26"/>
      <c r="G87" s="26"/>
      <c r="H87" s="26"/>
      <c r="I87" s="26"/>
      <c r="J87" s="26"/>
      <c r="K87" s="26"/>
      <c r="L87" s="49" t="str">
        <f>IF(K8="","",K8)</f>
        <v xml:space="preserve"> 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3" t="s">
        <v>19</v>
      </c>
      <c r="AJ87" s="26"/>
      <c r="AK87" s="26"/>
      <c r="AL87" s="26"/>
      <c r="AM87" s="198" t="str">
        <f>IF(AN8= "","",AN8)</f>
        <v>12. 8. 2021</v>
      </c>
      <c r="AN87" s="198"/>
      <c r="AO87" s="26"/>
      <c r="AP87" s="26"/>
      <c r="AQ87" s="26"/>
      <c r="AR87" s="27"/>
      <c r="BE87" s="26"/>
    </row>
    <row r="88" spans="1:91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7"/>
      <c r="BE88" s="26"/>
    </row>
    <row r="89" spans="1:91" s="2" customFormat="1" ht="15.2" customHeight="1" x14ac:dyDescent="0.2">
      <c r="A89" s="26"/>
      <c r="B89" s="27"/>
      <c r="C89" s="23" t="s">
        <v>21</v>
      </c>
      <c r="D89" s="26"/>
      <c r="E89" s="26"/>
      <c r="F89" s="26"/>
      <c r="G89" s="26"/>
      <c r="H89" s="26"/>
      <c r="I89" s="26"/>
      <c r="J89" s="26"/>
      <c r="K89" s="26"/>
      <c r="L89" s="4" t="str">
        <f>IF(E11= "","",E11)</f>
        <v xml:space="preserve"> 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3" t="s">
        <v>25</v>
      </c>
      <c r="AJ89" s="26"/>
      <c r="AK89" s="26"/>
      <c r="AL89" s="26"/>
      <c r="AM89" s="199" t="str">
        <f>IF(E17="","",E17)</f>
        <v xml:space="preserve"> </v>
      </c>
      <c r="AN89" s="200"/>
      <c r="AO89" s="200"/>
      <c r="AP89" s="200"/>
      <c r="AQ89" s="26"/>
      <c r="AR89" s="27"/>
      <c r="AS89" s="201" t="s">
        <v>49</v>
      </c>
      <c r="AT89" s="202"/>
      <c r="AU89" s="51"/>
      <c r="AV89" s="51"/>
      <c r="AW89" s="51"/>
      <c r="AX89" s="51"/>
      <c r="AY89" s="51"/>
      <c r="AZ89" s="51"/>
      <c r="BA89" s="51"/>
      <c r="BB89" s="51"/>
      <c r="BC89" s="51"/>
      <c r="BD89" s="52"/>
      <c r="BE89" s="26"/>
    </row>
    <row r="90" spans="1:91" s="2" customFormat="1" ht="15.2" customHeight="1" x14ac:dyDescent="0.2">
      <c r="A90" s="26"/>
      <c r="B90" s="27"/>
      <c r="C90" s="23" t="s">
        <v>24</v>
      </c>
      <c r="D90" s="26"/>
      <c r="E90" s="26"/>
      <c r="F90" s="26"/>
      <c r="G90" s="26"/>
      <c r="H90" s="26"/>
      <c r="I90" s="26"/>
      <c r="J90" s="26"/>
      <c r="K90" s="26"/>
      <c r="L90" s="4" t="str">
        <f>IF(E14="","",E14)</f>
        <v xml:space="preserve"> 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3" t="s">
        <v>27</v>
      </c>
      <c r="AJ90" s="26"/>
      <c r="AK90" s="26"/>
      <c r="AL90" s="26"/>
      <c r="AM90" s="199" t="str">
        <f>IF(E20="","",E20)</f>
        <v xml:space="preserve"> </v>
      </c>
      <c r="AN90" s="200"/>
      <c r="AO90" s="200"/>
      <c r="AP90" s="200"/>
      <c r="AQ90" s="26"/>
      <c r="AR90" s="27"/>
      <c r="AS90" s="203"/>
      <c r="AT90" s="204"/>
      <c r="AU90" s="53"/>
      <c r="AV90" s="53"/>
      <c r="AW90" s="53"/>
      <c r="AX90" s="53"/>
      <c r="AY90" s="53"/>
      <c r="AZ90" s="53"/>
      <c r="BA90" s="53"/>
      <c r="BB90" s="53"/>
      <c r="BC90" s="53"/>
      <c r="BD90" s="54"/>
      <c r="BE90" s="26"/>
    </row>
    <row r="91" spans="1:91" s="2" customFormat="1" ht="11.1" customHeight="1" x14ac:dyDescent="0.2">
      <c r="A91" s="26"/>
      <c r="B91" s="27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7"/>
      <c r="AS91" s="203"/>
      <c r="AT91" s="204"/>
      <c r="AU91" s="53"/>
      <c r="AV91" s="53"/>
      <c r="AW91" s="53"/>
      <c r="AX91" s="53"/>
      <c r="AY91" s="53"/>
      <c r="AZ91" s="53"/>
      <c r="BA91" s="53"/>
      <c r="BB91" s="53"/>
      <c r="BC91" s="53"/>
      <c r="BD91" s="54"/>
      <c r="BE91" s="26"/>
    </row>
    <row r="92" spans="1:91" s="2" customFormat="1" ht="29.25" customHeight="1" x14ac:dyDescent="0.2">
      <c r="A92" s="26"/>
      <c r="B92" s="27"/>
      <c r="C92" s="191" t="s">
        <v>50</v>
      </c>
      <c r="D92" s="192"/>
      <c r="E92" s="192"/>
      <c r="F92" s="192"/>
      <c r="G92" s="192"/>
      <c r="H92" s="55"/>
      <c r="I92" s="193" t="s">
        <v>51</v>
      </c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2"/>
      <c r="V92" s="192"/>
      <c r="W92" s="192"/>
      <c r="X92" s="192"/>
      <c r="Y92" s="192"/>
      <c r="Z92" s="192"/>
      <c r="AA92" s="192"/>
      <c r="AB92" s="192"/>
      <c r="AC92" s="192"/>
      <c r="AD92" s="192"/>
      <c r="AE92" s="192"/>
      <c r="AF92" s="192"/>
      <c r="AG92" s="194" t="s">
        <v>52</v>
      </c>
      <c r="AH92" s="192"/>
      <c r="AI92" s="192"/>
      <c r="AJ92" s="192"/>
      <c r="AK92" s="192"/>
      <c r="AL92" s="192"/>
      <c r="AM92" s="192"/>
      <c r="AN92" s="193" t="s">
        <v>53</v>
      </c>
      <c r="AO92" s="192"/>
      <c r="AP92" s="195"/>
      <c r="AQ92" s="56" t="s">
        <v>54</v>
      </c>
      <c r="AR92" s="27"/>
      <c r="AS92" s="57" t="s">
        <v>55</v>
      </c>
      <c r="AT92" s="58" t="s">
        <v>56</v>
      </c>
      <c r="AU92" s="58" t="s">
        <v>57</v>
      </c>
      <c r="AV92" s="58" t="s">
        <v>58</v>
      </c>
      <c r="AW92" s="58" t="s">
        <v>59</v>
      </c>
      <c r="AX92" s="58" t="s">
        <v>60</v>
      </c>
      <c r="AY92" s="58" t="s">
        <v>61</v>
      </c>
      <c r="AZ92" s="58" t="s">
        <v>62</v>
      </c>
      <c r="BA92" s="58" t="s">
        <v>63</v>
      </c>
      <c r="BB92" s="58" t="s">
        <v>64</v>
      </c>
      <c r="BC92" s="58" t="s">
        <v>65</v>
      </c>
      <c r="BD92" s="59" t="s">
        <v>66</v>
      </c>
      <c r="BE92" s="26"/>
    </row>
    <row r="93" spans="1:91" s="2" customFormat="1" ht="11.1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7"/>
      <c r="AS93" s="60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2"/>
      <c r="BE93" s="26"/>
    </row>
    <row r="94" spans="1:91" s="6" customFormat="1" ht="32.450000000000003" customHeight="1" x14ac:dyDescent="0.2">
      <c r="B94" s="63"/>
      <c r="C94" s="64" t="s">
        <v>67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15">
        <f>ROUND(AG95,2)</f>
        <v>0</v>
      </c>
      <c r="AH94" s="215"/>
      <c r="AI94" s="215"/>
      <c r="AJ94" s="215"/>
      <c r="AK94" s="215"/>
      <c r="AL94" s="215"/>
      <c r="AM94" s="215"/>
      <c r="AN94" s="216">
        <f>SUM(AG94,AT94)</f>
        <v>0</v>
      </c>
      <c r="AO94" s="216"/>
      <c r="AP94" s="216"/>
      <c r="AQ94" s="67" t="s">
        <v>1</v>
      </c>
      <c r="AR94" s="63"/>
      <c r="AS94" s="68">
        <f>ROUND(AS95,2)</f>
        <v>0</v>
      </c>
      <c r="AT94" s="69">
        <f>ROUND(SUM(AV94:AW94),2)</f>
        <v>0</v>
      </c>
      <c r="AU94" s="70">
        <f>ROUND(AU95,5)</f>
        <v>2809.1715300000001</v>
      </c>
      <c r="AV94" s="69">
        <f>ROUND(AZ94*L29,2)</f>
        <v>0</v>
      </c>
      <c r="AW94" s="69">
        <f>ROUND(BA94*L30,2)</f>
        <v>0</v>
      </c>
      <c r="AX94" s="69">
        <f>ROUND(BB94*L29,2)</f>
        <v>0</v>
      </c>
      <c r="AY94" s="69">
        <f>ROUND(BC94*L30,2)</f>
        <v>0</v>
      </c>
      <c r="AZ94" s="69">
        <f>ROUND(AZ95,2)</f>
        <v>0</v>
      </c>
      <c r="BA94" s="69">
        <f>ROUND(BA95,2)</f>
        <v>0</v>
      </c>
      <c r="BB94" s="69">
        <f>ROUND(BB95,2)</f>
        <v>0</v>
      </c>
      <c r="BC94" s="69">
        <f>ROUND(BC95,2)</f>
        <v>0</v>
      </c>
      <c r="BD94" s="71">
        <f>ROUND(BD95,2)</f>
        <v>0</v>
      </c>
      <c r="BS94" s="72" t="s">
        <v>68</v>
      </c>
      <c r="BT94" s="72" t="s">
        <v>69</v>
      </c>
      <c r="BU94" s="73" t="s">
        <v>70</v>
      </c>
      <c r="BV94" s="72" t="s">
        <v>71</v>
      </c>
      <c r="BW94" s="72" t="s">
        <v>4</v>
      </c>
      <c r="BX94" s="72" t="s">
        <v>72</v>
      </c>
      <c r="CL94" s="72" t="s">
        <v>1</v>
      </c>
    </row>
    <row r="95" spans="1:91" s="7" customFormat="1" ht="16.5" customHeight="1" x14ac:dyDescent="0.2">
      <c r="A95" s="74" t="s">
        <v>73</v>
      </c>
      <c r="B95" s="75"/>
      <c r="C95" s="76"/>
      <c r="D95" s="214" t="s">
        <v>74</v>
      </c>
      <c r="E95" s="214"/>
      <c r="F95" s="214"/>
      <c r="G95" s="214"/>
      <c r="H95" s="214"/>
      <c r="I95" s="77"/>
      <c r="J95" s="214" t="s">
        <v>75</v>
      </c>
      <c r="K95" s="214"/>
      <c r="L95" s="214"/>
      <c r="M95" s="214"/>
      <c r="N95" s="214"/>
      <c r="O95" s="214"/>
      <c r="P95" s="214"/>
      <c r="Q95" s="214"/>
      <c r="R95" s="214"/>
      <c r="S95" s="214"/>
      <c r="T95" s="214"/>
      <c r="U95" s="214"/>
      <c r="V95" s="214"/>
      <c r="W95" s="214"/>
      <c r="X95" s="214"/>
      <c r="Y95" s="214"/>
      <c r="Z95" s="214"/>
      <c r="AA95" s="214"/>
      <c r="AB95" s="214"/>
      <c r="AC95" s="214"/>
      <c r="AD95" s="214"/>
      <c r="AE95" s="214"/>
      <c r="AF95" s="214"/>
      <c r="AG95" s="212">
        <f>'SO 107 - Materská škola'!J32</f>
        <v>0</v>
      </c>
      <c r="AH95" s="213"/>
      <c r="AI95" s="213"/>
      <c r="AJ95" s="213"/>
      <c r="AK95" s="213"/>
      <c r="AL95" s="213"/>
      <c r="AM95" s="213"/>
      <c r="AN95" s="212">
        <f>SUM(AG95,AT95)</f>
        <v>0</v>
      </c>
      <c r="AO95" s="213"/>
      <c r="AP95" s="213"/>
      <c r="AQ95" s="78" t="s">
        <v>76</v>
      </c>
      <c r="AR95" s="75"/>
      <c r="AS95" s="79">
        <v>0</v>
      </c>
      <c r="AT95" s="80">
        <f>ROUND(SUM(AV95:AW95),2)</f>
        <v>0</v>
      </c>
      <c r="AU95" s="81">
        <f>'SO 107 - Materská škola'!P143</f>
        <v>2809.1715262900007</v>
      </c>
      <c r="AV95" s="80">
        <f>'SO 107 - Materská škola'!J35</f>
        <v>0</v>
      </c>
      <c r="AW95" s="80">
        <f>'SO 107 - Materská škola'!J36</f>
        <v>0</v>
      </c>
      <c r="AX95" s="80">
        <f>'SO 107 - Materská škola'!J37</f>
        <v>0</v>
      </c>
      <c r="AY95" s="80">
        <f>'SO 107 - Materská škola'!J38</f>
        <v>0</v>
      </c>
      <c r="AZ95" s="80">
        <f>'SO 107 - Materská škola'!F35</f>
        <v>0</v>
      </c>
      <c r="BA95" s="80">
        <f>'SO 107 - Materská škola'!F36</f>
        <v>0</v>
      </c>
      <c r="BB95" s="80">
        <f>'SO 107 - Materská škola'!F37</f>
        <v>0</v>
      </c>
      <c r="BC95" s="80">
        <f>'SO 107 - Materská škola'!F38</f>
        <v>0</v>
      </c>
      <c r="BD95" s="82">
        <f>'SO 107 - Materská škola'!F39</f>
        <v>0</v>
      </c>
      <c r="BT95" s="83" t="s">
        <v>77</v>
      </c>
      <c r="BV95" s="83" t="s">
        <v>71</v>
      </c>
      <c r="BW95" s="83" t="s">
        <v>78</v>
      </c>
      <c r="BX95" s="83" t="s">
        <v>4</v>
      </c>
      <c r="CL95" s="83" t="s">
        <v>1</v>
      </c>
      <c r="CM95" s="83" t="s">
        <v>69</v>
      </c>
    </row>
    <row r="96" spans="1:91" s="2" customFormat="1" ht="30" customHeight="1" x14ac:dyDescent="0.2">
      <c r="A96" s="26"/>
      <c r="B96" s="27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7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</row>
    <row r="97" spans="1:57" s="2" customFormat="1" ht="6.95" customHeight="1" x14ac:dyDescent="0.2">
      <c r="A97" s="26"/>
      <c r="B97" s="42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27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</row>
  </sheetData>
  <mergeCells count="40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SO 107 - Materská škola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342"/>
  <sheetViews>
    <sheetView showGridLines="0" tabSelected="1" topLeftCell="A327" zoomScale="130" zoomScaleNormal="130" workbookViewId="0">
      <selection activeCell="F338" sqref="F338"/>
    </sheetView>
  </sheetViews>
  <sheetFormatPr defaultColWidth="8.6640625" defaultRowHeight="11.25" x14ac:dyDescent="0.2"/>
  <cols>
    <col min="1" max="1" width="8.1640625" style="1" customWidth="1"/>
    <col min="2" max="2" width="1.1640625" style="1" customWidth="1"/>
    <col min="3" max="3" width="4.83203125" style="1" customWidth="1"/>
    <col min="4" max="4" width="4.1640625" style="1" customWidth="1"/>
    <col min="5" max="5" width="17.1640625" style="1" customWidth="1"/>
    <col min="6" max="6" width="50.6640625" style="1" customWidth="1"/>
    <col min="7" max="7" width="7.5" style="1" customWidth="1"/>
    <col min="8" max="8" width="14" style="1" customWidth="1"/>
    <col min="9" max="9" width="15.6640625" style="1" customWidth="1"/>
    <col min="10" max="11" width="22.1640625" style="1" customWidth="1"/>
    <col min="12" max="12" width="9.1640625" style="1" customWidth="1"/>
    <col min="13" max="13" width="10.6640625" style="1" hidden="1" customWidth="1"/>
    <col min="14" max="14" width="9.1640625" style="1" hidden="1"/>
    <col min="15" max="20" width="14.1640625" style="1" hidden="1" customWidth="1"/>
    <col min="21" max="21" width="16.1640625" style="1" hidden="1" customWidth="1"/>
    <col min="22" max="22" width="12.1640625" style="1" customWidth="1"/>
    <col min="23" max="23" width="16.1640625" style="1" customWidth="1"/>
    <col min="24" max="24" width="12.1640625" style="1" customWidth="1"/>
    <col min="25" max="25" width="15" style="1" customWidth="1"/>
    <col min="26" max="26" width="11" style="1" customWidth="1"/>
    <col min="27" max="27" width="15" style="1" customWidth="1"/>
    <col min="28" max="28" width="16.1640625" style="1" customWidth="1"/>
    <col min="29" max="29" width="11" style="1" customWidth="1"/>
    <col min="30" max="30" width="15" style="1" customWidth="1"/>
    <col min="31" max="31" width="16.1640625" style="1" customWidth="1"/>
    <col min="44" max="65" width="9.1640625" style="1" hidden="1"/>
  </cols>
  <sheetData>
    <row r="1" spans="1:46" x14ac:dyDescent="0.2">
      <c r="A1" s="84"/>
    </row>
    <row r="2" spans="1:46" s="1" customFormat="1" ht="36.950000000000003" customHeight="1" x14ac:dyDescent="0.2">
      <c r="L2" s="189" t="s">
        <v>5</v>
      </c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4" t="s">
        <v>78</v>
      </c>
    </row>
    <row r="3" spans="1:46" s="1" customFormat="1" ht="6.95" customHeight="1" x14ac:dyDescent="0.2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69</v>
      </c>
    </row>
    <row r="4" spans="1:46" s="1" customFormat="1" ht="24.95" customHeight="1" x14ac:dyDescent="0.2">
      <c r="B4" s="17"/>
      <c r="D4" s="18" t="s">
        <v>79</v>
      </c>
      <c r="L4" s="17"/>
      <c r="M4" s="85" t="s">
        <v>9</v>
      </c>
      <c r="AT4" s="14" t="s">
        <v>3</v>
      </c>
    </row>
    <row r="5" spans="1:46" s="1" customFormat="1" ht="6.95" customHeight="1" x14ac:dyDescent="0.2">
      <c r="B5" s="17"/>
      <c r="L5" s="17"/>
    </row>
    <row r="6" spans="1:46" s="1" customFormat="1" ht="12" customHeight="1" x14ac:dyDescent="0.2">
      <c r="B6" s="17"/>
      <c r="D6" s="23" t="s">
        <v>13</v>
      </c>
      <c r="L6" s="17"/>
    </row>
    <row r="7" spans="1:46" s="1" customFormat="1" ht="16.5" customHeight="1" x14ac:dyDescent="0.2">
      <c r="B7" s="17"/>
      <c r="E7" s="224" t="s">
        <v>750</v>
      </c>
      <c r="F7" s="225"/>
      <c r="G7" s="225"/>
      <c r="H7" s="225"/>
      <c r="L7" s="17"/>
    </row>
    <row r="8" spans="1:46" s="2" customFormat="1" ht="12" customHeight="1" x14ac:dyDescent="0.2">
      <c r="A8" s="26"/>
      <c r="B8" s="27"/>
      <c r="C8" s="26"/>
      <c r="D8" s="23" t="s">
        <v>80</v>
      </c>
      <c r="E8" s="26"/>
      <c r="F8" s="26"/>
      <c r="G8" s="26"/>
      <c r="H8" s="26"/>
      <c r="I8" s="26"/>
      <c r="J8" s="26"/>
      <c r="K8" s="26"/>
      <c r="L8" s="37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</row>
    <row r="9" spans="1:46" s="2" customFormat="1" ht="16.5" customHeight="1" x14ac:dyDescent="0.2">
      <c r="A9" s="26"/>
      <c r="B9" s="27"/>
      <c r="C9" s="26"/>
      <c r="D9" s="26"/>
      <c r="E9" s="196" t="s">
        <v>81</v>
      </c>
      <c r="F9" s="223"/>
      <c r="G9" s="223"/>
      <c r="H9" s="223"/>
      <c r="I9" s="26"/>
      <c r="J9" s="26"/>
      <c r="K9" s="26"/>
      <c r="L9" s="37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</row>
    <row r="10" spans="1:46" s="2" customFormat="1" x14ac:dyDescent="0.2">
      <c r="A10" s="26"/>
      <c r="B10" s="27"/>
      <c r="C10" s="26"/>
      <c r="D10" s="26"/>
      <c r="E10" s="26"/>
      <c r="F10" s="26"/>
      <c r="G10" s="26"/>
      <c r="H10" s="26"/>
      <c r="I10" s="26"/>
      <c r="J10" s="26"/>
      <c r="K10" s="26"/>
      <c r="L10" s="37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</row>
    <row r="11" spans="1:46" s="2" customFormat="1" ht="12" customHeight="1" x14ac:dyDescent="0.2">
      <c r="A11" s="26"/>
      <c r="B11" s="27"/>
      <c r="C11" s="26"/>
      <c r="D11" s="23" t="s">
        <v>15</v>
      </c>
      <c r="E11" s="26"/>
      <c r="F11" s="21" t="s">
        <v>1</v>
      </c>
      <c r="G11" s="26"/>
      <c r="H11" s="26"/>
      <c r="I11" s="23" t="s">
        <v>16</v>
      </c>
      <c r="J11" s="21" t="s">
        <v>1</v>
      </c>
      <c r="K11" s="26"/>
      <c r="L11" s="37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</row>
    <row r="12" spans="1:46" s="2" customFormat="1" ht="12" customHeight="1" x14ac:dyDescent="0.2">
      <c r="A12" s="26"/>
      <c r="B12" s="27"/>
      <c r="C12" s="26"/>
      <c r="D12" s="23" t="s">
        <v>17</v>
      </c>
      <c r="E12" s="26"/>
      <c r="F12" s="21" t="s">
        <v>82</v>
      </c>
      <c r="G12" s="26"/>
      <c r="H12" s="26"/>
      <c r="I12" s="23" t="s">
        <v>19</v>
      </c>
      <c r="J12" s="50">
        <v>44427</v>
      </c>
      <c r="K12" s="26"/>
      <c r="L12" s="37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</row>
    <row r="13" spans="1:46" s="2" customFormat="1" ht="11.1" customHeight="1" x14ac:dyDescent="0.2">
      <c r="A13" s="26"/>
      <c r="B13" s="27"/>
      <c r="C13" s="26"/>
      <c r="D13" s="26"/>
      <c r="E13" s="26"/>
      <c r="F13" s="26"/>
      <c r="G13" s="26"/>
      <c r="H13" s="26"/>
      <c r="I13" s="26"/>
      <c r="J13" s="26"/>
      <c r="K13" s="26"/>
      <c r="L13" s="37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</row>
    <row r="14" spans="1:46" s="2" customFormat="1" ht="12" customHeight="1" x14ac:dyDescent="0.2">
      <c r="A14" s="26"/>
      <c r="B14" s="27"/>
      <c r="C14" s="26"/>
      <c r="D14" s="23" t="s">
        <v>21</v>
      </c>
      <c r="E14" s="26"/>
      <c r="F14" s="26"/>
      <c r="G14" s="26"/>
      <c r="H14" s="26"/>
      <c r="I14" s="23" t="s">
        <v>22</v>
      </c>
      <c r="J14" s="21" t="s">
        <v>1</v>
      </c>
      <c r="K14" s="26"/>
      <c r="L14" s="37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</row>
    <row r="15" spans="1:46" s="2" customFormat="1" ht="18" customHeight="1" x14ac:dyDescent="0.2">
      <c r="A15" s="26"/>
      <c r="B15" s="27"/>
      <c r="C15" s="26"/>
      <c r="D15" s="26"/>
      <c r="E15" s="21" t="s">
        <v>83</v>
      </c>
      <c r="F15" s="26"/>
      <c r="G15" s="26"/>
      <c r="H15" s="26"/>
      <c r="I15" s="23" t="s">
        <v>23</v>
      </c>
      <c r="J15" s="21" t="s">
        <v>1</v>
      </c>
      <c r="K15" s="26"/>
      <c r="L15" s="37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1:46" s="2" customFormat="1" ht="6.95" customHeight="1" x14ac:dyDescent="0.2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37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1:52" s="2" customFormat="1" ht="12" customHeight="1" x14ac:dyDescent="0.2">
      <c r="A17" s="26"/>
      <c r="B17" s="27"/>
      <c r="C17" s="26"/>
      <c r="D17" s="23" t="s">
        <v>24</v>
      </c>
      <c r="E17" s="26"/>
      <c r="F17" s="26"/>
      <c r="G17" s="26"/>
      <c r="H17" s="26"/>
      <c r="I17" s="23" t="s">
        <v>22</v>
      </c>
      <c r="J17" s="21" t="str">
        <f>'Rekapitulácia stavby'!AN13</f>
        <v/>
      </c>
      <c r="K17" s="26"/>
      <c r="L17" s="37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1:52" s="2" customFormat="1" ht="18" customHeight="1" x14ac:dyDescent="0.2">
      <c r="A18" s="26"/>
      <c r="B18" s="27"/>
      <c r="C18" s="26"/>
      <c r="D18" s="26"/>
      <c r="E18" s="217" t="str">
        <f>'Rekapitulácia stavby'!E14</f>
        <v xml:space="preserve"> </v>
      </c>
      <c r="F18" s="217"/>
      <c r="G18" s="217"/>
      <c r="H18" s="217"/>
      <c r="I18" s="23" t="s">
        <v>23</v>
      </c>
      <c r="J18" s="21" t="str">
        <f>'Rekapitulácia stavby'!AN14</f>
        <v/>
      </c>
      <c r="K18" s="26"/>
      <c r="L18" s="37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1:52" s="2" customFormat="1" ht="6.95" customHeight="1" x14ac:dyDescent="0.2">
      <c r="A19" s="26"/>
      <c r="B19" s="27"/>
      <c r="C19" s="26"/>
      <c r="D19" s="26"/>
      <c r="E19" s="26"/>
      <c r="F19" s="26"/>
      <c r="G19" s="26"/>
      <c r="H19" s="26"/>
      <c r="I19" s="26"/>
      <c r="J19" s="26"/>
      <c r="K19" s="26"/>
      <c r="L19" s="37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</row>
    <row r="20" spans="1:52" s="2" customFormat="1" ht="12" customHeight="1" x14ac:dyDescent="0.2">
      <c r="A20" s="26"/>
      <c r="B20" s="27"/>
      <c r="C20" s="26"/>
      <c r="D20" s="23" t="s">
        <v>25</v>
      </c>
      <c r="E20" s="26"/>
      <c r="F20" s="26"/>
      <c r="G20" s="26"/>
      <c r="H20" s="26"/>
      <c r="I20" s="23" t="s">
        <v>22</v>
      </c>
      <c r="J20" s="21" t="s">
        <v>1</v>
      </c>
      <c r="K20" s="26"/>
      <c r="L20" s="37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52" s="2" customFormat="1" ht="18" customHeight="1" x14ac:dyDescent="0.2">
      <c r="A21" s="26"/>
      <c r="B21" s="27"/>
      <c r="C21" s="26"/>
      <c r="D21" s="26"/>
      <c r="E21" s="21" t="s">
        <v>84</v>
      </c>
      <c r="F21" s="26"/>
      <c r="G21" s="26"/>
      <c r="H21" s="26"/>
      <c r="I21" s="23" t="s">
        <v>23</v>
      </c>
      <c r="J21" s="21" t="s">
        <v>1</v>
      </c>
      <c r="K21" s="26"/>
      <c r="L21" s="37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</row>
    <row r="22" spans="1:52" s="2" customFormat="1" ht="6.95" customHeight="1" x14ac:dyDescent="0.2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37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  <row r="23" spans="1:52" s="2" customFormat="1" ht="12" customHeight="1" x14ac:dyDescent="0.2">
      <c r="A23" s="26"/>
      <c r="B23" s="27"/>
      <c r="C23" s="26"/>
      <c r="D23" s="23" t="s">
        <v>27</v>
      </c>
      <c r="E23" s="26"/>
      <c r="F23" s="26"/>
      <c r="G23" s="26"/>
      <c r="H23" s="26"/>
      <c r="I23" s="23" t="s">
        <v>22</v>
      </c>
      <c r="J23" s="21" t="s">
        <v>1</v>
      </c>
      <c r="K23" s="26"/>
      <c r="L23" s="37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</row>
    <row r="24" spans="1:52" s="2" customFormat="1" ht="18" customHeight="1" x14ac:dyDescent="0.2">
      <c r="A24" s="26"/>
      <c r="B24" s="27"/>
      <c r="C24" s="26"/>
      <c r="D24" s="26"/>
      <c r="E24" s="21" t="s">
        <v>85</v>
      </c>
      <c r="F24" s="26"/>
      <c r="G24" s="26"/>
      <c r="H24" s="26"/>
      <c r="I24" s="23" t="s">
        <v>23</v>
      </c>
      <c r="J24" s="21" t="s">
        <v>1</v>
      </c>
      <c r="K24" s="26"/>
      <c r="L24" s="37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</row>
    <row r="25" spans="1:52" s="2" customFormat="1" ht="6.95" customHeight="1" x14ac:dyDescent="0.2">
      <c r="A25" s="26"/>
      <c r="B25" s="27"/>
      <c r="C25" s="26"/>
      <c r="D25" s="26"/>
      <c r="E25" s="26"/>
      <c r="F25" s="26"/>
      <c r="G25" s="26"/>
      <c r="H25" s="26"/>
      <c r="I25" s="26"/>
      <c r="J25" s="26"/>
      <c r="K25" s="26"/>
      <c r="L25" s="37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</row>
    <row r="26" spans="1:52" s="2" customFormat="1" ht="12" customHeight="1" x14ac:dyDescent="0.2">
      <c r="A26" s="26"/>
      <c r="B26" s="27"/>
      <c r="C26" s="26"/>
      <c r="D26" s="23" t="s">
        <v>28</v>
      </c>
      <c r="E26" s="26"/>
      <c r="F26" s="26"/>
      <c r="G26" s="26"/>
      <c r="H26" s="26"/>
      <c r="I26" s="26"/>
      <c r="J26" s="26"/>
      <c r="K26" s="26"/>
      <c r="L26" s="37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</row>
    <row r="27" spans="1:52" s="8" customFormat="1" ht="16.5" customHeight="1" x14ac:dyDescent="0.2">
      <c r="A27" s="86"/>
      <c r="B27" s="87"/>
      <c r="C27" s="86"/>
      <c r="D27" s="86"/>
      <c r="E27" s="219" t="s">
        <v>1</v>
      </c>
      <c r="F27" s="219"/>
      <c r="G27" s="219"/>
      <c r="H27" s="219"/>
      <c r="I27" s="86"/>
      <c r="J27" s="86"/>
      <c r="K27" s="86"/>
      <c r="L27" s="88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</row>
    <row r="28" spans="1:52" s="2" customFormat="1" ht="6.95" customHeight="1" x14ac:dyDescent="0.2">
      <c r="A28" s="26"/>
      <c r="B28" s="27"/>
      <c r="C28" s="26"/>
      <c r="D28" s="26"/>
      <c r="E28" s="26"/>
      <c r="F28" s="26"/>
      <c r="G28" s="26"/>
      <c r="H28" s="26"/>
      <c r="I28" s="26"/>
      <c r="J28" s="26"/>
      <c r="K28" s="26"/>
      <c r="L28" s="37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</row>
    <row r="29" spans="1:52" s="2" customFormat="1" ht="6.95" customHeight="1" x14ac:dyDescent="0.2">
      <c r="A29" s="26"/>
      <c r="B29" s="27"/>
      <c r="C29" s="26"/>
      <c r="D29" s="61"/>
      <c r="E29" s="61"/>
      <c r="F29" s="61"/>
      <c r="G29" s="61"/>
      <c r="H29" s="61"/>
      <c r="I29" s="61"/>
      <c r="J29" s="61"/>
      <c r="K29" s="61"/>
      <c r="L29" s="89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s="2" customFormat="1" ht="14.45" customHeight="1" x14ac:dyDescent="0.2">
      <c r="A30" s="26"/>
      <c r="B30" s="27"/>
      <c r="C30" s="26"/>
      <c r="D30" s="21" t="s">
        <v>86</v>
      </c>
      <c r="E30" s="26"/>
      <c r="F30" s="26"/>
      <c r="G30" s="26"/>
      <c r="H30" s="26"/>
      <c r="I30" s="26"/>
      <c r="J30" s="91">
        <f>J96</f>
        <v>0</v>
      </c>
      <c r="K30" s="26"/>
      <c r="L30" s="89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s="2" customFormat="1" ht="14.45" customHeight="1" x14ac:dyDescent="0.2">
      <c r="A31" s="26"/>
      <c r="B31" s="27"/>
      <c r="C31" s="26"/>
      <c r="D31" s="92" t="s">
        <v>87</v>
      </c>
      <c r="E31" s="26"/>
      <c r="F31" s="26"/>
      <c r="G31" s="26"/>
      <c r="H31" s="26"/>
      <c r="I31" s="26"/>
      <c r="J31" s="91">
        <f>J122</f>
        <v>0</v>
      </c>
      <c r="K31" s="26"/>
      <c r="L31" s="37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</row>
    <row r="32" spans="1:52" s="2" customFormat="1" ht="25.35" customHeight="1" x14ac:dyDescent="0.2">
      <c r="A32" s="26"/>
      <c r="B32" s="27"/>
      <c r="C32" s="26"/>
      <c r="D32" s="93" t="s">
        <v>29</v>
      </c>
      <c r="E32" s="26"/>
      <c r="F32" s="26"/>
      <c r="G32" s="26"/>
      <c r="H32" s="26"/>
      <c r="I32" s="26"/>
      <c r="J32" s="66">
        <f>ROUND(J30 + J31, 2)</f>
        <v>0</v>
      </c>
      <c r="K32" s="26"/>
      <c r="L32" s="37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</row>
    <row r="33" spans="1:52" s="2" customFormat="1" ht="6.95" customHeight="1" x14ac:dyDescent="0.2">
      <c r="A33" s="26"/>
      <c r="B33" s="27"/>
      <c r="C33" s="26"/>
      <c r="D33" s="61"/>
      <c r="E33" s="61"/>
      <c r="F33" s="61"/>
      <c r="G33" s="61"/>
      <c r="H33" s="61"/>
      <c r="I33" s="61"/>
      <c r="J33" s="61"/>
      <c r="K33" s="61"/>
      <c r="L33" s="89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s="2" customFormat="1" ht="14.45" customHeight="1" x14ac:dyDescent="0.2">
      <c r="A34" s="26"/>
      <c r="B34" s="27"/>
      <c r="C34" s="26"/>
      <c r="D34" s="26"/>
      <c r="E34" s="26"/>
      <c r="F34" s="30" t="s">
        <v>31</v>
      </c>
      <c r="G34" s="26"/>
      <c r="H34" s="26"/>
      <c r="I34" s="30" t="s">
        <v>30</v>
      </c>
      <c r="J34" s="30" t="s">
        <v>32</v>
      </c>
      <c r="K34" s="26"/>
      <c r="L34" s="37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</row>
    <row r="35" spans="1:52" s="2" customFormat="1" ht="14.45" customHeight="1" x14ac:dyDescent="0.2">
      <c r="A35" s="26"/>
      <c r="B35" s="27"/>
      <c r="C35" s="26"/>
      <c r="D35" s="94" t="s">
        <v>33</v>
      </c>
      <c r="E35" s="32" t="s">
        <v>34</v>
      </c>
      <c r="F35" s="95">
        <f>ROUND((SUM(BE122:BE123) + SUM(BE143:BE341)),  2)</f>
        <v>0</v>
      </c>
      <c r="G35" s="90"/>
      <c r="H35" s="90"/>
      <c r="I35" s="96">
        <v>0.2</v>
      </c>
      <c r="J35" s="95">
        <f>ROUND(((SUM(BE122:BE123) + SUM(BE143:BE341))*I35),  2)</f>
        <v>0</v>
      </c>
      <c r="K35" s="26"/>
      <c r="L35" s="37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</row>
    <row r="36" spans="1:52" s="2" customFormat="1" ht="14.45" customHeight="1" x14ac:dyDescent="0.2">
      <c r="A36" s="26"/>
      <c r="B36" s="27"/>
      <c r="C36" s="26"/>
      <c r="D36" s="26"/>
      <c r="E36" s="32" t="s">
        <v>35</v>
      </c>
      <c r="F36" s="97">
        <f>ROUND((SUM(BF122:BF123) + SUM(BF143:BF341)),  2)</f>
        <v>0</v>
      </c>
      <c r="G36" s="26"/>
      <c r="H36" s="26"/>
      <c r="I36" s="98">
        <v>0.2</v>
      </c>
      <c r="J36" s="97">
        <f>ROUND(((SUM(BF122:BF123) + SUM(BF143:BF341))*I36),  2)</f>
        <v>0</v>
      </c>
      <c r="K36" s="26"/>
      <c r="L36" s="37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</row>
    <row r="37" spans="1:52" s="2" customFormat="1" ht="14.45" hidden="1" customHeight="1" x14ac:dyDescent="0.2">
      <c r="A37" s="26"/>
      <c r="B37" s="27"/>
      <c r="C37" s="26"/>
      <c r="D37" s="26"/>
      <c r="E37" s="23" t="s">
        <v>36</v>
      </c>
      <c r="F37" s="97">
        <f>ROUND((SUM(BG122:BG123) + SUM(BG143:BG341)),  2)</f>
        <v>0</v>
      </c>
      <c r="G37" s="26"/>
      <c r="H37" s="26"/>
      <c r="I37" s="98">
        <v>0.2</v>
      </c>
      <c r="J37" s="97">
        <f>0</f>
        <v>0</v>
      </c>
      <c r="K37" s="26"/>
      <c r="L37" s="37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</row>
    <row r="38" spans="1:52" s="2" customFormat="1" ht="14.45" hidden="1" customHeight="1" x14ac:dyDescent="0.2">
      <c r="A38" s="26"/>
      <c r="B38" s="27"/>
      <c r="C38" s="26"/>
      <c r="D38" s="26"/>
      <c r="E38" s="23" t="s">
        <v>37</v>
      </c>
      <c r="F38" s="97">
        <f>ROUND((SUM(BH122:BH123) + SUM(BH143:BH341)),  2)</f>
        <v>0</v>
      </c>
      <c r="G38" s="26"/>
      <c r="H38" s="26"/>
      <c r="I38" s="98">
        <v>0.2</v>
      </c>
      <c r="J38" s="97">
        <f>0</f>
        <v>0</v>
      </c>
      <c r="K38" s="26"/>
      <c r="L38" s="37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</row>
    <row r="39" spans="1:52" s="2" customFormat="1" ht="14.45" hidden="1" customHeight="1" x14ac:dyDescent="0.2">
      <c r="A39" s="26"/>
      <c r="B39" s="27"/>
      <c r="C39" s="26"/>
      <c r="D39" s="26"/>
      <c r="E39" s="32" t="s">
        <v>38</v>
      </c>
      <c r="F39" s="95">
        <f>ROUND((SUM(BI122:BI123) + SUM(BI143:BI341)),  2)</f>
        <v>0</v>
      </c>
      <c r="G39" s="90"/>
      <c r="H39" s="90"/>
      <c r="I39" s="96">
        <v>0</v>
      </c>
      <c r="J39" s="95">
        <f>0</f>
        <v>0</v>
      </c>
      <c r="K39" s="26"/>
      <c r="L39" s="37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</row>
    <row r="40" spans="1:52" s="2" customFormat="1" ht="6.95" customHeight="1" x14ac:dyDescent="0.2">
      <c r="A40" s="26"/>
      <c r="B40" s="27"/>
      <c r="C40" s="26"/>
      <c r="D40" s="26"/>
      <c r="E40" s="26"/>
      <c r="F40" s="26"/>
      <c r="G40" s="26"/>
      <c r="H40" s="26"/>
      <c r="I40" s="26"/>
      <c r="J40" s="26"/>
      <c r="K40" s="26"/>
      <c r="L40" s="37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</row>
    <row r="41" spans="1:52" s="2" customFormat="1" ht="25.35" customHeight="1" x14ac:dyDescent="0.2">
      <c r="A41" s="26"/>
      <c r="B41" s="27"/>
      <c r="C41" s="99"/>
      <c r="D41" s="100" t="s">
        <v>39</v>
      </c>
      <c r="E41" s="55"/>
      <c r="F41" s="55"/>
      <c r="G41" s="101" t="s">
        <v>40</v>
      </c>
      <c r="H41" s="102" t="s">
        <v>41</v>
      </c>
      <c r="I41" s="55"/>
      <c r="J41" s="103">
        <f>SUM(J32:J39)</f>
        <v>0</v>
      </c>
      <c r="K41" s="104"/>
      <c r="L41" s="37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</row>
    <row r="42" spans="1:52" s="2" customFormat="1" ht="14.45" customHeight="1" x14ac:dyDescent="0.2">
      <c r="A42" s="26"/>
      <c r="B42" s="27"/>
      <c r="C42" s="26"/>
      <c r="D42" s="26"/>
      <c r="E42" s="26"/>
      <c r="F42" s="26"/>
      <c r="G42" s="26"/>
      <c r="H42" s="26"/>
      <c r="I42" s="26"/>
      <c r="J42" s="26"/>
      <c r="K42" s="26"/>
      <c r="L42" s="37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</row>
    <row r="43" spans="1:52" s="1" customFormat="1" ht="14.45" customHeight="1" x14ac:dyDescent="0.2">
      <c r="B43" s="17"/>
      <c r="L43" s="17"/>
    </row>
    <row r="44" spans="1:52" s="1" customFormat="1" ht="14.45" customHeight="1" x14ac:dyDescent="0.2">
      <c r="B44" s="17"/>
      <c r="L44" s="17"/>
    </row>
    <row r="45" spans="1:52" s="1" customFormat="1" ht="14.45" customHeight="1" x14ac:dyDescent="0.2">
      <c r="B45" s="17"/>
      <c r="L45" s="17"/>
    </row>
    <row r="46" spans="1:52" s="1" customFormat="1" ht="14.45" customHeight="1" x14ac:dyDescent="0.2">
      <c r="B46" s="17"/>
      <c r="L46" s="17"/>
    </row>
    <row r="47" spans="1:52" s="1" customFormat="1" ht="14.45" customHeight="1" x14ac:dyDescent="0.2">
      <c r="B47" s="17"/>
      <c r="L47" s="17"/>
    </row>
    <row r="48" spans="1:52" s="1" customFormat="1" ht="14.45" customHeight="1" x14ac:dyDescent="0.2">
      <c r="B48" s="17"/>
      <c r="L48" s="17"/>
    </row>
    <row r="49" spans="1:31" s="1" customFormat="1" ht="14.45" customHeight="1" x14ac:dyDescent="0.2">
      <c r="B49" s="17"/>
      <c r="L49" s="17"/>
    </row>
    <row r="50" spans="1:31" s="2" customFormat="1" ht="14.45" customHeight="1" x14ac:dyDescent="0.2">
      <c r="B50" s="37"/>
      <c r="D50" s="38" t="s">
        <v>42</v>
      </c>
      <c r="E50" s="39"/>
      <c r="F50" s="39"/>
      <c r="G50" s="38" t="s">
        <v>43</v>
      </c>
      <c r="H50" s="39"/>
      <c r="I50" s="39"/>
      <c r="J50" s="39"/>
      <c r="K50" s="39"/>
      <c r="L50" s="37"/>
    </row>
    <row r="51" spans="1:31" x14ac:dyDescent="0.2">
      <c r="B51" s="17"/>
      <c r="L51" s="17"/>
    </row>
    <row r="52" spans="1:31" x14ac:dyDescent="0.2">
      <c r="B52" s="17"/>
      <c r="L52" s="17"/>
    </row>
    <row r="53" spans="1:31" x14ac:dyDescent="0.2">
      <c r="B53" s="17"/>
      <c r="L53" s="17"/>
    </row>
    <row r="54" spans="1:31" x14ac:dyDescent="0.2">
      <c r="B54" s="17"/>
      <c r="L54" s="17"/>
    </row>
    <row r="55" spans="1:31" x14ac:dyDescent="0.2">
      <c r="B55" s="17"/>
      <c r="L55" s="17"/>
    </row>
    <row r="56" spans="1:31" x14ac:dyDescent="0.2">
      <c r="B56" s="17"/>
      <c r="L56" s="17"/>
    </row>
    <row r="57" spans="1:31" x14ac:dyDescent="0.2">
      <c r="B57" s="17"/>
      <c r="L57" s="17"/>
    </row>
    <row r="58" spans="1:31" x14ac:dyDescent="0.2">
      <c r="B58" s="17"/>
      <c r="L58" s="17"/>
    </row>
    <row r="59" spans="1:31" x14ac:dyDescent="0.2">
      <c r="B59" s="17"/>
      <c r="L59" s="17"/>
    </row>
    <row r="60" spans="1:31" x14ac:dyDescent="0.2">
      <c r="B60" s="17"/>
      <c r="L60" s="17"/>
    </row>
    <row r="61" spans="1:31" s="2" customFormat="1" ht="12.75" x14ac:dyDescent="0.2">
      <c r="A61" s="26"/>
      <c r="B61" s="27"/>
      <c r="C61" s="26"/>
      <c r="D61" s="40" t="s">
        <v>44</v>
      </c>
      <c r="E61" s="29"/>
      <c r="F61" s="105" t="s">
        <v>45</v>
      </c>
      <c r="G61" s="40" t="s">
        <v>44</v>
      </c>
      <c r="H61" s="29"/>
      <c r="I61" s="29"/>
      <c r="J61" s="106" t="s">
        <v>45</v>
      </c>
      <c r="K61" s="29"/>
      <c r="L61" s="37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</row>
    <row r="62" spans="1:31" x14ac:dyDescent="0.2">
      <c r="B62" s="17"/>
      <c r="L62" s="17"/>
    </row>
    <row r="63" spans="1:31" x14ac:dyDescent="0.2">
      <c r="B63" s="17"/>
      <c r="L63" s="17"/>
    </row>
    <row r="64" spans="1:31" x14ac:dyDescent="0.2">
      <c r="B64" s="17"/>
      <c r="L64" s="17"/>
    </row>
    <row r="65" spans="1:31" s="2" customFormat="1" ht="12.75" x14ac:dyDescent="0.2">
      <c r="A65" s="26"/>
      <c r="B65" s="27"/>
      <c r="C65" s="26"/>
      <c r="D65" s="38" t="s">
        <v>46</v>
      </c>
      <c r="E65" s="41"/>
      <c r="F65" s="41"/>
      <c r="G65" s="38" t="s">
        <v>47</v>
      </c>
      <c r="H65" s="41"/>
      <c r="I65" s="41"/>
      <c r="J65" s="41"/>
      <c r="K65" s="41"/>
      <c r="L65" s="37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</row>
    <row r="66" spans="1:31" x14ac:dyDescent="0.2">
      <c r="B66" s="17"/>
      <c r="L66" s="17"/>
    </row>
    <row r="67" spans="1:31" x14ac:dyDescent="0.2">
      <c r="B67" s="17"/>
      <c r="L67" s="17"/>
    </row>
    <row r="68" spans="1:31" x14ac:dyDescent="0.2">
      <c r="B68" s="17"/>
      <c r="L68" s="17"/>
    </row>
    <row r="69" spans="1:31" x14ac:dyDescent="0.2">
      <c r="B69" s="17"/>
      <c r="L69" s="17"/>
    </row>
    <row r="70" spans="1:31" x14ac:dyDescent="0.2">
      <c r="B70" s="17"/>
      <c r="L70" s="17"/>
    </row>
    <row r="71" spans="1:31" x14ac:dyDescent="0.2">
      <c r="B71" s="17"/>
      <c r="L71" s="17"/>
    </row>
    <row r="72" spans="1:31" x14ac:dyDescent="0.2">
      <c r="B72" s="17"/>
      <c r="L72" s="17"/>
    </row>
    <row r="73" spans="1:31" x14ac:dyDescent="0.2">
      <c r="B73" s="17"/>
      <c r="L73" s="17"/>
    </row>
    <row r="74" spans="1:31" x14ac:dyDescent="0.2">
      <c r="B74" s="17"/>
      <c r="L74" s="17"/>
    </row>
    <row r="75" spans="1:31" x14ac:dyDescent="0.2">
      <c r="B75" s="17"/>
      <c r="L75" s="17"/>
    </row>
    <row r="76" spans="1:31" s="2" customFormat="1" ht="12.75" x14ac:dyDescent="0.2">
      <c r="A76" s="26"/>
      <c r="B76" s="27"/>
      <c r="C76" s="26"/>
      <c r="D76" s="40" t="s">
        <v>44</v>
      </c>
      <c r="E76" s="29"/>
      <c r="F76" s="105" t="s">
        <v>45</v>
      </c>
      <c r="G76" s="40" t="s">
        <v>44</v>
      </c>
      <c r="H76" s="29"/>
      <c r="I76" s="29"/>
      <c r="J76" s="106" t="s">
        <v>45</v>
      </c>
      <c r="K76" s="29"/>
      <c r="L76" s="37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</row>
    <row r="77" spans="1:31" s="2" customFormat="1" ht="14.45" customHeight="1" x14ac:dyDescent="0.2">
      <c r="A77" s="26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37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</row>
    <row r="81" spans="1:47" s="2" customFormat="1" ht="6.95" customHeight="1" x14ac:dyDescent="0.2">
      <c r="A81" s="26"/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37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</row>
    <row r="82" spans="1:47" s="2" customFormat="1" ht="24.95" customHeight="1" x14ac:dyDescent="0.2">
      <c r="A82" s="26"/>
      <c r="B82" s="27"/>
      <c r="C82" s="18" t="s">
        <v>88</v>
      </c>
      <c r="D82" s="26"/>
      <c r="E82" s="26"/>
      <c r="F82" s="26"/>
      <c r="G82" s="26"/>
      <c r="H82" s="26"/>
      <c r="I82" s="26"/>
      <c r="J82" s="26"/>
      <c r="K82" s="26"/>
      <c r="L82" s="37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</row>
    <row r="83" spans="1:47" s="2" customFormat="1" ht="6.95" customHeight="1" x14ac:dyDescent="0.2">
      <c r="A83" s="26"/>
      <c r="B83" s="27"/>
      <c r="C83" s="26"/>
      <c r="D83" s="26"/>
      <c r="E83" s="26"/>
      <c r="F83" s="26"/>
      <c r="G83" s="26"/>
      <c r="H83" s="26"/>
      <c r="I83" s="26"/>
      <c r="J83" s="26"/>
      <c r="K83" s="26"/>
      <c r="L83" s="37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</row>
    <row r="84" spans="1:47" s="2" customFormat="1" ht="12" customHeight="1" x14ac:dyDescent="0.2">
      <c r="A84" s="26"/>
      <c r="B84" s="27"/>
      <c r="C84" s="23" t="s">
        <v>13</v>
      </c>
      <c r="D84" s="26"/>
      <c r="E84" s="26"/>
      <c r="F84" s="26"/>
      <c r="G84" s="26"/>
      <c r="H84" s="26"/>
      <c r="I84" s="26"/>
      <c r="J84" s="26"/>
      <c r="K84" s="26"/>
      <c r="L84" s="37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</row>
    <row r="85" spans="1:47" s="2" customFormat="1" ht="16.5" customHeight="1" x14ac:dyDescent="0.2">
      <c r="A85" s="26"/>
      <c r="B85" s="27"/>
      <c r="C85" s="26"/>
      <c r="D85" s="26"/>
      <c r="E85" s="224" t="str">
        <f>E7</f>
        <v>Obytný súbor Nová Tulipa Kvetoslavov</v>
      </c>
      <c r="F85" s="225"/>
      <c r="G85" s="225"/>
      <c r="H85" s="225"/>
      <c r="I85" s="26"/>
      <c r="J85" s="26"/>
      <c r="K85" s="26"/>
      <c r="L85" s="37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</row>
    <row r="86" spans="1:47" s="2" customFormat="1" ht="12" customHeight="1" x14ac:dyDescent="0.2">
      <c r="A86" s="26"/>
      <c r="B86" s="27"/>
      <c r="C86" s="23" t="s">
        <v>80</v>
      </c>
      <c r="D86" s="26"/>
      <c r="E86" s="26"/>
      <c r="F86" s="26"/>
      <c r="G86" s="26"/>
      <c r="H86" s="26"/>
      <c r="I86" s="26"/>
      <c r="J86" s="26"/>
      <c r="K86" s="26"/>
      <c r="L86" s="37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</row>
    <row r="87" spans="1:47" s="2" customFormat="1" ht="16.5" customHeight="1" x14ac:dyDescent="0.2">
      <c r="A87" s="26"/>
      <c r="B87" s="27"/>
      <c r="C87" s="26"/>
      <c r="D87" s="26"/>
      <c r="E87" s="196" t="str">
        <f>E9</f>
        <v>SO 107 - Materská škola</v>
      </c>
      <c r="F87" s="223"/>
      <c r="G87" s="223"/>
      <c r="H87" s="223"/>
      <c r="I87" s="26"/>
      <c r="J87" s="26"/>
      <c r="K87" s="26"/>
      <c r="L87" s="37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</row>
    <row r="88" spans="1:47" s="2" customFormat="1" ht="6.95" customHeight="1" x14ac:dyDescent="0.2">
      <c r="A88" s="26"/>
      <c r="B88" s="27"/>
      <c r="C88" s="26"/>
      <c r="D88" s="26"/>
      <c r="E88" s="26"/>
      <c r="F88" s="26"/>
      <c r="G88" s="26"/>
      <c r="H88" s="26"/>
      <c r="I88" s="26"/>
      <c r="J88" s="26"/>
      <c r="K88" s="26"/>
      <c r="L88" s="37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</row>
    <row r="89" spans="1:47" s="2" customFormat="1" ht="12" customHeight="1" x14ac:dyDescent="0.2">
      <c r="A89" s="26"/>
      <c r="B89" s="27"/>
      <c r="C89" s="23" t="s">
        <v>17</v>
      </c>
      <c r="D89" s="26"/>
      <c r="E89" s="26"/>
      <c r="F89" s="21" t="str">
        <f>F12</f>
        <v>Kvetoslavov</v>
      </c>
      <c r="G89" s="26"/>
      <c r="H89" s="26"/>
      <c r="I89" s="23" t="s">
        <v>19</v>
      </c>
      <c r="J89" s="50">
        <f>IF(J12="","",J12)</f>
        <v>44427</v>
      </c>
      <c r="K89" s="26"/>
      <c r="L89" s="37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</row>
    <row r="90" spans="1:47" s="2" customFormat="1" ht="6.95" customHeight="1" x14ac:dyDescent="0.2">
      <c r="A90" s="26"/>
      <c r="B90" s="27"/>
      <c r="C90" s="26"/>
      <c r="D90" s="26"/>
      <c r="E90" s="26"/>
      <c r="F90" s="26"/>
      <c r="G90" s="26"/>
      <c r="H90" s="26"/>
      <c r="I90" s="26"/>
      <c r="J90" s="26"/>
      <c r="K90" s="26"/>
      <c r="L90" s="37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</row>
    <row r="91" spans="1:47" s="2" customFormat="1" ht="15.2" customHeight="1" x14ac:dyDescent="0.2">
      <c r="A91" s="26"/>
      <c r="B91" s="27"/>
      <c r="C91" s="23" t="s">
        <v>21</v>
      </c>
      <c r="D91" s="26"/>
      <c r="E91" s="26"/>
      <c r="F91" s="21" t="str">
        <f>E15</f>
        <v>ATOPS Development 3 s.r.o.</v>
      </c>
      <c r="G91" s="26"/>
      <c r="H91" s="26"/>
      <c r="I91" s="23" t="s">
        <v>25</v>
      </c>
      <c r="J91" s="24" t="str">
        <f>E21</f>
        <v>TeKa Project,s.r.o.</v>
      </c>
      <c r="K91" s="26"/>
      <c r="L91" s="37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</row>
    <row r="92" spans="1:47" s="2" customFormat="1" ht="15.2" customHeight="1" x14ac:dyDescent="0.2">
      <c r="A92" s="26"/>
      <c r="B92" s="27"/>
      <c r="C92" s="23" t="s">
        <v>24</v>
      </c>
      <c r="D92" s="26"/>
      <c r="E92" s="26"/>
      <c r="F92" s="21" t="str">
        <f>IF(E18="","",E18)</f>
        <v xml:space="preserve"> </v>
      </c>
      <c r="G92" s="26"/>
      <c r="H92" s="26"/>
      <c r="I92" s="23" t="s">
        <v>27</v>
      </c>
      <c r="J92" s="24" t="str">
        <f>E24</f>
        <v>Rosoft,s.r.o.</v>
      </c>
      <c r="K92" s="26"/>
      <c r="L92" s="37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</row>
    <row r="93" spans="1:47" s="2" customFormat="1" ht="10.35" customHeight="1" x14ac:dyDescent="0.2">
      <c r="A93" s="26"/>
      <c r="B93" s="27"/>
      <c r="C93" s="26"/>
      <c r="D93" s="26"/>
      <c r="E93" s="26"/>
      <c r="F93" s="26"/>
      <c r="G93" s="26"/>
      <c r="H93" s="26"/>
      <c r="I93" s="26"/>
      <c r="J93" s="26"/>
      <c r="K93" s="26"/>
      <c r="L93" s="37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</row>
    <row r="94" spans="1:47" s="2" customFormat="1" ht="29.25" customHeight="1" x14ac:dyDescent="0.2">
      <c r="A94" s="26"/>
      <c r="B94" s="27"/>
      <c r="C94" s="107" t="s">
        <v>89</v>
      </c>
      <c r="D94" s="99"/>
      <c r="E94" s="99"/>
      <c r="F94" s="99"/>
      <c r="G94" s="99"/>
      <c r="H94" s="99"/>
      <c r="I94" s="99"/>
      <c r="J94" s="108" t="s">
        <v>90</v>
      </c>
      <c r="K94" s="99"/>
      <c r="L94" s="37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</row>
    <row r="95" spans="1:47" s="2" customFormat="1" ht="10.35" customHeight="1" x14ac:dyDescent="0.2">
      <c r="A95" s="26"/>
      <c r="B95" s="27"/>
      <c r="C95" s="26"/>
      <c r="D95" s="26"/>
      <c r="E95" s="26"/>
      <c r="F95" s="26"/>
      <c r="G95" s="26"/>
      <c r="H95" s="26"/>
      <c r="I95" s="26"/>
      <c r="J95" s="26"/>
      <c r="K95" s="26"/>
      <c r="L95" s="37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</row>
    <row r="96" spans="1:47" s="2" customFormat="1" ht="23.1" customHeight="1" x14ac:dyDescent="0.2">
      <c r="A96" s="26"/>
      <c r="B96" s="27"/>
      <c r="C96" s="109" t="s">
        <v>91</v>
      </c>
      <c r="D96" s="26"/>
      <c r="E96" s="26"/>
      <c r="F96" s="26"/>
      <c r="G96" s="26"/>
      <c r="H96" s="26"/>
      <c r="I96" s="26"/>
      <c r="J96" s="66">
        <f>J143</f>
        <v>0</v>
      </c>
      <c r="K96" s="26"/>
      <c r="L96" s="37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U96" s="14" t="s">
        <v>92</v>
      </c>
    </row>
    <row r="97" spans="2:12" s="9" customFormat="1" ht="24.95" customHeight="1" x14ac:dyDescent="0.2">
      <c r="B97" s="110"/>
      <c r="D97" s="111" t="s">
        <v>93</v>
      </c>
      <c r="E97" s="112"/>
      <c r="F97" s="112"/>
      <c r="G97" s="112"/>
      <c r="H97" s="112"/>
      <c r="I97" s="112"/>
      <c r="J97" s="113">
        <f>J144</f>
        <v>0</v>
      </c>
      <c r="L97" s="110"/>
    </row>
    <row r="98" spans="2:12" s="10" customFormat="1" ht="20.100000000000001" customHeight="1" x14ac:dyDescent="0.2">
      <c r="B98" s="114"/>
      <c r="D98" s="115" t="s">
        <v>94</v>
      </c>
      <c r="E98" s="116"/>
      <c r="F98" s="116"/>
      <c r="G98" s="116"/>
      <c r="H98" s="116"/>
      <c r="I98" s="116"/>
      <c r="J98" s="117">
        <f>J145</f>
        <v>0</v>
      </c>
      <c r="L98" s="114"/>
    </row>
    <row r="99" spans="2:12" s="10" customFormat="1" ht="20.100000000000001" customHeight="1" x14ac:dyDescent="0.2">
      <c r="B99" s="114"/>
      <c r="D99" s="115" t="s">
        <v>95</v>
      </c>
      <c r="E99" s="116"/>
      <c r="F99" s="116"/>
      <c r="G99" s="116"/>
      <c r="H99" s="116"/>
      <c r="I99" s="116"/>
      <c r="J99" s="117">
        <f>J154</f>
        <v>0</v>
      </c>
      <c r="L99" s="114"/>
    </row>
    <row r="100" spans="2:12" s="10" customFormat="1" ht="20.100000000000001" customHeight="1" x14ac:dyDescent="0.2">
      <c r="B100" s="114"/>
      <c r="D100" s="115" t="s">
        <v>96</v>
      </c>
      <c r="E100" s="116"/>
      <c r="F100" s="116"/>
      <c r="G100" s="116"/>
      <c r="H100" s="116"/>
      <c r="I100" s="116"/>
      <c r="J100" s="117">
        <f>J164</f>
        <v>0</v>
      </c>
      <c r="L100" s="114"/>
    </row>
    <row r="101" spans="2:12" s="10" customFormat="1" ht="20.100000000000001" customHeight="1" x14ac:dyDescent="0.2">
      <c r="B101" s="114"/>
      <c r="D101" s="115" t="s">
        <v>97</v>
      </c>
      <c r="E101" s="116"/>
      <c r="F101" s="116"/>
      <c r="G101" s="116"/>
      <c r="H101" s="116"/>
      <c r="I101" s="116"/>
      <c r="J101" s="117">
        <f>J180</f>
        <v>0</v>
      </c>
      <c r="L101" s="114"/>
    </row>
    <row r="102" spans="2:12" s="10" customFormat="1" ht="20.100000000000001" customHeight="1" x14ac:dyDescent="0.2">
      <c r="B102" s="114"/>
      <c r="D102" s="115" t="s">
        <v>98</v>
      </c>
      <c r="E102" s="116"/>
      <c r="F102" s="116"/>
      <c r="G102" s="116"/>
      <c r="H102" s="116"/>
      <c r="I102" s="116"/>
      <c r="J102" s="117">
        <f>J192</f>
        <v>0</v>
      </c>
      <c r="L102" s="114"/>
    </row>
    <row r="103" spans="2:12" s="10" customFormat="1" ht="20.100000000000001" customHeight="1" x14ac:dyDescent="0.2">
      <c r="B103" s="114"/>
      <c r="D103" s="115" t="s">
        <v>99</v>
      </c>
      <c r="E103" s="116"/>
      <c r="F103" s="116"/>
      <c r="G103" s="116"/>
      <c r="H103" s="116"/>
      <c r="I103" s="116"/>
      <c r="J103" s="117">
        <f>J197</f>
        <v>0</v>
      </c>
      <c r="L103" s="114"/>
    </row>
    <row r="104" spans="2:12" s="10" customFormat="1" ht="20.100000000000001" customHeight="1" x14ac:dyDescent="0.2">
      <c r="B104" s="114"/>
      <c r="D104" s="115" t="s">
        <v>100</v>
      </c>
      <c r="E104" s="116"/>
      <c r="F104" s="116"/>
      <c r="G104" s="116"/>
      <c r="H104" s="116"/>
      <c r="I104" s="116"/>
      <c r="J104" s="117">
        <f>J218</f>
        <v>0</v>
      </c>
      <c r="L104" s="114"/>
    </row>
    <row r="105" spans="2:12" s="10" customFormat="1" ht="20.100000000000001" customHeight="1" x14ac:dyDescent="0.2">
      <c r="B105" s="114"/>
      <c r="D105" s="115" t="s">
        <v>101</v>
      </c>
      <c r="E105" s="116"/>
      <c r="F105" s="116"/>
      <c r="G105" s="116"/>
      <c r="H105" s="116"/>
      <c r="I105" s="116"/>
      <c r="J105" s="117">
        <f>J228</f>
        <v>0</v>
      </c>
      <c r="L105" s="114"/>
    </row>
    <row r="106" spans="2:12" s="9" customFormat="1" ht="24.95" customHeight="1" x14ac:dyDescent="0.2">
      <c r="B106" s="110"/>
      <c r="D106" s="111" t="s">
        <v>102</v>
      </c>
      <c r="E106" s="112"/>
      <c r="F106" s="112"/>
      <c r="G106" s="112"/>
      <c r="H106" s="112"/>
      <c r="I106" s="112"/>
      <c r="J106" s="113">
        <f>J230</f>
        <v>0</v>
      </c>
      <c r="L106" s="110"/>
    </row>
    <row r="107" spans="2:12" s="10" customFormat="1" ht="20.100000000000001" customHeight="1" x14ac:dyDescent="0.2">
      <c r="B107" s="114"/>
      <c r="D107" s="115" t="s">
        <v>103</v>
      </c>
      <c r="E107" s="116"/>
      <c r="F107" s="116"/>
      <c r="G107" s="116"/>
      <c r="H107" s="116"/>
      <c r="I107" s="116"/>
      <c r="J107" s="117">
        <f>J231</f>
        <v>0</v>
      </c>
      <c r="L107" s="114"/>
    </row>
    <row r="108" spans="2:12" s="10" customFormat="1" ht="20.100000000000001" customHeight="1" x14ac:dyDescent="0.2">
      <c r="B108" s="114"/>
      <c r="D108" s="115" t="s">
        <v>104</v>
      </c>
      <c r="E108" s="116"/>
      <c r="F108" s="116"/>
      <c r="G108" s="116"/>
      <c r="H108" s="116"/>
      <c r="I108" s="116"/>
      <c r="J108" s="117">
        <f>J244</f>
        <v>0</v>
      </c>
      <c r="L108" s="114"/>
    </row>
    <row r="109" spans="2:12" s="10" customFormat="1" ht="20.100000000000001" customHeight="1" x14ac:dyDescent="0.2">
      <c r="B109" s="114"/>
      <c r="D109" s="115" t="s">
        <v>105</v>
      </c>
      <c r="E109" s="116"/>
      <c r="F109" s="116"/>
      <c r="G109" s="116"/>
      <c r="H109" s="116"/>
      <c r="I109" s="116"/>
      <c r="J109" s="117">
        <f>J258</f>
        <v>0</v>
      </c>
      <c r="L109" s="114"/>
    </row>
    <row r="110" spans="2:12" s="10" customFormat="1" ht="20.100000000000001" customHeight="1" x14ac:dyDescent="0.2">
      <c r="B110" s="114"/>
      <c r="D110" s="115" t="s">
        <v>106</v>
      </c>
      <c r="E110" s="116"/>
      <c r="F110" s="116"/>
      <c r="G110" s="116"/>
      <c r="H110" s="116"/>
      <c r="I110" s="116"/>
      <c r="J110" s="117">
        <f>J266</f>
        <v>0</v>
      </c>
      <c r="L110" s="114"/>
    </row>
    <row r="111" spans="2:12" s="10" customFormat="1" ht="20.100000000000001" customHeight="1" x14ac:dyDescent="0.2">
      <c r="B111" s="114"/>
      <c r="D111" s="115" t="s">
        <v>107</v>
      </c>
      <c r="E111" s="116"/>
      <c r="F111" s="116"/>
      <c r="G111" s="116"/>
      <c r="H111" s="116"/>
      <c r="I111" s="116"/>
      <c r="J111" s="117">
        <f>J276</f>
        <v>0</v>
      </c>
      <c r="L111" s="114"/>
    </row>
    <row r="112" spans="2:12" s="10" customFormat="1" ht="20.100000000000001" customHeight="1" x14ac:dyDescent="0.2">
      <c r="B112" s="114"/>
      <c r="D112" s="115" t="s">
        <v>108</v>
      </c>
      <c r="E112" s="116"/>
      <c r="F112" s="116"/>
      <c r="G112" s="116"/>
      <c r="H112" s="116"/>
      <c r="I112" s="116"/>
      <c r="J112" s="117">
        <f>J280</f>
        <v>0</v>
      </c>
      <c r="L112" s="114"/>
    </row>
    <row r="113" spans="1:31" s="10" customFormat="1" ht="20.100000000000001" customHeight="1" x14ac:dyDescent="0.2">
      <c r="B113" s="114"/>
      <c r="D113" s="115" t="s">
        <v>109</v>
      </c>
      <c r="E113" s="116"/>
      <c r="F113" s="116"/>
      <c r="G113" s="116"/>
      <c r="H113" s="116"/>
      <c r="I113" s="116"/>
      <c r="J113" s="117">
        <f>J288</f>
        <v>0</v>
      </c>
      <c r="L113" s="114"/>
    </row>
    <row r="114" spans="1:31" s="10" customFormat="1" ht="20.100000000000001" customHeight="1" x14ac:dyDescent="0.2">
      <c r="B114" s="114"/>
      <c r="D114" s="115" t="s">
        <v>110</v>
      </c>
      <c r="E114" s="116"/>
      <c r="F114" s="116"/>
      <c r="G114" s="116"/>
      <c r="H114" s="116"/>
      <c r="I114" s="116"/>
      <c r="J114" s="117">
        <f>J304</f>
        <v>0</v>
      </c>
      <c r="L114" s="114"/>
    </row>
    <row r="115" spans="1:31" s="10" customFormat="1" ht="20.100000000000001" customHeight="1" x14ac:dyDescent="0.2">
      <c r="B115" s="114"/>
      <c r="D115" s="115" t="s">
        <v>111</v>
      </c>
      <c r="E115" s="116"/>
      <c r="F115" s="116"/>
      <c r="G115" s="116"/>
      <c r="H115" s="116"/>
      <c r="I115" s="116"/>
      <c r="J115" s="117">
        <f>J319</f>
        <v>0</v>
      </c>
      <c r="L115" s="114"/>
    </row>
    <row r="116" spans="1:31" s="10" customFormat="1" ht="20.100000000000001" customHeight="1" x14ac:dyDescent="0.2">
      <c r="B116" s="114"/>
      <c r="D116" s="115" t="s">
        <v>112</v>
      </c>
      <c r="E116" s="116"/>
      <c r="F116" s="116"/>
      <c r="G116" s="116"/>
      <c r="H116" s="116"/>
      <c r="I116" s="116"/>
      <c r="J116" s="117">
        <f>J324</f>
        <v>0</v>
      </c>
      <c r="L116" s="114"/>
    </row>
    <row r="117" spans="1:31" s="10" customFormat="1" ht="20.100000000000001" customHeight="1" x14ac:dyDescent="0.2">
      <c r="B117" s="114"/>
      <c r="D117" s="115" t="s">
        <v>113</v>
      </c>
      <c r="E117" s="116"/>
      <c r="F117" s="116"/>
      <c r="G117" s="116"/>
      <c r="H117" s="116"/>
      <c r="I117" s="116"/>
      <c r="J117" s="117">
        <f>J330</f>
        <v>0</v>
      </c>
      <c r="L117" s="114"/>
    </row>
    <row r="118" spans="1:31" s="10" customFormat="1" ht="20.100000000000001" customHeight="1" x14ac:dyDescent="0.2">
      <c r="B118" s="114"/>
      <c r="D118" s="115" t="s">
        <v>114</v>
      </c>
      <c r="E118" s="116"/>
      <c r="F118" s="116"/>
      <c r="G118" s="116"/>
      <c r="H118" s="116"/>
      <c r="I118" s="116"/>
      <c r="J118" s="117">
        <f>J334</f>
        <v>0</v>
      </c>
      <c r="L118" s="114"/>
    </row>
    <row r="119" spans="1:31" s="9" customFormat="1" ht="24.95" customHeight="1" x14ac:dyDescent="0.2">
      <c r="B119" s="110"/>
      <c r="D119" s="111" t="s">
        <v>115</v>
      </c>
      <c r="E119" s="112"/>
      <c r="F119" s="112"/>
      <c r="G119" s="112"/>
      <c r="H119" s="112"/>
      <c r="I119" s="112"/>
      <c r="J119" s="113">
        <f>J339</f>
        <v>0</v>
      </c>
      <c r="L119" s="110"/>
    </row>
    <row r="120" spans="1:31" s="2" customFormat="1" ht="21.75" customHeight="1" x14ac:dyDescent="0.2">
      <c r="A120" s="26"/>
      <c r="B120" s="27"/>
      <c r="C120" s="26"/>
      <c r="D120" s="26"/>
      <c r="E120" s="26"/>
      <c r="F120" s="26"/>
      <c r="G120" s="26"/>
      <c r="H120" s="26"/>
      <c r="I120" s="26"/>
      <c r="J120" s="26"/>
      <c r="K120" s="26"/>
      <c r="L120" s="37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</row>
    <row r="121" spans="1:31" s="2" customFormat="1" ht="6.95" customHeight="1" x14ac:dyDescent="0.2">
      <c r="A121" s="26"/>
      <c r="B121" s="27"/>
      <c r="C121" s="26"/>
      <c r="D121" s="26"/>
      <c r="E121" s="26"/>
      <c r="F121" s="26"/>
      <c r="G121" s="26"/>
      <c r="H121" s="26"/>
      <c r="I121" s="26"/>
      <c r="J121" s="26"/>
      <c r="K121" s="26"/>
      <c r="L121" s="37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</row>
    <row r="122" spans="1:31" s="2" customFormat="1" ht="29.25" customHeight="1" x14ac:dyDescent="0.2">
      <c r="A122" s="26"/>
      <c r="B122" s="27"/>
      <c r="C122" s="109" t="s">
        <v>116</v>
      </c>
      <c r="D122" s="26"/>
      <c r="E122" s="26"/>
      <c r="F122" s="26"/>
      <c r="G122" s="26"/>
      <c r="H122" s="26"/>
      <c r="I122" s="26"/>
      <c r="J122" s="118">
        <v>0</v>
      </c>
      <c r="K122" s="26"/>
      <c r="L122" s="37"/>
      <c r="N122" s="119" t="s">
        <v>33</v>
      </c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</row>
    <row r="123" spans="1:31" s="2" customFormat="1" ht="18" customHeight="1" x14ac:dyDescent="0.2">
      <c r="A123" s="26"/>
      <c r="B123" s="27"/>
      <c r="C123" s="26"/>
      <c r="D123" s="26"/>
      <c r="E123" s="26"/>
      <c r="F123" s="26"/>
      <c r="G123" s="26"/>
      <c r="H123" s="26"/>
      <c r="I123" s="26"/>
      <c r="J123" s="26"/>
      <c r="K123" s="26"/>
      <c r="L123" s="37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</row>
    <row r="124" spans="1:31" s="2" customFormat="1" ht="29.25" customHeight="1" x14ac:dyDescent="0.2">
      <c r="A124" s="26"/>
      <c r="B124" s="27"/>
      <c r="C124" s="120" t="s">
        <v>117</v>
      </c>
      <c r="D124" s="99"/>
      <c r="E124" s="99"/>
      <c r="F124" s="99"/>
      <c r="G124" s="99"/>
      <c r="H124" s="99"/>
      <c r="I124" s="99"/>
      <c r="J124" s="121">
        <f>ROUND(J96+J122,2)</f>
        <v>0</v>
      </c>
      <c r="K124" s="99"/>
      <c r="L124" s="37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</row>
    <row r="125" spans="1:31" s="2" customFormat="1" ht="6.95" customHeight="1" x14ac:dyDescent="0.2">
      <c r="A125" s="26"/>
      <c r="B125" s="42"/>
      <c r="C125" s="43"/>
      <c r="D125" s="43"/>
      <c r="E125" s="43"/>
      <c r="F125" s="43"/>
      <c r="G125" s="43"/>
      <c r="H125" s="43"/>
      <c r="I125" s="43"/>
      <c r="J125" s="43"/>
      <c r="K125" s="43"/>
      <c r="L125" s="37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</row>
    <row r="129" spans="1:63" s="2" customFormat="1" ht="6.95" customHeight="1" x14ac:dyDescent="0.2">
      <c r="A129" s="26"/>
      <c r="B129" s="44"/>
      <c r="C129" s="45"/>
      <c r="D129" s="45"/>
      <c r="E129" s="45"/>
      <c r="F129" s="45"/>
      <c r="G129" s="45"/>
      <c r="H129" s="45"/>
      <c r="I129" s="45"/>
      <c r="J129" s="45"/>
      <c r="K129" s="45"/>
      <c r="L129" s="37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</row>
    <row r="130" spans="1:63" s="2" customFormat="1" ht="24.95" customHeight="1" x14ac:dyDescent="0.2">
      <c r="A130" s="26"/>
      <c r="B130" s="27"/>
      <c r="C130" s="18" t="s">
        <v>118</v>
      </c>
      <c r="D130" s="26"/>
      <c r="E130" s="26"/>
      <c r="F130" s="26"/>
      <c r="G130" s="26"/>
      <c r="H130" s="26"/>
      <c r="I130" s="26"/>
      <c r="J130" s="26"/>
      <c r="K130" s="26"/>
      <c r="L130" s="37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</row>
    <row r="131" spans="1:63" s="2" customFormat="1" ht="6.95" customHeight="1" x14ac:dyDescent="0.2">
      <c r="A131" s="26"/>
      <c r="B131" s="27"/>
      <c r="C131" s="26"/>
      <c r="D131" s="26"/>
      <c r="E131" s="26"/>
      <c r="F131" s="26"/>
      <c r="G131" s="26"/>
      <c r="H131" s="26"/>
      <c r="I131" s="26"/>
      <c r="J131" s="26"/>
      <c r="K131" s="26"/>
      <c r="L131" s="37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</row>
    <row r="132" spans="1:63" s="2" customFormat="1" ht="12" customHeight="1" x14ac:dyDescent="0.2">
      <c r="A132" s="26"/>
      <c r="B132" s="27"/>
      <c r="C132" s="23" t="s">
        <v>13</v>
      </c>
      <c r="D132" s="26"/>
      <c r="E132" s="26"/>
      <c r="F132" s="26"/>
      <c r="G132" s="26"/>
      <c r="H132" s="26"/>
      <c r="I132" s="26"/>
      <c r="J132" s="26"/>
      <c r="K132" s="26"/>
      <c r="L132" s="37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</row>
    <row r="133" spans="1:63" s="2" customFormat="1" ht="16.5" customHeight="1" x14ac:dyDescent="0.2">
      <c r="A133" s="26"/>
      <c r="B133" s="27"/>
      <c r="C133" s="26"/>
      <c r="D133" s="26"/>
      <c r="E133" s="224" t="str">
        <f>E7</f>
        <v>Obytný súbor Nová Tulipa Kvetoslavov</v>
      </c>
      <c r="F133" s="225"/>
      <c r="G133" s="225"/>
      <c r="H133" s="225"/>
      <c r="I133" s="26"/>
      <c r="J133" s="26"/>
      <c r="K133" s="26"/>
      <c r="L133" s="37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</row>
    <row r="134" spans="1:63" s="2" customFormat="1" ht="12" customHeight="1" x14ac:dyDescent="0.2">
      <c r="A134" s="26"/>
      <c r="B134" s="27"/>
      <c r="C134" s="23" t="s">
        <v>80</v>
      </c>
      <c r="D134" s="26"/>
      <c r="E134" s="26"/>
      <c r="F134" s="26"/>
      <c r="G134" s="26"/>
      <c r="H134" s="26"/>
      <c r="I134" s="26"/>
      <c r="J134" s="26"/>
      <c r="K134" s="26"/>
      <c r="L134" s="37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</row>
    <row r="135" spans="1:63" s="2" customFormat="1" ht="16.5" customHeight="1" x14ac:dyDescent="0.2">
      <c r="A135" s="26"/>
      <c r="B135" s="27"/>
      <c r="C135" s="26"/>
      <c r="D135" s="26"/>
      <c r="E135" s="196" t="str">
        <f>E9</f>
        <v>SO 107 - Materská škola</v>
      </c>
      <c r="F135" s="223"/>
      <c r="G135" s="223"/>
      <c r="H135" s="223"/>
      <c r="I135" s="26"/>
      <c r="J135" s="26"/>
      <c r="K135" s="26"/>
      <c r="L135" s="37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</row>
    <row r="136" spans="1:63" s="2" customFormat="1" ht="6.95" customHeight="1" x14ac:dyDescent="0.2">
      <c r="A136" s="26"/>
      <c r="B136" s="27"/>
      <c r="C136" s="26"/>
      <c r="D136" s="26"/>
      <c r="E136" s="26"/>
      <c r="F136" s="26"/>
      <c r="G136" s="26"/>
      <c r="H136" s="26"/>
      <c r="I136" s="26"/>
      <c r="J136" s="26"/>
      <c r="K136" s="26"/>
      <c r="L136" s="37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</row>
    <row r="137" spans="1:63" s="2" customFormat="1" ht="12" customHeight="1" x14ac:dyDescent="0.2">
      <c r="A137" s="26"/>
      <c r="B137" s="27"/>
      <c r="C137" s="23" t="s">
        <v>17</v>
      </c>
      <c r="D137" s="26"/>
      <c r="E137" s="26"/>
      <c r="F137" s="21" t="str">
        <f>F12</f>
        <v>Kvetoslavov</v>
      </c>
      <c r="G137" s="26"/>
      <c r="H137" s="26"/>
      <c r="I137" s="23" t="s">
        <v>19</v>
      </c>
      <c r="J137" s="50">
        <f>IF(J12="","",J12)</f>
        <v>44427</v>
      </c>
      <c r="K137" s="26"/>
      <c r="L137" s="37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63" s="2" customFormat="1" ht="6.95" customHeight="1" x14ac:dyDescent="0.2">
      <c r="A138" s="26"/>
      <c r="B138" s="27"/>
      <c r="C138" s="26"/>
      <c r="D138" s="26"/>
      <c r="E138" s="26"/>
      <c r="F138" s="26"/>
      <c r="G138" s="26"/>
      <c r="H138" s="26"/>
      <c r="I138" s="26"/>
      <c r="J138" s="26"/>
      <c r="K138" s="26"/>
      <c r="L138" s="37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</row>
    <row r="139" spans="1:63" s="2" customFormat="1" ht="15.2" customHeight="1" x14ac:dyDescent="0.2">
      <c r="A139" s="26"/>
      <c r="B139" s="27"/>
      <c r="C139" s="23" t="s">
        <v>21</v>
      </c>
      <c r="D139" s="26"/>
      <c r="E139" s="26"/>
      <c r="F139" s="21" t="str">
        <f>E15</f>
        <v>ATOPS Development 3 s.r.o.</v>
      </c>
      <c r="G139" s="26"/>
      <c r="H139" s="26"/>
      <c r="I139" s="23" t="s">
        <v>25</v>
      </c>
      <c r="J139" s="24" t="str">
        <f>E21</f>
        <v>TeKa Project,s.r.o.</v>
      </c>
      <c r="K139" s="26"/>
      <c r="L139" s="37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</row>
    <row r="140" spans="1:63" s="2" customFormat="1" ht="15.2" customHeight="1" x14ac:dyDescent="0.2">
      <c r="A140" s="26"/>
      <c r="B140" s="27"/>
      <c r="C140" s="23" t="s">
        <v>24</v>
      </c>
      <c r="D140" s="26"/>
      <c r="E140" s="26"/>
      <c r="F140" s="21" t="str">
        <f>IF(E18="","",E18)</f>
        <v xml:space="preserve"> </v>
      </c>
      <c r="G140" s="26"/>
      <c r="H140" s="26"/>
      <c r="I140" s="23" t="s">
        <v>27</v>
      </c>
      <c r="J140" s="24" t="str">
        <f>E24</f>
        <v>Rosoft,s.r.o.</v>
      </c>
      <c r="K140" s="26"/>
      <c r="L140" s="37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</row>
    <row r="141" spans="1:63" s="2" customFormat="1" ht="10.35" customHeight="1" x14ac:dyDescent="0.2">
      <c r="A141" s="26"/>
      <c r="B141" s="27"/>
      <c r="C141" s="26"/>
      <c r="D141" s="26"/>
      <c r="E141" s="26"/>
      <c r="F141" s="26"/>
      <c r="G141" s="26"/>
      <c r="H141" s="26"/>
      <c r="I141" s="26"/>
      <c r="J141" s="26"/>
      <c r="K141" s="26"/>
      <c r="L141" s="37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</row>
    <row r="142" spans="1:63" s="11" customFormat="1" ht="29.25" customHeight="1" x14ac:dyDescent="0.2">
      <c r="A142" s="122"/>
      <c r="B142" s="123"/>
      <c r="C142" s="124" t="s">
        <v>119</v>
      </c>
      <c r="D142" s="125" t="s">
        <v>54</v>
      </c>
      <c r="E142" s="125" t="s">
        <v>50</v>
      </c>
      <c r="F142" s="125" t="s">
        <v>51</v>
      </c>
      <c r="G142" s="125" t="s">
        <v>120</v>
      </c>
      <c r="H142" s="125" t="s">
        <v>121</v>
      </c>
      <c r="I142" s="125" t="s">
        <v>122</v>
      </c>
      <c r="J142" s="126" t="s">
        <v>90</v>
      </c>
      <c r="K142" s="127" t="s">
        <v>123</v>
      </c>
      <c r="L142" s="128"/>
      <c r="M142" s="57" t="s">
        <v>1</v>
      </c>
      <c r="N142" s="58" t="s">
        <v>33</v>
      </c>
      <c r="O142" s="58" t="s">
        <v>124</v>
      </c>
      <c r="P142" s="58" t="s">
        <v>125</v>
      </c>
      <c r="Q142" s="58" t="s">
        <v>126</v>
      </c>
      <c r="R142" s="58" t="s">
        <v>127</v>
      </c>
      <c r="S142" s="58" t="s">
        <v>128</v>
      </c>
      <c r="T142" s="59" t="s">
        <v>129</v>
      </c>
      <c r="U142" s="122"/>
      <c r="V142" s="122"/>
      <c r="W142" s="122"/>
      <c r="X142" s="122"/>
      <c r="Y142" s="122"/>
      <c r="Z142" s="122"/>
      <c r="AA142" s="122"/>
      <c r="AB142" s="122"/>
      <c r="AC142" s="122"/>
      <c r="AD142" s="122"/>
      <c r="AE142" s="122"/>
    </row>
    <row r="143" spans="1:63" s="2" customFormat="1" ht="23.1" customHeight="1" x14ac:dyDescent="0.25">
      <c r="A143" s="26"/>
      <c r="B143" s="27"/>
      <c r="C143" s="64" t="s">
        <v>86</v>
      </c>
      <c r="D143" s="26"/>
      <c r="E143" s="26"/>
      <c r="F143" s="26"/>
      <c r="G143" s="26"/>
      <c r="H143" s="26"/>
      <c r="I143" s="26"/>
      <c r="J143" s="129">
        <v>0</v>
      </c>
      <c r="K143" s="26"/>
      <c r="L143" s="27"/>
      <c r="M143" s="60"/>
      <c r="N143" s="51"/>
      <c r="O143" s="61"/>
      <c r="P143" s="130">
        <f>P144+P230+P339</f>
        <v>2809.1715262900007</v>
      </c>
      <c r="Q143" s="61"/>
      <c r="R143" s="130">
        <f>R144+R230+R339</f>
        <v>281.31587130999992</v>
      </c>
      <c r="S143" s="61"/>
      <c r="T143" s="131">
        <f>T144+T230+T339</f>
        <v>0</v>
      </c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T143" s="14" t="s">
        <v>68</v>
      </c>
      <c r="AU143" s="14" t="s">
        <v>92</v>
      </c>
      <c r="BK143" s="132">
        <f>BK144+BK230+BK339</f>
        <v>0</v>
      </c>
    </row>
    <row r="144" spans="1:63" s="12" customFormat="1" ht="26.1" customHeight="1" x14ac:dyDescent="0.2">
      <c r="B144" s="133"/>
      <c r="D144" s="134" t="s">
        <v>68</v>
      </c>
      <c r="E144" s="135" t="s">
        <v>130</v>
      </c>
      <c r="F144" s="135" t="s">
        <v>131</v>
      </c>
      <c r="J144" s="136">
        <f>BK144</f>
        <v>0</v>
      </c>
      <c r="L144" s="133"/>
      <c r="M144" s="137"/>
      <c r="N144" s="138"/>
      <c r="O144" s="138"/>
      <c r="P144" s="139">
        <f>P145+P154+P164+P180+P192+P197+P218+P228</f>
        <v>1601.5698462400003</v>
      </c>
      <c r="Q144" s="138"/>
      <c r="R144" s="139">
        <f>R145+R154+R164+R180+R192+R197+R218+R228</f>
        <v>265.37728265999993</v>
      </c>
      <c r="S144" s="138"/>
      <c r="T144" s="140">
        <f>T145+T154+T164+T180+T192+T197+T218+T228</f>
        <v>0</v>
      </c>
      <c r="AR144" s="134" t="s">
        <v>77</v>
      </c>
      <c r="AT144" s="141" t="s">
        <v>68</v>
      </c>
      <c r="AU144" s="141" t="s">
        <v>69</v>
      </c>
      <c r="AY144" s="134" t="s">
        <v>132</v>
      </c>
      <c r="BK144" s="142">
        <f>BK145+BK154+BK164+BK180+BK192+BK197+BK218+BK228</f>
        <v>0</v>
      </c>
    </row>
    <row r="145" spans="1:65" s="12" customFormat="1" ht="23.1" customHeight="1" x14ac:dyDescent="0.2">
      <c r="B145" s="133"/>
      <c r="D145" s="134" t="s">
        <v>68</v>
      </c>
      <c r="E145" s="143" t="s">
        <v>77</v>
      </c>
      <c r="F145" s="143" t="s">
        <v>133</v>
      </c>
      <c r="J145" s="144">
        <f>BK145</f>
        <v>0</v>
      </c>
      <c r="L145" s="133"/>
      <c r="M145" s="137"/>
      <c r="N145" s="138"/>
      <c r="O145" s="138"/>
      <c r="P145" s="139">
        <f>SUM(P146:P153)</f>
        <v>0</v>
      </c>
      <c r="Q145" s="138"/>
      <c r="R145" s="139">
        <f>SUM(R146:R153)</f>
        <v>0</v>
      </c>
      <c r="S145" s="138"/>
      <c r="T145" s="140">
        <f>SUM(T146:T153)</f>
        <v>0</v>
      </c>
      <c r="AR145" s="134" t="s">
        <v>77</v>
      </c>
      <c r="AT145" s="141" t="s">
        <v>68</v>
      </c>
      <c r="AU145" s="141" t="s">
        <v>77</v>
      </c>
      <c r="AY145" s="134" t="s">
        <v>132</v>
      </c>
      <c r="BK145" s="142">
        <f>SUM(BK146:BK153)</f>
        <v>0</v>
      </c>
    </row>
    <row r="146" spans="1:65" s="2" customFormat="1" ht="33" hidden="1" customHeight="1" x14ac:dyDescent="0.2">
      <c r="A146" s="26"/>
      <c r="B146" s="145"/>
      <c r="C146" s="146" t="s">
        <v>77</v>
      </c>
      <c r="D146" s="146" t="s">
        <v>134</v>
      </c>
      <c r="E146" s="147"/>
      <c r="F146" s="148" t="s">
        <v>751</v>
      </c>
      <c r="G146" s="149"/>
      <c r="H146" s="150"/>
      <c r="I146" s="151"/>
      <c r="J146" s="151"/>
      <c r="K146" s="152"/>
      <c r="L146" s="27"/>
      <c r="M146" s="153" t="s">
        <v>1</v>
      </c>
      <c r="N146" s="154" t="s">
        <v>35</v>
      </c>
      <c r="O146" s="155">
        <v>1.2E-2</v>
      </c>
      <c r="P146" s="155">
        <f t="shared" ref="P146:P153" si="0">O146*H146</f>
        <v>0</v>
      </c>
      <c r="Q146" s="155">
        <v>0</v>
      </c>
      <c r="R146" s="155">
        <f t="shared" ref="R146:R153" si="1">Q146*H146</f>
        <v>0</v>
      </c>
      <c r="S146" s="155">
        <v>0</v>
      </c>
      <c r="T146" s="156">
        <f t="shared" ref="T146:T153" si="2">S146*H146</f>
        <v>0</v>
      </c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R146" s="157" t="s">
        <v>136</v>
      </c>
      <c r="AT146" s="157" t="s">
        <v>134</v>
      </c>
      <c r="AU146" s="157" t="s">
        <v>137</v>
      </c>
      <c r="AY146" s="14" t="s">
        <v>132</v>
      </c>
      <c r="BE146" s="158">
        <f t="shared" ref="BE146:BE153" si="3">IF(N146="základná",J146,0)</f>
        <v>0</v>
      </c>
      <c r="BF146" s="158">
        <f t="shared" ref="BF146:BF153" si="4">IF(N146="znížená",J146,0)</f>
        <v>0</v>
      </c>
      <c r="BG146" s="158">
        <f t="shared" ref="BG146:BG153" si="5">IF(N146="zákl. prenesená",J146,0)</f>
        <v>0</v>
      </c>
      <c r="BH146" s="158">
        <f t="shared" ref="BH146:BH153" si="6">IF(N146="zníž. prenesená",J146,0)</f>
        <v>0</v>
      </c>
      <c r="BI146" s="158">
        <f t="shared" ref="BI146:BI153" si="7">IF(N146="nulová",J146,0)</f>
        <v>0</v>
      </c>
      <c r="BJ146" s="14" t="s">
        <v>137</v>
      </c>
      <c r="BK146" s="158">
        <f t="shared" ref="BK146:BK153" si="8">ROUND(I146*H146,2)</f>
        <v>0</v>
      </c>
      <c r="BL146" s="14" t="s">
        <v>136</v>
      </c>
      <c r="BM146" s="157" t="s">
        <v>137</v>
      </c>
    </row>
    <row r="147" spans="1:65" s="2" customFormat="1" ht="21.75" hidden="1" customHeight="1" x14ac:dyDescent="0.2">
      <c r="A147" s="26"/>
      <c r="B147" s="145"/>
      <c r="C147" s="146" t="s">
        <v>137</v>
      </c>
      <c r="D147" s="146" t="s">
        <v>134</v>
      </c>
      <c r="E147" s="147"/>
      <c r="F147" s="148" t="s">
        <v>751</v>
      </c>
      <c r="G147" s="149"/>
      <c r="H147" s="150"/>
      <c r="I147" s="151"/>
      <c r="J147" s="151"/>
      <c r="K147" s="152"/>
      <c r="L147" s="27"/>
      <c r="M147" s="153" t="s">
        <v>1</v>
      </c>
      <c r="N147" s="154" t="s">
        <v>35</v>
      </c>
      <c r="O147" s="155">
        <v>2.5139999999999998</v>
      </c>
      <c r="P147" s="155">
        <f t="shared" si="0"/>
        <v>0</v>
      </c>
      <c r="Q147" s="155">
        <v>0</v>
      </c>
      <c r="R147" s="155">
        <f t="shared" si="1"/>
        <v>0</v>
      </c>
      <c r="S147" s="155">
        <v>0</v>
      </c>
      <c r="T147" s="156">
        <f t="shared" si="2"/>
        <v>0</v>
      </c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R147" s="157" t="s">
        <v>136</v>
      </c>
      <c r="AT147" s="157" t="s">
        <v>134</v>
      </c>
      <c r="AU147" s="157" t="s">
        <v>137</v>
      </c>
      <c r="AY147" s="14" t="s">
        <v>132</v>
      </c>
      <c r="BE147" s="158">
        <f t="shared" si="3"/>
        <v>0</v>
      </c>
      <c r="BF147" s="158">
        <f t="shared" si="4"/>
        <v>0</v>
      </c>
      <c r="BG147" s="158">
        <f t="shared" si="5"/>
        <v>0</v>
      </c>
      <c r="BH147" s="158">
        <f t="shared" si="6"/>
        <v>0</v>
      </c>
      <c r="BI147" s="158">
        <f t="shared" si="7"/>
        <v>0</v>
      </c>
      <c r="BJ147" s="14" t="s">
        <v>137</v>
      </c>
      <c r="BK147" s="158">
        <f t="shared" si="8"/>
        <v>0</v>
      </c>
      <c r="BL147" s="14" t="s">
        <v>136</v>
      </c>
      <c r="BM147" s="157" t="s">
        <v>136</v>
      </c>
    </row>
    <row r="148" spans="1:65" s="2" customFormat="1" ht="38.1" hidden="1" customHeight="1" x14ac:dyDescent="0.2">
      <c r="A148" s="26"/>
      <c r="B148" s="145"/>
      <c r="C148" s="146" t="s">
        <v>138</v>
      </c>
      <c r="D148" s="146" t="s">
        <v>134</v>
      </c>
      <c r="E148" s="147"/>
      <c r="F148" s="148" t="s">
        <v>751</v>
      </c>
      <c r="G148" s="149"/>
      <c r="H148" s="150"/>
      <c r="I148" s="151"/>
      <c r="J148" s="151"/>
      <c r="K148" s="152"/>
      <c r="L148" s="27"/>
      <c r="M148" s="153" t="s">
        <v>1</v>
      </c>
      <c r="N148" s="154" t="s">
        <v>35</v>
      </c>
      <c r="O148" s="155">
        <v>0.61299999999999999</v>
      </c>
      <c r="P148" s="155">
        <f t="shared" si="0"/>
        <v>0</v>
      </c>
      <c r="Q148" s="155">
        <v>0</v>
      </c>
      <c r="R148" s="155">
        <f t="shared" si="1"/>
        <v>0</v>
      </c>
      <c r="S148" s="155">
        <v>0</v>
      </c>
      <c r="T148" s="156">
        <f t="shared" si="2"/>
        <v>0</v>
      </c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R148" s="157" t="s">
        <v>136</v>
      </c>
      <c r="AT148" s="157" t="s">
        <v>134</v>
      </c>
      <c r="AU148" s="157" t="s">
        <v>137</v>
      </c>
      <c r="AY148" s="14" t="s">
        <v>132</v>
      </c>
      <c r="BE148" s="158">
        <f t="shared" si="3"/>
        <v>0</v>
      </c>
      <c r="BF148" s="158">
        <f t="shared" si="4"/>
        <v>0</v>
      </c>
      <c r="BG148" s="158">
        <f t="shared" si="5"/>
        <v>0</v>
      </c>
      <c r="BH148" s="158">
        <f t="shared" si="6"/>
        <v>0</v>
      </c>
      <c r="BI148" s="158">
        <f t="shared" si="7"/>
        <v>0</v>
      </c>
      <c r="BJ148" s="14" t="s">
        <v>137</v>
      </c>
      <c r="BK148" s="158">
        <f t="shared" si="8"/>
        <v>0</v>
      </c>
      <c r="BL148" s="14" t="s">
        <v>136</v>
      </c>
      <c r="BM148" s="157" t="s">
        <v>139</v>
      </c>
    </row>
    <row r="149" spans="1:65" s="2" customFormat="1" ht="24" hidden="1" customHeight="1" x14ac:dyDescent="0.2">
      <c r="A149" s="26"/>
      <c r="B149" s="145"/>
      <c r="C149" s="146" t="s">
        <v>136</v>
      </c>
      <c r="D149" s="146" t="s">
        <v>134</v>
      </c>
      <c r="E149" s="147"/>
      <c r="F149" s="148" t="s">
        <v>751</v>
      </c>
      <c r="G149" s="149"/>
      <c r="H149" s="150"/>
      <c r="I149" s="151"/>
      <c r="J149" s="151"/>
      <c r="K149" s="152"/>
      <c r="L149" s="27"/>
      <c r="M149" s="153" t="s">
        <v>1</v>
      </c>
      <c r="N149" s="154" t="s">
        <v>35</v>
      </c>
      <c r="O149" s="155">
        <v>1.5089999999999999</v>
      </c>
      <c r="P149" s="155">
        <f t="shared" si="0"/>
        <v>0</v>
      </c>
      <c r="Q149" s="155">
        <v>0</v>
      </c>
      <c r="R149" s="155">
        <f t="shared" si="1"/>
        <v>0</v>
      </c>
      <c r="S149" s="155">
        <v>0</v>
      </c>
      <c r="T149" s="156">
        <f t="shared" si="2"/>
        <v>0</v>
      </c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R149" s="157" t="s">
        <v>136</v>
      </c>
      <c r="AT149" s="157" t="s">
        <v>134</v>
      </c>
      <c r="AU149" s="157" t="s">
        <v>137</v>
      </c>
      <c r="AY149" s="14" t="s">
        <v>132</v>
      </c>
      <c r="BE149" s="158">
        <f t="shared" si="3"/>
        <v>0</v>
      </c>
      <c r="BF149" s="158">
        <f t="shared" si="4"/>
        <v>0</v>
      </c>
      <c r="BG149" s="158">
        <f t="shared" si="5"/>
        <v>0</v>
      </c>
      <c r="BH149" s="158">
        <f t="shared" si="6"/>
        <v>0</v>
      </c>
      <c r="BI149" s="158">
        <f t="shared" si="7"/>
        <v>0</v>
      </c>
      <c r="BJ149" s="14" t="s">
        <v>137</v>
      </c>
      <c r="BK149" s="158">
        <f t="shared" si="8"/>
        <v>0</v>
      </c>
      <c r="BL149" s="14" t="s">
        <v>136</v>
      </c>
      <c r="BM149" s="157" t="s">
        <v>140</v>
      </c>
    </row>
    <row r="150" spans="1:65" s="2" customFormat="1" ht="38.1" hidden="1" customHeight="1" x14ac:dyDescent="0.2">
      <c r="A150" s="26"/>
      <c r="B150" s="145"/>
      <c r="C150" s="146" t="s">
        <v>141</v>
      </c>
      <c r="D150" s="146" t="s">
        <v>134</v>
      </c>
      <c r="E150" s="147"/>
      <c r="F150" s="148" t="s">
        <v>751</v>
      </c>
      <c r="G150" s="149"/>
      <c r="H150" s="150"/>
      <c r="I150" s="151"/>
      <c r="J150" s="151"/>
      <c r="K150" s="152"/>
      <c r="L150" s="27"/>
      <c r="M150" s="153" t="s">
        <v>1</v>
      </c>
      <c r="N150" s="154" t="s">
        <v>35</v>
      </c>
      <c r="O150" s="155">
        <v>0.08</v>
      </c>
      <c r="P150" s="155">
        <f t="shared" si="0"/>
        <v>0</v>
      </c>
      <c r="Q150" s="155">
        <v>0</v>
      </c>
      <c r="R150" s="155">
        <f t="shared" si="1"/>
        <v>0</v>
      </c>
      <c r="S150" s="155">
        <v>0</v>
      </c>
      <c r="T150" s="156">
        <f t="shared" si="2"/>
        <v>0</v>
      </c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R150" s="157" t="s">
        <v>136</v>
      </c>
      <c r="AT150" s="157" t="s">
        <v>134</v>
      </c>
      <c r="AU150" s="157" t="s">
        <v>137</v>
      </c>
      <c r="AY150" s="14" t="s">
        <v>132</v>
      </c>
      <c r="BE150" s="158">
        <f t="shared" si="3"/>
        <v>0</v>
      </c>
      <c r="BF150" s="158">
        <f t="shared" si="4"/>
        <v>0</v>
      </c>
      <c r="BG150" s="158">
        <f t="shared" si="5"/>
        <v>0</v>
      </c>
      <c r="BH150" s="158">
        <f t="shared" si="6"/>
        <v>0</v>
      </c>
      <c r="BI150" s="158">
        <f t="shared" si="7"/>
        <v>0</v>
      </c>
      <c r="BJ150" s="14" t="s">
        <v>137</v>
      </c>
      <c r="BK150" s="158">
        <f t="shared" si="8"/>
        <v>0</v>
      </c>
      <c r="BL150" s="14" t="s">
        <v>136</v>
      </c>
      <c r="BM150" s="157" t="s">
        <v>142</v>
      </c>
    </row>
    <row r="151" spans="1:65" s="2" customFormat="1" ht="39.950000000000003" hidden="1" customHeight="1" x14ac:dyDescent="0.2">
      <c r="A151" s="26"/>
      <c r="B151" s="145"/>
      <c r="C151" s="146" t="s">
        <v>139</v>
      </c>
      <c r="D151" s="146" t="s">
        <v>134</v>
      </c>
      <c r="E151" s="147"/>
      <c r="F151" s="148" t="s">
        <v>751</v>
      </c>
      <c r="G151" s="149"/>
      <c r="H151" s="150"/>
      <c r="I151" s="151"/>
      <c r="J151" s="151"/>
      <c r="K151" s="152"/>
      <c r="L151" s="27"/>
      <c r="M151" s="153" t="s">
        <v>1</v>
      </c>
      <c r="N151" s="154" t="s">
        <v>35</v>
      </c>
      <c r="O151" s="155">
        <v>3.1E-2</v>
      </c>
      <c r="P151" s="155">
        <f t="shared" si="0"/>
        <v>0</v>
      </c>
      <c r="Q151" s="155">
        <v>0</v>
      </c>
      <c r="R151" s="155">
        <f t="shared" si="1"/>
        <v>0</v>
      </c>
      <c r="S151" s="155">
        <v>0</v>
      </c>
      <c r="T151" s="156">
        <f t="shared" si="2"/>
        <v>0</v>
      </c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R151" s="157" t="s">
        <v>136</v>
      </c>
      <c r="AT151" s="157" t="s">
        <v>134</v>
      </c>
      <c r="AU151" s="157" t="s">
        <v>137</v>
      </c>
      <c r="AY151" s="14" t="s">
        <v>132</v>
      </c>
      <c r="BE151" s="158">
        <f t="shared" si="3"/>
        <v>0</v>
      </c>
      <c r="BF151" s="158">
        <f t="shared" si="4"/>
        <v>0</v>
      </c>
      <c r="BG151" s="158">
        <f t="shared" si="5"/>
        <v>0</v>
      </c>
      <c r="BH151" s="158">
        <f t="shared" si="6"/>
        <v>0</v>
      </c>
      <c r="BI151" s="158">
        <f t="shared" si="7"/>
        <v>0</v>
      </c>
      <c r="BJ151" s="14" t="s">
        <v>137</v>
      </c>
      <c r="BK151" s="158">
        <f t="shared" si="8"/>
        <v>0</v>
      </c>
      <c r="BL151" s="14" t="s">
        <v>136</v>
      </c>
      <c r="BM151" s="157" t="s">
        <v>143</v>
      </c>
    </row>
    <row r="152" spans="1:65" s="2" customFormat="1" ht="24.2" hidden="1" customHeight="1" x14ac:dyDescent="0.2">
      <c r="A152" s="26"/>
      <c r="B152" s="145"/>
      <c r="C152" s="146" t="s">
        <v>144</v>
      </c>
      <c r="D152" s="146" t="s">
        <v>134</v>
      </c>
      <c r="E152" s="147"/>
      <c r="F152" s="148" t="s">
        <v>751</v>
      </c>
      <c r="G152" s="149"/>
      <c r="H152" s="150"/>
      <c r="I152" s="151"/>
      <c r="J152" s="151"/>
      <c r="K152" s="152"/>
      <c r="L152" s="27"/>
      <c r="M152" s="153" t="s">
        <v>1</v>
      </c>
      <c r="N152" s="154" t="s">
        <v>35</v>
      </c>
      <c r="O152" s="155">
        <v>3.7999999999999999E-2</v>
      </c>
      <c r="P152" s="155">
        <f t="shared" si="0"/>
        <v>0</v>
      </c>
      <c r="Q152" s="155">
        <v>0</v>
      </c>
      <c r="R152" s="155">
        <f t="shared" si="1"/>
        <v>0</v>
      </c>
      <c r="S152" s="155">
        <v>0</v>
      </c>
      <c r="T152" s="156">
        <f t="shared" si="2"/>
        <v>0</v>
      </c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R152" s="157" t="s">
        <v>136</v>
      </c>
      <c r="AT152" s="157" t="s">
        <v>134</v>
      </c>
      <c r="AU152" s="157" t="s">
        <v>137</v>
      </c>
      <c r="AY152" s="14" t="s">
        <v>132</v>
      </c>
      <c r="BE152" s="158">
        <f t="shared" si="3"/>
        <v>0</v>
      </c>
      <c r="BF152" s="158">
        <f t="shared" si="4"/>
        <v>0</v>
      </c>
      <c r="BG152" s="158">
        <f t="shared" si="5"/>
        <v>0</v>
      </c>
      <c r="BH152" s="158">
        <f t="shared" si="6"/>
        <v>0</v>
      </c>
      <c r="BI152" s="158">
        <f t="shared" si="7"/>
        <v>0</v>
      </c>
      <c r="BJ152" s="14" t="s">
        <v>137</v>
      </c>
      <c r="BK152" s="158">
        <f t="shared" si="8"/>
        <v>0</v>
      </c>
      <c r="BL152" s="14" t="s">
        <v>136</v>
      </c>
      <c r="BM152" s="157" t="s">
        <v>146</v>
      </c>
    </row>
    <row r="153" spans="1:65" s="2" customFormat="1" ht="38.1" customHeight="1" x14ac:dyDescent="0.2">
      <c r="A153" s="26"/>
      <c r="B153" s="145"/>
      <c r="C153" s="146" t="s">
        <v>140</v>
      </c>
      <c r="D153" s="146" t="s">
        <v>134</v>
      </c>
      <c r="E153" s="147" t="s">
        <v>147</v>
      </c>
      <c r="F153" s="148" t="s">
        <v>148</v>
      </c>
      <c r="G153" s="149" t="s">
        <v>145</v>
      </c>
      <c r="H153" s="150">
        <v>464.1</v>
      </c>
      <c r="I153" s="151"/>
      <c r="J153" s="151">
        <f t="shared" ref="J153" si="9">ROUND(I153*H153,2)</f>
        <v>0</v>
      </c>
      <c r="K153" s="152"/>
      <c r="L153" s="27"/>
      <c r="M153" s="153" t="s">
        <v>1</v>
      </c>
      <c r="N153" s="154" t="s">
        <v>35</v>
      </c>
      <c r="O153" s="155">
        <v>0</v>
      </c>
      <c r="P153" s="155">
        <f t="shared" si="0"/>
        <v>0</v>
      </c>
      <c r="Q153" s="155">
        <v>0</v>
      </c>
      <c r="R153" s="155">
        <f t="shared" si="1"/>
        <v>0</v>
      </c>
      <c r="S153" s="155">
        <v>0</v>
      </c>
      <c r="T153" s="156">
        <f t="shared" si="2"/>
        <v>0</v>
      </c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R153" s="157" t="s">
        <v>136</v>
      </c>
      <c r="AT153" s="157" t="s">
        <v>134</v>
      </c>
      <c r="AU153" s="157" t="s">
        <v>137</v>
      </c>
      <c r="AY153" s="14" t="s">
        <v>132</v>
      </c>
      <c r="BE153" s="158">
        <f t="shared" si="3"/>
        <v>0</v>
      </c>
      <c r="BF153" s="158">
        <f t="shared" si="4"/>
        <v>0</v>
      </c>
      <c r="BG153" s="158">
        <f t="shared" si="5"/>
        <v>0</v>
      </c>
      <c r="BH153" s="158">
        <f t="shared" si="6"/>
        <v>0</v>
      </c>
      <c r="BI153" s="158">
        <f t="shared" si="7"/>
        <v>0</v>
      </c>
      <c r="BJ153" s="14" t="s">
        <v>137</v>
      </c>
      <c r="BK153" s="158">
        <f t="shared" si="8"/>
        <v>0</v>
      </c>
      <c r="BL153" s="14" t="s">
        <v>136</v>
      </c>
      <c r="BM153" s="157" t="s">
        <v>149</v>
      </c>
    </row>
    <row r="154" spans="1:65" s="12" customFormat="1" ht="23.1" customHeight="1" x14ac:dyDescent="0.2">
      <c r="B154" s="133"/>
      <c r="D154" s="134" t="s">
        <v>68</v>
      </c>
      <c r="E154" s="143" t="s">
        <v>137</v>
      </c>
      <c r="F154" s="143" t="s">
        <v>150</v>
      </c>
      <c r="J154" s="144">
        <f>BK154</f>
        <v>0</v>
      </c>
      <c r="L154" s="133"/>
      <c r="M154" s="137"/>
      <c r="N154" s="138"/>
      <c r="O154" s="138"/>
      <c r="P154" s="139">
        <f>SUM(P155:P163)</f>
        <v>0</v>
      </c>
      <c r="Q154" s="138"/>
      <c r="R154" s="139">
        <f>SUM(R155:R163)</f>
        <v>0</v>
      </c>
      <c r="S154" s="138"/>
      <c r="T154" s="140">
        <f>SUM(T155:T163)</f>
        <v>0</v>
      </c>
      <c r="AR154" s="134" t="s">
        <v>77</v>
      </c>
      <c r="AT154" s="141" t="s">
        <v>68</v>
      </c>
      <c r="AU154" s="141" t="s">
        <v>77</v>
      </c>
      <c r="AY154" s="134" t="s">
        <v>132</v>
      </c>
      <c r="BK154" s="142">
        <f>SUM(BK155:BK163)</f>
        <v>0</v>
      </c>
    </row>
    <row r="155" spans="1:65" s="2" customFormat="1" ht="24.2" hidden="1" customHeight="1" x14ac:dyDescent="0.2">
      <c r="A155" s="26"/>
      <c r="B155" s="145"/>
      <c r="C155" s="146" t="s">
        <v>151</v>
      </c>
      <c r="D155" s="146" t="s">
        <v>134</v>
      </c>
      <c r="E155" s="147"/>
      <c r="F155" s="148" t="s">
        <v>751</v>
      </c>
      <c r="G155" s="149"/>
      <c r="H155" s="150"/>
      <c r="I155" s="151"/>
      <c r="J155" s="151">
        <f t="shared" ref="J155:J163" si="10">ROUND(I155*H155,2)</f>
        <v>0</v>
      </c>
      <c r="K155" s="152"/>
      <c r="L155" s="27"/>
      <c r="M155" s="153" t="s">
        <v>1</v>
      </c>
      <c r="N155" s="154" t="s">
        <v>35</v>
      </c>
      <c r="O155" s="155">
        <v>0.90824000000000005</v>
      </c>
      <c r="P155" s="155">
        <f t="shared" ref="P155:P163" si="11">O155*H155</f>
        <v>0</v>
      </c>
      <c r="Q155" s="155">
        <v>2.0663999999999998</v>
      </c>
      <c r="R155" s="155">
        <f t="shared" ref="R155:R163" si="12">Q155*H155</f>
        <v>0</v>
      </c>
      <c r="S155" s="155">
        <v>0</v>
      </c>
      <c r="T155" s="156">
        <f t="shared" ref="T155:T163" si="13">S155*H155</f>
        <v>0</v>
      </c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R155" s="157" t="s">
        <v>136</v>
      </c>
      <c r="AT155" s="157" t="s">
        <v>134</v>
      </c>
      <c r="AU155" s="157" t="s">
        <v>137</v>
      </c>
      <c r="AY155" s="14" t="s">
        <v>132</v>
      </c>
      <c r="BE155" s="158">
        <f t="shared" ref="BE155:BE163" si="14">IF(N155="základná",J155,0)</f>
        <v>0</v>
      </c>
      <c r="BF155" s="158">
        <f t="shared" ref="BF155:BF163" si="15">IF(N155="znížená",J155,0)</f>
        <v>0</v>
      </c>
      <c r="BG155" s="158">
        <f t="shared" ref="BG155:BG163" si="16">IF(N155="zákl. prenesená",J155,0)</f>
        <v>0</v>
      </c>
      <c r="BH155" s="158">
        <f t="shared" ref="BH155:BH163" si="17">IF(N155="zníž. prenesená",J155,0)</f>
        <v>0</v>
      </c>
      <c r="BI155" s="158">
        <f t="shared" ref="BI155:BI163" si="18">IF(N155="nulová",J155,0)</f>
        <v>0</v>
      </c>
      <c r="BJ155" s="14" t="s">
        <v>137</v>
      </c>
      <c r="BK155" s="158">
        <f t="shared" ref="BK155:BK163" si="19">ROUND(I155*H155,2)</f>
        <v>0</v>
      </c>
      <c r="BL155" s="14" t="s">
        <v>136</v>
      </c>
      <c r="BM155" s="157" t="s">
        <v>152</v>
      </c>
    </row>
    <row r="156" spans="1:65" s="2" customFormat="1" ht="24.2" hidden="1" customHeight="1" x14ac:dyDescent="0.2">
      <c r="A156" s="26"/>
      <c r="B156" s="145"/>
      <c r="C156" s="146" t="s">
        <v>142</v>
      </c>
      <c r="D156" s="146" t="s">
        <v>134</v>
      </c>
      <c r="E156" s="147"/>
      <c r="F156" s="148" t="s">
        <v>751</v>
      </c>
      <c r="G156" s="149"/>
      <c r="H156" s="150"/>
      <c r="I156" s="151"/>
      <c r="J156" s="151">
        <f t="shared" si="10"/>
        <v>0</v>
      </c>
      <c r="K156" s="152"/>
      <c r="L156" s="27"/>
      <c r="M156" s="153" t="s">
        <v>1</v>
      </c>
      <c r="N156" s="154" t="s">
        <v>35</v>
      </c>
      <c r="O156" s="155">
        <v>0.61890999999999996</v>
      </c>
      <c r="P156" s="155">
        <f t="shared" si="11"/>
        <v>0</v>
      </c>
      <c r="Q156" s="155">
        <v>2.4157199999999999</v>
      </c>
      <c r="R156" s="155">
        <f t="shared" si="12"/>
        <v>0</v>
      </c>
      <c r="S156" s="155">
        <v>0</v>
      </c>
      <c r="T156" s="156">
        <f t="shared" si="13"/>
        <v>0</v>
      </c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R156" s="157" t="s">
        <v>136</v>
      </c>
      <c r="AT156" s="157" t="s">
        <v>134</v>
      </c>
      <c r="AU156" s="157" t="s">
        <v>137</v>
      </c>
      <c r="AY156" s="14" t="s">
        <v>132</v>
      </c>
      <c r="BE156" s="158">
        <f t="shared" si="14"/>
        <v>0</v>
      </c>
      <c r="BF156" s="158">
        <f t="shared" si="15"/>
        <v>0</v>
      </c>
      <c r="BG156" s="158">
        <f t="shared" si="16"/>
        <v>0</v>
      </c>
      <c r="BH156" s="158">
        <f t="shared" si="17"/>
        <v>0</v>
      </c>
      <c r="BI156" s="158">
        <f t="shared" si="18"/>
        <v>0</v>
      </c>
      <c r="BJ156" s="14" t="s">
        <v>137</v>
      </c>
      <c r="BK156" s="158">
        <f t="shared" si="19"/>
        <v>0</v>
      </c>
      <c r="BL156" s="14" t="s">
        <v>136</v>
      </c>
      <c r="BM156" s="157" t="s">
        <v>7</v>
      </c>
    </row>
    <row r="157" spans="1:65" s="2" customFormat="1" ht="21.75" hidden="1" customHeight="1" x14ac:dyDescent="0.2">
      <c r="A157" s="26"/>
      <c r="B157" s="145"/>
      <c r="C157" s="146" t="s">
        <v>153</v>
      </c>
      <c r="D157" s="146" t="s">
        <v>134</v>
      </c>
      <c r="E157" s="147"/>
      <c r="F157" s="148" t="s">
        <v>751</v>
      </c>
      <c r="G157" s="149"/>
      <c r="H157" s="150"/>
      <c r="I157" s="151"/>
      <c r="J157" s="151">
        <f t="shared" si="10"/>
        <v>0</v>
      </c>
      <c r="K157" s="152"/>
      <c r="L157" s="27"/>
      <c r="M157" s="153" t="s">
        <v>1</v>
      </c>
      <c r="N157" s="154" t="s">
        <v>35</v>
      </c>
      <c r="O157" s="155">
        <v>0.35799999999999998</v>
      </c>
      <c r="P157" s="155">
        <f t="shared" si="11"/>
        <v>0</v>
      </c>
      <c r="Q157" s="155">
        <v>6.7000000000000002E-4</v>
      </c>
      <c r="R157" s="155">
        <f t="shared" si="12"/>
        <v>0</v>
      </c>
      <c r="S157" s="155">
        <v>0</v>
      </c>
      <c r="T157" s="156">
        <f t="shared" si="13"/>
        <v>0</v>
      </c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R157" s="157" t="s">
        <v>136</v>
      </c>
      <c r="AT157" s="157" t="s">
        <v>134</v>
      </c>
      <c r="AU157" s="157" t="s">
        <v>137</v>
      </c>
      <c r="AY157" s="14" t="s">
        <v>132</v>
      </c>
      <c r="BE157" s="158">
        <f t="shared" si="14"/>
        <v>0</v>
      </c>
      <c r="BF157" s="158">
        <f t="shared" si="15"/>
        <v>0</v>
      </c>
      <c r="BG157" s="158">
        <f t="shared" si="16"/>
        <v>0</v>
      </c>
      <c r="BH157" s="158">
        <f t="shared" si="17"/>
        <v>0</v>
      </c>
      <c r="BI157" s="158">
        <f t="shared" si="18"/>
        <v>0</v>
      </c>
      <c r="BJ157" s="14" t="s">
        <v>137</v>
      </c>
      <c r="BK157" s="158">
        <f t="shared" si="19"/>
        <v>0</v>
      </c>
      <c r="BL157" s="14" t="s">
        <v>136</v>
      </c>
      <c r="BM157" s="157" t="s">
        <v>154</v>
      </c>
    </row>
    <row r="158" spans="1:65" s="2" customFormat="1" ht="21.75" hidden="1" customHeight="1" x14ac:dyDescent="0.2">
      <c r="A158" s="26"/>
      <c r="B158" s="145"/>
      <c r="C158" s="146" t="s">
        <v>143</v>
      </c>
      <c r="D158" s="146" t="s">
        <v>134</v>
      </c>
      <c r="E158" s="147"/>
      <c r="F158" s="148" t="s">
        <v>751</v>
      </c>
      <c r="G158" s="149"/>
      <c r="H158" s="150"/>
      <c r="I158" s="151"/>
      <c r="J158" s="151">
        <f t="shared" si="10"/>
        <v>0</v>
      </c>
      <c r="K158" s="152"/>
      <c r="L158" s="27"/>
      <c r="M158" s="153" t="s">
        <v>1</v>
      </c>
      <c r="N158" s="154" t="s">
        <v>35</v>
      </c>
      <c r="O158" s="155">
        <v>0.19900000000000001</v>
      </c>
      <c r="P158" s="155">
        <f t="shared" si="11"/>
        <v>0</v>
      </c>
      <c r="Q158" s="155">
        <v>0</v>
      </c>
      <c r="R158" s="155">
        <f t="shared" si="12"/>
        <v>0</v>
      </c>
      <c r="S158" s="155">
        <v>0</v>
      </c>
      <c r="T158" s="156">
        <f t="shared" si="13"/>
        <v>0</v>
      </c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R158" s="157" t="s">
        <v>136</v>
      </c>
      <c r="AT158" s="157" t="s">
        <v>134</v>
      </c>
      <c r="AU158" s="157" t="s">
        <v>137</v>
      </c>
      <c r="AY158" s="14" t="s">
        <v>132</v>
      </c>
      <c r="BE158" s="158">
        <f t="shared" si="14"/>
        <v>0</v>
      </c>
      <c r="BF158" s="158">
        <f t="shared" si="15"/>
        <v>0</v>
      </c>
      <c r="BG158" s="158">
        <f t="shared" si="16"/>
        <v>0</v>
      </c>
      <c r="BH158" s="158">
        <f t="shared" si="17"/>
        <v>0</v>
      </c>
      <c r="BI158" s="158">
        <f t="shared" si="18"/>
        <v>0</v>
      </c>
      <c r="BJ158" s="14" t="s">
        <v>137</v>
      </c>
      <c r="BK158" s="158">
        <f t="shared" si="19"/>
        <v>0</v>
      </c>
      <c r="BL158" s="14" t="s">
        <v>136</v>
      </c>
      <c r="BM158" s="157" t="s">
        <v>155</v>
      </c>
    </row>
    <row r="159" spans="1:65" s="2" customFormat="1" ht="16.5" hidden="1" customHeight="1" x14ac:dyDescent="0.2">
      <c r="A159" s="26"/>
      <c r="B159" s="145"/>
      <c r="C159" s="146" t="s">
        <v>156</v>
      </c>
      <c r="D159" s="146" t="s">
        <v>134</v>
      </c>
      <c r="E159" s="147"/>
      <c r="F159" s="148" t="s">
        <v>751</v>
      </c>
      <c r="G159" s="149"/>
      <c r="H159" s="150"/>
      <c r="I159" s="151"/>
      <c r="J159" s="151">
        <f t="shared" si="10"/>
        <v>0</v>
      </c>
      <c r="K159" s="152"/>
      <c r="L159" s="27"/>
      <c r="M159" s="153" t="s">
        <v>1</v>
      </c>
      <c r="N159" s="154" t="s">
        <v>35</v>
      </c>
      <c r="O159" s="155">
        <v>15.11</v>
      </c>
      <c r="P159" s="155">
        <f t="shared" si="11"/>
        <v>0</v>
      </c>
      <c r="Q159" s="155">
        <v>1.20296</v>
      </c>
      <c r="R159" s="155">
        <f t="shared" si="12"/>
        <v>0</v>
      </c>
      <c r="S159" s="155">
        <v>0</v>
      </c>
      <c r="T159" s="156">
        <f t="shared" si="13"/>
        <v>0</v>
      </c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R159" s="157" t="s">
        <v>136</v>
      </c>
      <c r="AT159" s="157" t="s">
        <v>134</v>
      </c>
      <c r="AU159" s="157" t="s">
        <v>137</v>
      </c>
      <c r="AY159" s="14" t="s">
        <v>132</v>
      </c>
      <c r="BE159" s="158">
        <f t="shared" si="14"/>
        <v>0</v>
      </c>
      <c r="BF159" s="158">
        <f t="shared" si="15"/>
        <v>0</v>
      </c>
      <c r="BG159" s="158">
        <f t="shared" si="16"/>
        <v>0</v>
      </c>
      <c r="BH159" s="158">
        <f t="shared" si="17"/>
        <v>0</v>
      </c>
      <c r="BI159" s="158">
        <f t="shared" si="18"/>
        <v>0</v>
      </c>
      <c r="BJ159" s="14" t="s">
        <v>137</v>
      </c>
      <c r="BK159" s="158">
        <f t="shared" si="19"/>
        <v>0</v>
      </c>
      <c r="BL159" s="14" t="s">
        <v>136</v>
      </c>
      <c r="BM159" s="157" t="s">
        <v>158</v>
      </c>
    </row>
    <row r="160" spans="1:65" s="2" customFormat="1" ht="38.1" hidden="1" customHeight="1" x14ac:dyDescent="0.2">
      <c r="A160" s="26"/>
      <c r="B160" s="145"/>
      <c r="C160" s="146" t="s">
        <v>146</v>
      </c>
      <c r="D160" s="146" t="s">
        <v>134</v>
      </c>
      <c r="E160" s="147"/>
      <c r="F160" s="148" t="s">
        <v>751</v>
      </c>
      <c r="G160" s="149"/>
      <c r="H160" s="150"/>
      <c r="I160" s="151"/>
      <c r="J160" s="151">
        <f t="shared" si="10"/>
        <v>0</v>
      </c>
      <c r="K160" s="152"/>
      <c r="L160" s="27"/>
      <c r="M160" s="153" t="s">
        <v>1</v>
      </c>
      <c r="N160" s="154" t="s">
        <v>35</v>
      </c>
      <c r="O160" s="155">
        <v>2.5430000000000001E-2</v>
      </c>
      <c r="P160" s="155">
        <f t="shared" si="11"/>
        <v>0</v>
      </c>
      <c r="Q160" s="155">
        <v>2.0000000000000002E-5</v>
      </c>
      <c r="R160" s="155">
        <f t="shared" si="12"/>
        <v>0</v>
      </c>
      <c r="S160" s="155">
        <v>0</v>
      </c>
      <c r="T160" s="156">
        <f t="shared" si="13"/>
        <v>0</v>
      </c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R160" s="157" t="s">
        <v>136</v>
      </c>
      <c r="AT160" s="157" t="s">
        <v>134</v>
      </c>
      <c r="AU160" s="157" t="s">
        <v>137</v>
      </c>
      <c r="AY160" s="14" t="s">
        <v>132</v>
      </c>
      <c r="BE160" s="158">
        <f t="shared" si="14"/>
        <v>0</v>
      </c>
      <c r="BF160" s="158">
        <f t="shared" si="15"/>
        <v>0</v>
      </c>
      <c r="BG160" s="158">
        <f t="shared" si="16"/>
        <v>0</v>
      </c>
      <c r="BH160" s="158">
        <f t="shared" si="17"/>
        <v>0</v>
      </c>
      <c r="BI160" s="158">
        <f t="shared" si="18"/>
        <v>0</v>
      </c>
      <c r="BJ160" s="14" t="s">
        <v>137</v>
      </c>
      <c r="BK160" s="158">
        <f t="shared" si="19"/>
        <v>0</v>
      </c>
      <c r="BL160" s="14" t="s">
        <v>136</v>
      </c>
      <c r="BM160" s="157" t="s">
        <v>159</v>
      </c>
    </row>
    <row r="161" spans="1:65" s="2" customFormat="1" ht="38.1" hidden="1" customHeight="1" x14ac:dyDescent="0.2">
      <c r="A161" s="26"/>
      <c r="B161" s="145"/>
      <c r="C161" s="146" t="s">
        <v>160</v>
      </c>
      <c r="D161" s="146" t="s">
        <v>134</v>
      </c>
      <c r="E161" s="147"/>
      <c r="F161" s="148" t="s">
        <v>751</v>
      </c>
      <c r="G161" s="149"/>
      <c r="H161" s="150"/>
      <c r="I161" s="151"/>
      <c r="J161" s="151">
        <f t="shared" si="10"/>
        <v>0</v>
      </c>
      <c r="K161" s="152"/>
      <c r="L161" s="27"/>
      <c r="M161" s="153" t="s">
        <v>1</v>
      </c>
      <c r="N161" s="154" t="s">
        <v>35</v>
      </c>
      <c r="O161" s="155">
        <v>3.3658600000000001</v>
      </c>
      <c r="P161" s="155">
        <f t="shared" si="11"/>
        <v>0</v>
      </c>
      <c r="Q161" s="155">
        <v>2.1286399999999999</v>
      </c>
      <c r="R161" s="155">
        <f t="shared" si="12"/>
        <v>0</v>
      </c>
      <c r="S161" s="155">
        <v>0</v>
      </c>
      <c r="T161" s="156">
        <f t="shared" si="13"/>
        <v>0</v>
      </c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R161" s="157" t="s">
        <v>136</v>
      </c>
      <c r="AT161" s="157" t="s">
        <v>134</v>
      </c>
      <c r="AU161" s="157" t="s">
        <v>137</v>
      </c>
      <c r="AY161" s="14" t="s">
        <v>132</v>
      </c>
      <c r="BE161" s="158">
        <f t="shared" si="14"/>
        <v>0</v>
      </c>
      <c r="BF161" s="158">
        <f t="shared" si="15"/>
        <v>0</v>
      </c>
      <c r="BG161" s="158">
        <f t="shared" si="16"/>
        <v>0</v>
      </c>
      <c r="BH161" s="158">
        <f t="shared" si="17"/>
        <v>0</v>
      </c>
      <c r="BI161" s="158">
        <f t="shared" si="18"/>
        <v>0</v>
      </c>
      <c r="BJ161" s="14" t="s">
        <v>137</v>
      </c>
      <c r="BK161" s="158">
        <f t="shared" si="19"/>
        <v>0</v>
      </c>
      <c r="BL161" s="14" t="s">
        <v>136</v>
      </c>
      <c r="BM161" s="157" t="s">
        <v>161</v>
      </c>
    </row>
    <row r="162" spans="1:65" s="2" customFormat="1" ht="24.2" hidden="1" customHeight="1" x14ac:dyDescent="0.2">
      <c r="A162" s="26"/>
      <c r="B162" s="145"/>
      <c r="C162" s="146" t="s">
        <v>149</v>
      </c>
      <c r="D162" s="146" t="s">
        <v>134</v>
      </c>
      <c r="E162" s="147"/>
      <c r="F162" s="148" t="s">
        <v>751</v>
      </c>
      <c r="G162" s="149"/>
      <c r="H162" s="150"/>
      <c r="I162" s="151"/>
      <c r="J162" s="151">
        <f t="shared" si="10"/>
        <v>0</v>
      </c>
      <c r="K162" s="152"/>
      <c r="L162" s="27"/>
      <c r="M162" s="153" t="s">
        <v>1</v>
      </c>
      <c r="N162" s="154" t="s">
        <v>35</v>
      </c>
      <c r="O162" s="155">
        <v>0.58055000000000001</v>
      </c>
      <c r="P162" s="155">
        <f t="shared" si="11"/>
        <v>0</v>
      </c>
      <c r="Q162" s="155">
        <v>2.2151299999999998</v>
      </c>
      <c r="R162" s="155">
        <f t="shared" si="12"/>
        <v>0</v>
      </c>
      <c r="S162" s="155">
        <v>0</v>
      </c>
      <c r="T162" s="156">
        <f t="shared" si="13"/>
        <v>0</v>
      </c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R162" s="157" t="s">
        <v>136</v>
      </c>
      <c r="AT162" s="157" t="s">
        <v>134</v>
      </c>
      <c r="AU162" s="157" t="s">
        <v>137</v>
      </c>
      <c r="AY162" s="14" t="s">
        <v>132</v>
      </c>
      <c r="BE162" s="158">
        <f t="shared" si="14"/>
        <v>0</v>
      </c>
      <c r="BF162" s="158">
        <f t="shared" si="15"/>
        <v>0</v>
      </c>
      <c r="BG162" s="158">
        <f t="shared" si="16"/>
        <v>0</v>
      </c>
      <c r="BH162" s="158">
        <f t="shared" si="17"/>
        <v>0</v>
      </c>
      <c r="BI162" s="158">
        <f t="shared" si="18"/>
        <v>0</v>
      </c>
      <c r="BJ162" s="14" t="s">
        <v>137</v>
      </c>
      <c r="BK162" s="158">
        <f t="shared" si="19"/>
        <v>0</v>
      </c>
      <c r="BL162" s="14" t="s">
        <v>136</v>
      </c>
      <c r="BM162" s="157" t="s">
        <v>162</v>
      </c>
    </row>
    <row r="163" spans="1:65" s="2" customFormat="1" ht="33" hidden="1" customHeight="1" x14ac:dyDescent="0.2">
      <c r="A163" s="26"/>
      <c r="B163" s="145"/>
      <c r="C163" s="146" t="s">
        <v>163</v>
      </c>
      <c r="D163" s="146" t="s">
        <v>134</v>
      </c>
      <c r="E163" s="147"/>
      <c r="F163" s="148" t="s">
        <v>751</v>
      </c>
      <c r="G163" s="149"/>
      <c r="H163" s="150"/>
      <c r="I163" s="151"/>
      <c r="J163" s="151">
        <f t="shared" si="10"/>
        <v>0</v>
      </c>
      <c r="K163" s="152"/>
      <c r="L163" s="27"/>
      <c r="M163" s="153" t="s">
        <v>1</v>
      </c>
      <c r="N163" s="154" t="s">
        <v>35</v>
      </c>
      <c r="O163" s="155">
        <v>14.8</v>
      </c>
      <c r="P163" s="155">
        <f t="shared" si="11"/>
        <v>0</v>
      </c>
      <c r="Q163" s="155">
        <v>1.002</v>
      </c>
      <c r="R163" s="155">
        <f t="shared" si="12"/>
        <v>0</v>
      </c>
      <c r="S163" s="155">
        <v>0</v>
      </c>
      <c r="T163" s="156">
        <f t="shared" si="13"/>
        <v>0</v>
      </c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R163" s="157" t="s">
        <v>136</v>
      </c>
      <c r="AT163" s="157" t="s">
        <v>134</v>
      </c>
      <c r="AU163" s="157" t="s">
        <v>137</v>
      </c>
      <c r="AY163" s="14" t="s">
        <v>132</v>
      </c>
      <c r="BE163" s="158">
        <f t="shared" si="14"/>
        <v>0</v>
      </c>
      <c r="BF163" s="158">
        <f t="shared" si="15"/>
        <v>0</v>
      </c>
      <c r="BG163" s="158">
        <f t="shared" si="16"/>
        <v>0</v>
      </c>
      <c r="BH163" s="158">
        <f t="shared" si="17"/>
        <v>0</v>
      </c>
      <c r="BI163" s="158">
        <f t="shared" si="18"/>
        <v>0</v>
      </c>
      <c r="BJ163" s="14" t="s">
        <v>137</v>
      </c>
      <c r="BK163" s="158">
        <f t="shared" si="19"/>
        <v>0</v>
      </c>
      <c r="BL163" s="14" t="s">
        <v>136</v>
      </c>
      <c r="BM163" s="157" t="s">
        <v>164</v>
      </c>
    </row>
    <row r="164" spans="1:65" s="12" customFormat="1" ht="23.1" customHeight="1" x14ac:dyDescent="0.2">
      <c r="B164" s="133"/>
      <c r="D164" s="134" t="s">
        <v>68</v>
      </c>
      <c r="E164" s="143" t="s">
        <v>138</v>
      </c>
      <c r="F164" s="143" t="s">
        <v>165</v>
      </c>
      <c r="J164" s="144">
        <f>BK164</f>
        <v>0</v>
      </c>
      <c r="L164" s="133"/>
      <c r="M164" s="137"/>
      <c r="N164" s="138"/>
      <c r="O164" s="138"/>
      <c r="P164" s="139">
        <f>SUM(P165:P179)</f>
        <v>513.54410332999998</v>
      </c>
      <c r="Q164" s="138"/>
      <c r="R164" s="139">
        <f>SUM(R165:R179)</f>
        <v>160.89370467999996</v>
      </c>
      <c r="S164" s="138"/>
      <c r="T164" s="140">
        <f>SUM(T165:T179)</f>
        <v>0</v>
      </c>
      <c r="AR164" s="134" t="s">
        <v>77</v>
      </c>
      <c r="AT164" s="141" t="s">
        <v>68</v>
      </c>
      <c r="AU164" s="141" t="s">
        <v>77</v>
      </c>
      <c r="AY164" s="134" t="s">
        <v>132</v>
      </c>
      <c r="BK164" s="142">
        <f>SUM(BK165:BK179)</f>
        <v>0</v>
      </c>
    </row>
    <row r="165" spans="1:65" s="2" customFormat="1" ht="24.2" customHeight="1" x14ac:dyDescent="0.2">
      <c r="A165" s="26"/>
      <c r="B165" s="145"/>
      <c r="C165" s="146" t="s">
        <v>152</v>
      </c>
      <c r="D165" s="146" t="s">
        <v>134</v>
      </c>
      <c r="E165" s="147" t="s">
        <v>166</v>
      </c>
      <c r="F165" s="148" t="s">
        <v>167</v>
      </c>
      <c r="G165" s="149" t="s">
        <v>135</v>
      </c>
      <c r="H165" s="150">
        <v>25.79</v>
      </c>
      <c r="I165" s="151"/>
      <c r="J165" s="151">
        <f t="shared" ref="J165:J179" si="20">ROUND(I165*H165,2)</f>
        <v>0</v>
      </c>
      <c r="K165" s="152"/>
      <c r="L165" s="27"/>
      <c r="M165" s="153" t="s">
        <v>1</v>
      </c>
      <c r="N165" s="154" t="s">
        <v>35</v>
      </c>
      <c r="O165" s="155">
        <v>3.48759</v>
      </c>
      <c r="P165" s="155">
        <f t="shared" ref="P165:P179" si="21">O165*H165</f>
        <v>89.944946099999996</v>
      </c>
      <c r="Q165" s="155">
        <v>2.2345199999999998</v>
      </c>
      <c r="R165" s="155">
        <f t="shared" ref="R165:R179" si="22">Q165*H165</f>
        <v>57.628270799999996</v>
      </c>
      <c r="S165" s="155">
        <v>0</v>
      </c>
      <c r="T165" s="156">
        <f t="shared" ref="T165:T179" si="23">S165*H165</f>
        <v>0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R165" s="157" t="s">
        <v>136</v>
      </c>
      <c r="AT165" s="157" t="s">
        <v>134</v>
      </c>
      <c r="AU165" s="157" t="s">
        <v>137</v>
      </c>
      <c r="AY165" s="14" t="s">
        <v>132</v>
      </c>
      <c r="BE165" s="158">
        <f t="shared" ref="BE165:BE179" si="24">IF(N165="základná",J165,0)</f>
        <v>0</v>
      </c>
      <c r="BF165" s="158">
        <f t="shared" ref="BF165:BF179" si="25">IF(N165="znížená",J165,0)</f>
        <v>0</v>
      </c>
      <c r="BG165" s="158">
        <f t="shared" ref="BG165:BG179" si="26">IF(N165="zákl. prenesená",J165,0)</f>
        <v>0</v>
      </c>
      <c r="BH165" s="158">
        <f t="shared" ref="BH165:BH179" si="27">IF(N165="zníž. prenesená",J165,0)</f>
        <v>0</v>
      </c>
      <c r="BI165" s="158">
        <f t="shared" ref="BI165:BI179" si="28">IF(N165="nulová",J165,0)</f>
        <v>0</v>
      </c>
      <c r="BJ165" s="14" t="s">
        <v>137</v>
      </c>
      <c r="BK165" s="158">
        <f t="shared" ref="BK165:BK179" si="29">ROUND(I165*H165,2)</f>
        <v>0</v>
      </c>
      <c r="BL165" s="14" t="s">
        <v>136</v>
      </c>
      <c r="BM165" s="157" t="s">
        <v>168</v>
      </c>
    </row>
    <row r="166" spans="1:65" s="2" customFormat="1" ht="24.2" customHeight="1" x14ac:dyDescent="0.2">
      <c r="A166" s="26"/>
      <c r="B166" s="145"/>
      <c r="C166" s="146" t="s">
        <v>169</v>
      </c>
      <c r="D166" s="146" t="s">
        <v>134</v>
      </c>
      <c r="E166" s="147" t="s">
        <v>170</v>
      </c>
      <c r="F166" s="148" t="s">
        <v>171</v>
      </c>
      <c r="G166" s="149" t="s">
        <v>157</v>
      </c>
      <c r="H166" s="150">
        <v>1.169</v>
      </c>
      <c r="I166" s="151"/>
      <c r="J166" s="151">
        <f t="shared" si="20"/>
        <v>0</v>
      </c>
      <c r="K166" s="152"/>
      <c r="L166" s="27"/>
      <c r="M166" s="153" t="s">
        <v>1</v>
      </c>
      <c r="N166" s="154" t="s">
        <v>35</v>
      </c>
      <c r="O166" s="155">
        <v>14.93285</v>
      </c>
      <c r="P166" s="155">
        <f t="shared" si="21"/>
        <v>17.45650165</v>
      </c>
      <c r="Q166" s="155">
        <v>1.002</v>
      </c>
      <c r="R166" s="155">
        <f t="shared" si="22"/>
        <v>1.171338</v>
      </c>
      <c r="S166" s="155">
        <v>0</v>
      </c>
      <c r="T166" s="156">
        <f t="shared" si="23"/>
        <v>0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R166" s="157" t="s">
        <v>136</v>
      </c>
      <c r="AT166" s="157" t="s">
        <v>134</v>
      </c>
      <c r="AU166" s="157" t="s">
        <v>137</v>
      </c>
      <c r="AY166" s="14" t="s">
        <v>132</v>
      </c>
      <c r="BE166" s="158">
        <f t="shared" si="24"/>
        <v>0</v>
      </c>
      <c r="BF166" s="158">
        <f t="shared" si="25"/>
        <v>0</v>
      </c>
      <c r="BG166" s="158">
        <f t="shared" si="26"/>
        <v>0</v>
      </c>
      <c r="BH166" s="158">
        <f t="shared" si="27"/>
        <v>0</v>
      </c>
      <c r="BI166" s="158">
        <f t="shared" si="28"/>
        <v>0</v>
      </c>
      <c r="BJ166" s="14" t="s">
        <v>137</v>
      </c>
      <c r="BK166" s="158">
        <f t="shared" si="29"/>
        <v>0</v>
      </c>
      <c r="BL166" s="14" t="s">
        <v>136</v>
      </c>
      <c r="BM166" s="157" t="s">
        <v>172</v>
      </c>
    </row>
    <row r="167" spans="1:65" s="2" customFormat="1" ht="33" customHeight="1" x14ac:dyDescent="0.2">
      <c r="A167" s="26"/>
      <c r="B167" s="145"/>
      <c r="C167" s="146" t="s">
        <v>7</v>
      </c>
      <c r="D167" s="146" t="s">
        <v>134</v>
      </c>
      <c r="E167" s="147" t="s">
        <v>173</v>
      </c>
      <c r="F167" s="148" t="s">
        <v>174</v>
      </c>
      <c r="G167" s="149" t="s">
        <v>135</v>
      </c>
      <c r="H167" s="150">
        <v>93.082999999999998</v>
      </c>
      <c r="I167" s="151"/>
      <c r="J167" s="151">
        <f t="shared" si="20"/>
        <v>0</v>
      </c>
      <c r="K167" s="152"/>
      <c r="L167" s="27"/>
      <c r="M167" s="153" t="s">
        <v>1</v>
      </c>
      <c r="N167" s="154" t="s">
        <v>35</v>
      </c>
      <c r="O167" s="155">
        <v>2.77196</v>
      </c>
      <c r="P167" s="155">
        <f t="shared" si="21"/>
        <v>258.02235267999998</v>
      </c>
      <c r="Q167" s="155">
        <v>0.82310000000000005</v>
      </c>
      <c r="R167" s="155">
        <f t="shared" si="22"/>
        <v>76.616617300000001</v>
      </c>
      <c r="S167" s="155">
        <v>0</v>
      </c>
      <c r="T167" s="156">
        <f t="shared" si="23"/>
        <v>0</v>
      </c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R167" s="157" t="s">
        <v>136</v>
      </c>
      <c r="AT167" s="157" t="s">
        <v>134</v>
      </c>
      <c r="AU167" s="157" t="s">
        <v>137</v>
      </c>
      <c r="AY167" s="14" t="s">
        <v>132</v>
      </c>
      <c r="BE167" s="158">
        <f t="shared" si="24"/>
        <v>0</v>
      </c>
      <c r="BF167" s="158">
        <f t="shared" si="25"/>
        <v>0</v>
      </c>
      <c r="BG167" s="158">
        <f t="shared" si="26"/>
        <v>0</v>
      </c>
      <c r="BH167" s="158">
        <f t="shared" si="27"/>
        <v>0</v>
      </c>
      <c r="BI167" s="158">
        <f t="shared" si="28"/>
        <v>0</v>
      </c>
      <c r="BJ167" s="14" t="s">
        <v>137</v>
      </c>
      <c r="BK167" s="158">
        <f t="shared" si="29"/>
        <v>0</v>
      </c>
      <c r="BL167" s="14" t="s">
        <v>136</v>
      </c>
      <c r="BM167" s="157" t="s">
        <v>175</v>
      </c>
    </row>
    <row r="168" spans="1:65" s="2" customFormat="1" ht="24.2" customHeight="1" x14ac:dyDescent="0.2">
      <c r="A168" s="26"/>
      <c r="B168" s="145"/>
      <c r="C168" s="146" t="s">
        <v>176</v>
      </c>
      <c r="D168" s="146" t="s">
        <v>134</v>
      </c>
      <c r="E168" s="147" t="s">
        <v>177</v>
      </c>
      <c r="F168" s="148" t="s">
        <v>178</v>
      </c>
      <c r="G168" s="149" t="s">
        <v>179</v>
      </c>
      <c r="H168" s="150">
        <v>4</v>
      </c>
      <c r="I168" s="151"/>
      <c r="J168" s="151">
        <f t="shared" si="20"/>
        <v>0</v>
      </c>
      <c r="K168" s="152"/>
      <c r="L168" s="27"/>
      <c r="M168" s="153" t="s">
        <v>1</v>
      </c>
      <c r="N168" s="154" t="s">
        <v>35</v>
      </c>
      <c r="O168" s="155">
        <v>0.25683</v>
      </c>
      <c r="P168" s="155">
        <f t="shared" si="21"/>
        <v>1.02732</v>
      </c>
      <c r="Q168" s="155">
        <v>3.6200000000000003E-2</v>
      </c>
      <c r="R168" s="155">
        <f t="shared" si="22"/>
        <v>0.14480000000000001</v>
      </c>
      <c r="S168" s="155">
        <v>0</v>
      </c>
      <c r="T168" s="156">
        <f t="shared" si="23"/>
        <v>0</v>
      </c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R168" s="157" t="s">
        <v>136</v>
      </c>
      <c r="AT168" s="157" t="s">
        <v>134</v>
      </c>
      <c r="AU168" s="157" t="s">
        <v>137</v>
      </c>
      <c r="AY168" s="14" t="s">
        <v>132</v>
      </c>
      <c r="BE168" s="158">
        <f t="shared" si="24"/>
        <v>0</v>
      </c>
      <c r="BF168" s="158">
        <f t="shared" si="25"/>
        <v>0</v>
      </c>
      <c r="BG168" s="158">
        <f t="shared" si="26"/>
        <v>0</v>
      </c>
      <c r="BH168" s="158">
        <f t="shared" si="27"/>
        <v>0</v>
      </c>
      <c r="BI168" s="158">
        <f t="shared" si="28"/>
        <v>0</v>
      </c>
      <c r="BJ168" s="14" t="s">
        <v>137</v>
      </c>
      <c r="BK168" s="158">
        <f t="shared" si="29"/>
        <v>0</v>
      </c>
      <c r="BL168" s="14" t="s">
        <v>136</v>
      </c>
      <c r="BM168" s="157" t="s">
        <v>180</v>
      </c>
    </row>
    <row r="169" spans="1:65" s="2" customFormat="1" ht="24.2" customHeight="1" x14ac:dyDescent="0.2">
      <c r="A169" s="26"/>
      <c r="B169" s="145"/>
      <c r="C169" s="146" t="s">
        <v>154</v>
      </c>
      <c r="D169" s="146" t="s">
        <v>134</v>
      </c>
      <c r="E169" s="147" t="s">
        <v>181</v>
      </c>
      <c r="F169" s="148" t="s">
        <v>182</v>
      </c>
      <c r="G169" s="149" t="s">
        <v>179</v>
      </c>
      <c r="H169" s="150">
        <v>36</v>
      </c>
      <c r="I169" s="151"/>
      <c r="J169" s="151">
        <f t="shared" si="20"/>
        <v>0</v>
      </c>
      <c r="K169" s="152"/>
      <c r="L169" s="27"/>
      <c r="M169" s="153" t="s">
        <v>1</v>
      </c>
      <c r="N169" s="154" t="s">
        <v>35</v>
      </c>
      <c r="O169" s="155">
        <v>0.26505000000000001</v>
      </c>
      <c r="P169" s="155">
        <f t="shared" si="21"/>
        <v>9.5418000000000003</v>
      </c>
      <c r="Q169" s="155">
        <v>4.5379999999999997E-2</v>
      </c>
      <c r="R169" s="155">
        <f t="shared" si="22"/>
        <v>1.6336799999999998</v>
      </c>
      <c r="S169" s="155">
        <v>0</v>
      </c>
      <c r="T169" s="156">
        <f t="shared" si="23"/>
        <v>0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R169" s="157" t="s">
        <v>136</v>
      </c>
      <c r="AT169" s="157" t="s">
        <v>134</v>
      </c>
      <c r="AU169" s="157" t="s">
        <v>137</v>
      </c>
      <c r="AY169" s="14" t="s">
        <v>132</v>
      </c>
      <c r="BE169" s="158">
        <f t="shared" si="24"/>
        <v>0</v>
      </c>
      <c r="BF169" s="158">
        <f t="shared" si="25"/>
        <v>0</v>
      </c>
      <c r="BG169" s="158">
        <f t="shared" si="26"/>
        <v>0</v>
      </c>
      <c r="BH169" s="158">
        <f t="shared" si="27"/>
        <v>0</v>
      </c>
      <c r="BI169" s="158">
        <f t="shared" si="28"/>
        <v>0</v>
      </c>
      <c r="BJ169" s="14" t="s">
        <v>137</v>
      </c>
      <c r="BK169" s="158">
        <f t="shared" si="29"/>
        <v>0</v>
      </c>
      <c r="BL169" s="14" t="s">
        <v>136</v>
      </c>
      <c r="BM169" s="157" t="s">
        <v>183</v>
      </c>
    </row>
    <row r="170" spans="1:65" s="2" customFormat="1" ht="24.2" customHeight="1" x14ac:dyDescent="0.2">
      <c r="A170" s="26"/>
      <c r="B170" s="145"/>
      <c r="C170" s="146" t="s">
        <v>184</v>
      </c>
      <c r="D170" s="146" t="s">
        <v>134</v>
      </c>
      <c r="E170" s="147" t="s">
        <v>185</v>
      </c>
      <c r="F170" s="148" t="s">
        <v>186</v>
      </c>
      <c r="G170" s="149" t="s">
        <v>179</v>
      </c>
      <c r="H170" s="150">
        <v>2</v>
      </c>
      <c r="I170" s="151"/>
      <c r="J170" s="151">
        <f t="shared" si="20"/>
        <v>0</v>
      </c>
      <c r="K170" s="152"/>
      <c r="L170" s="27"/>
      <c r="M170" s="153" t="s">
        <v>1</v>
      </c>
      <c r="N170" s="154" t="s">
        <v>35</v>
      </c>
      <c r="O170" s="155">
        <v>0.32327</v>
      </c>
      <c r="P170" s="155">
        <f t="shared" si="21"/>
        <v>0.64654</v>
      </c>
      <c r="Q170" s="155">
        <v>5.4559999999999997E-2</v>
      </c>
      <c r="R170" s="155">
        <f t="shared" si="22"/>
        <v>0.10911999999999999</v>
      </c>
      <c r="S170" s="155">
        <v>0</v>
      </c>
      <c r="T170" s="156">
        <f t="shared" si="23"/>
        <v>0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R170" s="157" t="s">
        <v>136</v>
      </c>
      <c r="AT170" s="157" t="s">
        <v>134</v>
      </c>
      <c r="AU170" s="157" t="s">
        <v>137</v>
      </c>
      <c r="AY170" s="14" t="s">
        <v>132</v>
      </c>
      <c r="BE170" s="158">
        <f t="shared" si="24"/>
        <v>0</v>
      </c>
      <c r="BF170" s="158">
        <f t="shared" si="25"/>
        <v>0</v>
      </c>
      <c r="BG170" s="158">
        <f t="shared" si="26"/>
        <v>0</v>
      </c>
      <c r="BH170" s="158">
        <f t="shared" si="27"/>
        <v>0</v>
      </c>
      <c r="BI170" s="158">
        <f t="shared" si="28"/>
        <v>0</v>
      </c>
      <c r="BJ170" s="14" t="s">
        <v>137</v>
      </c>
      <c r="BK170" s="158">
        <f t="shared" si="29"/>
        <v>0</v>
      </c>
      <c r="BL170" s="14" t="s">
        <v>136</v>
      </c>
      <c r="BM170" s="157" t="s">
        <v>187</v>
      </c>
    </row>
    <row r="171" spans="1:65" s="2" customFormat="1" ht="24.2" customHeight="1" x14ac:dyDescent="0.2">
      <c r="A171" s="26"/>
      <c r="B171" s="145"/>
      <c r="C171" s="146" t="s">
        <v>155</v>
      </c>
      <c r="D171" s="146" t="s">
        <v>134</v>
      </c>
      <c r="E171" s="147" t="s">
        <v>188</v>
      </c>
      <c r="F171" s="148" t="s">
        <v>189</v>
      </c>
      <c r="G171" s="149" t="s">
        <v>179</v>
      </c>
      <c r="H171" s="150">
        <v>20</v>
      </c>
      <c r="I171" s="151"/>
      <c r="J171" s="151">
        <f t="shared" si="20"/>
        <v>0</v>
      </c>
      <c r="K171" s="152"/>
      <c r="L171" s="27"/>
      <c r="M171" s="153" t="s">
        <v>1</v>
      </c>
      <c r="N171" s="154" t="s">
        <v>35</v>
      </c>
      <c r="O171" s="155">
        <v>0.36326999999999998</v>
      </c>
      <c r="P171" s="155">
        <f t="shared" si="21"/>
        <v>7.2653999999999996</v>
      </c>
      <c r="Q171" s="155">
        <v>9.2600000000000002E-2</v>
      </c>
      <c r="R171" s="155">
        <f t="shared" si="22"/>
        <v>1.8520000000000001</v>
      </c>
      <c r="S171" s="155">
        <v>0</v>
      </c>
      <c r="T171" s="156">
        <f t="shared" si="23"/>
        <v>0</v>
      </c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R171" s="157" t="s">
        <v>136</v>
      </c>
      <c r="AT171" s="157" t="s">
        <v>134</v>
      </c>
      <c r="AU171" s="157" t="s">
        <v>137</v>
      </c>
      <c r="AY171" s="14" t="s">
        <v>132</v>
      </c>
      <c r="BE171" s="158">
        <f t="shared" si="24"/>
        <v>0</v>
      </c>
      <c r="BF171" s="158">
        <f t="shared" si="25"/>
        <v>0</v>
      </c>
      <c r="BG171" s="158">
        <f t="shared" si="26"/>
        <v>0</v>
      </c>
      <c r="BH171" s="158">
        <f t="shared" si="27"/>
        <v>0</v>
      </c>
      <c r="BI171" s="158">
        <f t="shared" si="28"/>
        <v>0</v>
      </c>
      <c r="BJ171" s="14" t="s">
        <v>137</v>
      </c>
      <c r="BK171" s="158">
        <f t="shared" si="29"/>
        <v>0</v>
      </c>
      <c r="BL171" s="14" t="s">
        <v>136</v>
      </c>
      <c r="BM171" s="157" t="s">
        <v>190</v>
      </c>
    </row>
    <row r="172" spans="1:65" s="2" customFormat="1" ht="24.2" customHeight="1" x14ac:dyDescent="0.2">
      <c r="A172" s="26"/>
      <c r="B172" s="145"/>
      <c r="C172" s="146" t="s">
        <v>191</v>
      </c>
      <c r="D172" s="146" t="s">
        <v>134</v>
      </c>
      <c r="E172" s="147" t="s">
        <v>192</v>
      </c>
      <c r="F172" s="148" t="s">
        <v>193</v>
      </c>
      <c r="G172" s="149" t="s">
        <v>179</v>
      </c>
      <c r="H172" s="150">
        <v>19</v>
      </c>
      <c r="I172" s="151"/>
      <c r="J172" s="151">
        <f t="shared" si="20"/>
        <v>0</v>
      </c>
      <c r="K172" s="152"/>
      <c r="L172" s="27"/>
      <c r="M172" s="153" t="s">
        <v>1</v>
      </c>
      <c r="N172" s="154" t="s">
        <v>35</v>
      </c>
      <c r="O172" s="155">
        <v>0.2545</v>
      </c>
      <c r="P172" s="155">
        <f t="shared" si="21"/>
        <v>4.8354999999999997</v>
      </c>
      <c r="Q172" s="155">
        <v>2.0559999999999998E-2</v>
      </c>
      <c r="R172" s="155">
        <f t="shared" si="22"/>
        <v>0.39063999999999999</v>
      </c>
      <c r="S172" s="155">
        <v>0</v>
      </c>
      <c r="T172" s="156">
        <f t="shared" si="23"/>
        <v>0</v>
      </c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R172" s="157" t="s">
        <v>136</v>
      </c>
      <c r="AT172" s="157" t="s">
        <v>134</v>
      </c>
      <c r="AU172" s="157" t="s">
        <v>137</v>
      </c>
      <c r="AY172" s="14" t="s">
        <v>132</v>
      </c>
      <c r="BE172" s="158">
        <f t="shared" si="24"/>
        <v>0</v>
      </c>
      <c r="BF172" s="158">
        <f t="shared" si="25"/>
        <v>0</v>
      </c>
      <c r="BG172" s="158">
        <f t="shared" si="26"/>
        <v>0</v>
      </c>
      <c r="BH172" s="158">
        <f t="shared" si="27"/>
        <v>0</v>
      </c>
      <c r="BI172" s="158">
        <f t="shared" si="28"/>
        <v>0</v>
      </c>
      <c r="BJ172" s="14" t="s">
        <v>137</v>
      </c>
      <c r="BK172" s="158">
        <f t="shared" si="29"/>
        <v>0</v>
      </c>
      <c r="BL172" s="14" t="s">
        <v>136</v>
      </c>
      <c r="BM172" s="157" t="s">
        <v>194</v>
      </c>
    </row>
    <row r="173" spans="1:65" s="2" customFormat="1" ht="24.2" customHeight="1" x14ac:dyDescent="0.2">
      <c r="A173" s="26"/>
      <c r="B173" s="145"/>
      <c r="C173" s="146" t="s">
        <v>158</v>
      </c>
      <c r="D173" s="146" t="s">
        <v>134</v>
      </c>
      <c r="E173" s="147" t="s">
        <v>195</v>
      </c>
      <c r="F173" s="148" t="s">
        <v>196</v>
      </c>
      <c r="G173" s="149" t="s">
        <v>179</v>
      </c>
      <c r="H173" s="150">
        <v>3</v>
      </c>
      <c r="I173" s="151"/>
      <c r="J173" s="151">
        <f t="shared" si="20"/>
        <v>0</v>
      </c>
      <c r="K173" s="152"/>
      <c r="L173" s="27"/>
      <c r="M173" s="153" t="s">
        <v>1</v>
      </c>
      <c r="N173" s="154" t="s">
        <v>35</v>
      </c>
      <c r="O173" s="155">
        <v>0.34079999999999999</v>
      </c>
      <c r="P173" s="155">
        <f t="shared" si="21"/>
        <v>1.0224</v>
      </c>
      <c r="Q173" s="155">
        <v>2.826E-2</v>
      </c>
      <c r="R173" s="155">
        <f t="shared" si="22"/>
        <v>8.4779999999999994E-2</v>
      </c>
      <c r="S173" s="155">
        <v>0</v>
      </c>
      <c r="T173" s="156">
        <f t="shared" si="23"/>
        <v>0</v>
      </c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R173" s="157" t="s">
        <v>136</v>
      </c>
      <c r="AT173" s="157" t="s">
        <v>134</v>
      </c>
      <c r="AU173" s="157" t="s">
        <v>137</v>
      </c>
      <c r="AY173" s="14" t="s">
        <v>132</v>
      </c>
      <c r="BE173" s="158">
        <f t="shared" si="24"/>
        <v>0</v>
      </c>
      <c r="BF173" s="158">
        <f t="shared" si="25"/>
        <v>0</v>
      </c>
      <c r="BG173" s="158">
        <f t="shared" si="26"/>
        <v>0</v>
      </c>
      <c r="BH173" s="158">
        <f t="shared" si="27"/>
        <v>0</v>
      </c>
      <c r="BI173" s="158">
        <f t="shared" si="28"/>
        <v>0</v>
      </c>
      <c r="BJ173" s="14" t="s">
        <v>137</v>
      </c>
      <c r="BK173" s="158">
        <f t="shared" si="29"/>
        <v>0</v>
      </c>
      <c r="BL173" s="14" t="s">
        <v>136</v>
      </c>
      <c r="BM173" s="157" t="s">
        <v>197</v>
      </c>
    </row>
    <row r="174" spans="1:65" s="2" customFormat="1" ht="24.2" customHeight="1" x14ac:dyDescent="0.2">
      <c r="A174" s="26"/>
      <c r="B174" s="145"/>
      <c r="C174" s="146" t="s">
        <v>198</v>
      </c>
      <c r="D174" s="146" t="s">
        <v>134</v>
      </c>
      <c r="E174" s="147" t="s">
        <v>199</v>
      </c>
      <c r="F174" s="148" t="s">
        <v>200</v>
      </c>
      <c r="G174" s="149" t="s">
        <v>179</v>
      </c>
      <c r="H174" s="150">
        <v>1</v>
      </c>
      <c r="I174" s="151"/>
      <c r="J174" s="151">
        <f t="shared" si="20"/>
        <v>0</v>
      </c>
      <c r="K174" s="152"/>
      <c r="L174" s="27"/>
      <c r="M174" s="153" t="s">
        <v>1</v>
      </c>
      <c r="N174" s="154" t="s">
        <v>35</v>
      </c>
      <c r="O174" s="155">
        <v>0.35338000000000003</v>
      </c>
      <c r="P174" s="155">
        <f t="shared" si="21"/>
        <v>0.35338000000000003</v>
      </c>
      <c r="Q174" s="155">
        <v>3.2099999999999997E-2</v>
      </c>
      <c r="R174" s="155">
        <f t="shared" si="22"/>
        <v>3.2099999999999997E-2</v>
      </c>
      <c r="S174" s="155">
        <v>0</v>
      </c>
      <c r="T174" s="156">
        <f t="shared" si="23"/>
        <v>0</v>
      </c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R174" s="157" t="s">
        <v>136</v>
      </c>
      <c r="AT174" s="157" t="s">
        <v>134</v>
      </c>
      <c r="AU174" s="157" t="s">
        <v>137</v>
      </c>
      <c r="AY174" s="14" t="s">
        <v>132</v>
      </c>
      <c r="BE174" s="158">
        <f t="shared" si="24"/>
        <v>0</v>
      </c>
      <c r="BF174" s="158">
        <f t="shared" si="25"/>
        <v>0</v>
      </c>
      <c r="BG174" s="158">
        <f t="shared" si="26"/>
        <v>0</v>
      </c>
      <c r="BH174" s="158">
        <f t="shared" si="27"/>
        <v>0</v>
      </c>
      <c r="BI174" s="158">
        <f t="shared" si="28"/>
        <v>0</v>
      </c>
      <c r="BJ174" s="14" t="s">
        <v>137</v>
      </c>
      <c r="BK174" s="158">
        <f t="shared" si="29"/>
        <v>0</v>
      </c>
      <c r="BL174" s="14" t="s">
        <v>136</v>
      </c>
      <c r="BM174" s="157" t="s">
        <v>201</v>
      </c>
    </row>
    <row r="175" spans="1:65" s="2" customFormat="1" ht="24.2" customHeight="1" x14ac:dyDescent="0.2">
      <c r="A175" s="26"/>
      <c r="B175" s="145"/>
      <c r="C175" s="146" t="s">
        <v>159</v>
      </c>
      <c r="D175" s="146" t="s">
        <v>134</v>
      </c>
      <c r="E175" s="147" t="s">
        <v>202</v>
      </c>
      <c r="F175" s="148" t="s">
        <v>203</v>
      </c>
      <c r="G175" s="149" t="s">
        <v>179</v>
      </c>
      <c r="H175" s="150">
        <v>1</v>
      </c>
      <c r="I175" s="151"/>
      <c r="J175" s="151">
        <f t="shared" si="20"/>
        <v>0</v>
      </c>
      <c r="K175" s="152"/>
      <c r="L175" s="27"/>
      <c r="M175" s="153" t="s">
        <v>1</v>
      </c>
      <c r="N175" s="154" t="s">
        <v>35</v>
      </c>
      <c r="O175" s="155">
        <v>0.45186999999999999</v>
      </c>
      <c r="P175" s="155">
        <f t="shared" si="21"/>
        <v>0.45186999999999999</v>
      </c>
      <c r="Q175" s="155">
        <v>3.6499999999999998E-2</v>
      </c>
      <c r="R175" s="155">
        <f t="shared" si="22"/>
        <v>3.6499999999999998E-2</v>
      </c>
      <c r="S175" s="155">
        <v>0</v>
      </c>
      <c r="T175" s="156">
        <f t="shared" si="23"/>
        <v>0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R175" s="157" t="s">
        <v>136</v>
      </c>
      <c r="AT175" s="157" t="s">
        <v>134</v>
      </c>
      <c r="AU175" s="157" t="s">
        <v>137</v>
      </c>
      <c r="AY175" s="14" t="s">
        <v>132</v>
      </c>
      <c r="BE175" s="158">
        <f t="shared" si="24"/>
        <v>0</v>
      </c>
      <c r="BF175" s="158">
        <f t="shared" si="25"/>
        <v>0</v>
      </c>
      <c r="BG175" s="158">
        <f t="shared" si="26"/>
        <v>0</v>
      </c>
      <c r="BH175" s="158">
        <f t="shared" si="27"/>
        <v>0</v>
      </c>
      <c r="BI175" s="158">
        <f t="shared" si="28"/>
        <v>0</v>
      </c>
      <c r="BJ175" s="14" t="s">
        <v>137</v>
      </c>
      <c r="BK175" s="158">
        <f t="shared" si="29"/>
        <v>0</v>
      </c>
      <c r="BL175" s="14" t="s">
        <v>136</v>
      </c>
      <c r="BM175" s="157" t="s">
        <v>204</v>
      </c>
    </row>
    <row r="176" spans="1:65" s="2" customFormat="1" ht="24.2" customHeight="1" x14ac:dyDescent="0.2">
      <c r="A176" s="26"/>
      <c r="B176" s="145"/>
      <c r="C176" s="146" t="s">
        <v>205</v>
      </c>
      <c r="D176" s="146" t="s">
        <v>134</v>
      </c>
      <c r="E176" s="147" t="s">
        <v>206</v>
      </c>
      <c r="F176" s="148" t="s">
        <v>207</v>
      </c>
      <c r="G176" s="149" t="s">
        <v>208</v>
      </c>
      <c r="H176" s="150">
        <v>165.465</v>
      </c>
      <c r="I176" s="151"/>
      <c r="J176" s="151">
        <f t="shared" si="20"/>
        <v>0</v>
      </c>
      <c r="K176" s="152"/>
      <c r="L176" s="27"/>
      <c r="M176" s="153" t="s">
        <v>1</v>
      </c>
      <c r="N176" s="154" t="s">
        <v>35</v>
      </c>
      <c r="O176" s="155">
        <v>0</v>
      </c>
      <c r="P176" s="155">
        <f t="shared" si="21"/>
        <v>0</v>
      </c>
      <c r="Q176" s="155">
        <v>0</v>
      </c>
      <c r="R176" s="155">
        <f t="shared" si="22"/>
        <v>0</v>
      </c>
      <c r="S176" s="155">
        <v>0</v>
      </c>
      <c r="T176" s="156">
        <f t="shared" si="23"/>
        <v>0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R176" s="157" t="s">
        <v>136</v>
      </c>
      <c r="AT176" s="157" t="s">
        <v>134</v>
      </c>
      <c r="AU176" s="157" t="s">
        <v>137</v>
      </c>
      <c r="AY176" s="14" t="s">
        <v>132</v>
      </c>
      <c r="BE176" s="158">
        <f t="shared" si="24"/>
        <v>0</v>
      </c>
      <c r="BF176" s="158">
        <f t="shared" si="25"/>
        <v>0</v>
      </c>
      <c r="BG176" s="158">
        <f t="shared" si="26"/>
        <v>0</v>
      </c>
      <c r="BH176" s="158">
        <f t="shared" si="27"/>
        <v>0</v>
      </c>
      <c r="BI176" s="158">
        <f t="shared" si="28"/>
        <v>0</v>
      </c>
      <c r="BJ176" s="14" t="s">
        <v>137</v>
      </c>
      <c r="BK176" s="158">
        <f t="shared" si="29"/>
        <v>0</v>
      </c>
      <c r="BL176" s="14" t="s">
        <v>136</v>
      </c>
      <c r="BM176" s="157" t="s">
        <v>209</v>
      </c>
    </row>
    <row r="177" spans="1:65" s="2" customFormat="1" ht="38.1" customHeight="1" x14ac:dyDescent="0.2">
      <c r="A177" s="26"/>
      <c r="B177" s="145"/>
      <c r="C177" s="159" t="s">
        <v>161</v>
      </c>
      <c r="D177" s="159" t="s">
        <v>210</v>
      </c>
      <c r="E177" s="160" t="s">
        <v>211</v>
      </c>
      <c r="F177" s="161" t="s">
        <v>212</v>
      </c>
      <c r="G177" s="162" t="s">
        <v>179</v>
      </c>
      <c r="H177" s="163">
        <v>498</v>
      </c>
      <c r="I177" s="164"/>
      <c r="J177" s="164">
        <f t="shared" si="20"/>
        <v>0</v>
      </c>
      <c r="K177" s="165"/>
      <c r="L177" s="166"/>
      <c r="M177" s="167" t="s">
        <v>1</v>
      </c>
      <c r="N177" s="168" t="s">
        <v>35</v>
      </c>
      <c r="O177" s="155">
        <v>0</v>
      </c>
      <c r="P177" s="155">
        <f t="shared" si="21"/>
        <v>0</v>
      </c>
      <c r="Q177" s="155">
        <v>0</v>
      </c>
      <c r="R177" s="155">
        <f t="shared" si="22"/>
        <v>0</v>
      </c>
      <c r="S177" s="155">
        <v>0</v>
      </c>
      <c r="T177" s="156">
        <f t="shared" si="23"/>
        <v>0</v>
      </c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R177" s="157" t="s">
        <v>140</v>
      </c>
      <c r="AT177" s="157" t="s">
        <v>210</v>
      </c>
      <c r="AU177" s="157" t="s">
        <v>137</v>
      </c>
      <c r="AY177" s="14" t="s">
        <v>132</v>
      </c>
      <c r="BE177" s="158">
        <f t="shared" si="24"/>
        <v>0</v>
      </c>
      <c r="BF177" s="158">
        <f t="shared" si="25"/>
        <v>0</v>
      </c>
      <c r="BG177" s="158">
        <f t="shared" si="26"/>
        <v>0</v>
      </c>
      <c r="BH177" s="158">
        <f t="shared" si="27"/>
        <v>0</v>
      </c>
      <c r="BI177" s="158">
        <f t="shared" si="28"/>
        <v>0</v>
      </c>
      <c r="BJ177" s="14" t="s">
        <v>137</v>
      </c>
      <c r="BK177" s="158">
        <f t="shared" si="29"/>
        <v>0</v>
      </c>
      <c r="BL177" s="14" t="s">
        <v>136</v>
      </c>
      <c r="BM177" s="157" t="s">
        <v>213</v>
      </c>
    </row>
    <row r="178" spans="1:65" s="2" customFormat="1" ht="33" customHeight="1" x14ac:dyDescent="0.2">
      <c r="A178" s="26"/>
      <c r="B178" s="145"/>
      <c r="C178" s="146" t="s">
        <v>214</v>
      </c>
      <c r="D178" s="146" t="s">
        <v>134</v>
      </c>
      <c r="E178" s="147" t="s">
        <v>215</v>
      </c>
      <c r="F178" s="148" t="s">
        <v>216</v>
      </c>
      <c r="G178" s="149" t="s">
        <v>145</v>
      </c>
      <c r="H178" s="150">
        <v>18.286000000000001</v>
      </c>
      <c r="I178" s="151"/>
      <c r="J178" s="151">
        <f t="shared" si="20"/>
        <v>0</v>
      </c>
      <c r="K178" s="152"/>
      <c r="L178" s="27"/>
      <c r="M178" s="153" t="s">
        <v>1</v>
      </c>
      <c r="N178" s="154" t="s">
        <v>35</v>
      </c>
      <c r="O178" s="155">
        <v>0.47843000000000002</v>
      </c>
      <c r="P178" s="155">
        <f t="shared" si="21"/>
        <v>8.7485709800000002</v>
      </c>
      <c r="Q178" s="155">
        <v>6.8750000000000006E-2</v>
      </c>
      <c r="R178" s="155">
        <f t="shared" si="22"/>
        <v>1.2571625000000002</v>
      </c>
      <c r="S178" s="155">
        <v>0</v>
      </c>
      <c r="T178" s="156">
        <f t="shared" si="23"/>
        <v>0</v>
      </c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R178" s="157" t="s">
        <v>136</v>
      </c>
      <c r="AT178" s="157" t="s">
        <v>134</v>
      </c>
      <c r="AU178" s="157" t="s">
        <v>137</v>
      </c>
      <c r="AY178" s="14" t="s">
        <v>132</v>
      </c>
      <c r="BE178" s="158">
        <f t="shared" si="24"/>
        <v>0</v>
      </c>
      <c r="BF178" s="158">
        <f t="shared" si="25"/>
        <v>0</v>
      </c>
      <c r="BG178" s="158">
        <f t="shared" si="26"/>
        <v>0</v>
      </c>
      <c r="BH178" s="158">
        <f t="shared" si="27"/>
        <v>0</v>
      </c>
      <c r="BI178" s="158">
        <f t="shared" si="28"/>
        <v>0</v>
      </c>
      <c r="BJ178" s="14" t="s">
        <v>137</v>
      </c>
      <c r="BK178" s="158">
        <f t="shared" si="29"/>
        <v>0</v>
      </c>
      <c r="BL178" s="14" t="s">
        <v>136</v>
      </c>
      <c r="BM178" s="157" t="s">
        <v>217</v>
      </c>
    </row>
    <row r="179" spans="1:65" s="2" customFormat="1" ht="33" customHeight="1" x14ac:dyDescent="0.2">
      <c r="A179" s="26"/>
      <c r="B179" s="145"/>
      <c r="C179" s="146" t="s">
        <v>162</v>
      </c>
      <c r="D179" s="146" t="s">
        <v>134</v>
      </c>
      <c r="E179" s="147" t="s">
        <v>218</v>
      </c>
      <c r="F179" s="148" t="s">
        <v>219</v>
      </c>
      <c r="G179" s="149" t="s">
        <v>145</v>
      </c>
      <c r="H179" s="150">
        <v>237.14400000000001</v>
      </c>
      <c r="I179" s="151"/>
      <c r="J179" s="151">
        <f t="shared" si="20"/>
        <v>0</v>
      </c>
      <c r="K179" s="152"/>
      <c r="L179" s="27"/>
      <c r="M179" s="153" t="s">
        <v>1</v>
      </c>
      <c r="N179" s="154" t="s">
        <v>35</v>
      </c>
      <c r="O179" s="155">
        <v>0.48168</v>
      </c>
      <c r="P179" s="155">
        <f t="shared" si="21"/>
        <v>114.22752192</v>
      </c>
      <c r="Q179" s="155">
        <v>8.4070000000000006E-2</v>
      </c>
      <c r="R179" s="155">
        <f t="shared" si="22"/>
        <v>19.936696080000001</v>
      </c>
      <c r="S179" s="155">
        <v>0</v>
      </c>
      <c r="T179" s="156">
        <f t="shared" si="23"/>
        <v>0</v>
      </c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R179" s="157" t="s">
        <v>136</v>
      </c>
      <c r="AT179" s="157" t="s">
        <v>134</v>
      </c>
      <c r="AU179" s="157" t="s">
        <v>137</v>
      </c>
      <c r="AY179" s="14" t="s">
        <v>132</v>
      </c>
      <c r="BE179" s="158">
        <f t="shared" si="24"/>
        <v>0</v>
      </c>
      <c r="BF179" s="158">
        <f t="shared" si="25"/>
        <v>0</v>
      </c>
      <c r="BG179" s="158">
        <f t="shared" si="26"/>
        <v>0</v>
      </c>
      <c r="BH179" s="158">
        <f t="shared" si="27"/>
        <v>0</v>
      </c>
      <c r="BI179" s="158">
        <f t="shared" si="28"/>
        <v>0</v>
      </c>
      <c r="BJ179" s="14" t="s">
        <v>137</v>
      </c>
      <c r="BK179" s="158">
        <f t="shared" si="29"/>
        <v>0</v>
      </c>
      <c r="BL179" s="14" t="s">
        <v>136</v>
      </c>
      <c r="BM179" s="157" t="s">
        <v>220</v>
      </c>
    </row>
    <row r="180" spans="1:65" s="12" customFormat="1" ht="23.1" customHeight="1" x14ac:dyDescent="0.2">
      <c r="B180" s="133"/>
      <c r="D180" s="134" t="s">
        <v>68</v>
      </c>
      <c r="E180" s="143" t="s">
        <v>136</v>
      </c>
      <c r="F180" s="143" t="s">
        <v>221</v>
      </c>
      <c r="J180" s="144">
        <f>BK180</f>
        <v>0</v>
      </c>
      <c r="L180" s="133"/>
      <c r="M180" s="137"/>
      <c r="N180" s="138"/>
      <c r="O180" s="138"/>
      <c r="P180" s="139">
        <f>SUM(P181:P191)</f>
        <v>120.42649300000001</v>
      </c>
      <c r="Q180" s="138"/>
      <c r="R180" s="139">
        <f>SUM(R181:R191)</f>
        <v>22.433994159999994</v>
      </c>
      <c r="S180" s="138"/>
      <c r="T180" s="140">
        <f>SUM(T181:T191)</f>
        <v>0</v>
      </c>
      <c r="AR180" s="134" t="s">
        <v>77</v>
      </c>
      <c r="AT180" s="141" t="s">
        <v>68</v>
      </c>
      <c r="AU180" s="141" t="s">
        <v>77</v>
      </c>
      <c r="AY180" s="134" t="s">
        <v>132</v>
      </c>
      <c r="BK180" s="142">
        <f>SUM(BK181:BK191)</f>
        <v>0</v>
      </c>
    </row>
    <row r="181" spans="1:65" s="2" customFormat="1" ht="24.2" customHeight="1" x14ac:dyDescent="0.2">
      <c r="A181" s="26"/>
      <c r="B181" s="145"/>
      <c r="C181" s="146" t="s">
        <v>222</v>
      </c>
      <c r="D181" s="146" t="s">
        <v>134</v>
      </c>
      <c r="E181" s="147" t="s">
        <v>223</v>
      </c>
      <c r="F181" s="148" t="s">
        <v>224</v>
      </c>
      <c r="G181" s="149" t="s">
        <v>135</v>
      </c>
      <c r="H181" s="150">
        <v>1.0609999999999999</v>
      </c>
      <c r="I181" s="151"/>
      <c r="J181" s="151">
        <f t="shared" ref="J181:J191" si="30">ROUND(I181*H181,2)</f>
        <v>0</v>
      </c>
      <c r="K181" s="152"/>
      <c r="L181" s="27"/>
      <c r="M181" s="153" t="s">
        <v>1</v>
      </c>
      <c r="N181" s="154" t="s">
        <v>35</v>
      </c>
      <c r="O181" s="155">
        <v>1.2537</v>
      </c>
      <c r="P181" s="155">
        <f t="shared" ref="P181:P191" si="31">O181*H181</f>
        <v>1.3301757000000001</v>
      </c>
      <c r="Q181" s="155">
        <v>2.3141699999999998</v>
      </c>
      <c r="R181" s="155">
        <f t="shared" ref="R181:R191" si="32">Q181*H181</f>
        <v>2.4553343699999997</v>
      </c>
      <c r="S181" s="155">
        <v>0</v>
      </c>
      <c r="T181" s="156">
        <f t="shared" ref="T181:T191" si="33">S181*H181</f>
        <v>0</v>
      </c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R181" s="157" t="s">
        <v>136</v>
      </c>
      <c r="AT181" s="157" t="s">
        <v>134</v>
      </c>
      <c r="AU181" s="157" t="s">
        <v>137</v>
      </c>
      <c r="AY181" s="14" t="s">
        <v>132</v>
      </c>
      <c r="BE181" s="158">
        <f t="shared" ref="BE181:BE191" si="34">IF(N181="základná",J181,0)</f>
        <v>0</v>
      </c>
      <c r="BF181" s="158">
        <f t="shared" ref="BF181:BF191" si="35">IF(N181="znížená",J181,0)</f>
        <v>0</v>
      </c>
      <c r="BG181" s="158">
        <f t="shared" ref="BG181:BG191" si="36">IF(N181="zákl. prenesená",J181,0)</f>
        <v>0</v>
      </c>
      <c r="BH181" s="158">
        <f t="shared" ref="BH181:BH191" si="37">IF(N181="zníž. prenesená",J181,0)</f>
        <v>0</v>
      </c>
      <c r="BI181" s="158">
        <f t="shared" ref="BI181:BI191" si="38">IF(N181="nulová",J181,0)</f>
        <v>0</v>
      </c>
      <c r="BJ181" s="14" t="s">
        <v>137</v>
      </c>
      <c r="BK181" s="158">
        <f t="shared" ref="BK181:BK191" si="39">ROUND(I181*H181,2)</f>
        <v>0</v>
      </c>
      <c r="BL181" s="14" t="s">
        <v>136</v>
      </c>
      <c r="BM181" s="157" t="s">
        <v>225</v>
      </c>
    </row>
    <row r="182" spans="1:65" s="2" customFormat="1" ht="16.5" customHeight="1" x14ac:dyDescent="0.2">
      <c r="A182" s="26"/>
      <c r="B182" s="145"/>
      <c r="C182" s="146" t="s">
        <v>164</v>
      </c>
      <c r="D182" s="146" t="s">
        <v>134</v>
      </c>
      <c r="E182" s="147" t="s">
        <v>226</v>
      </c>
      <c r="F182" s="148" t="s">
        <v>227</v>
      </c>
      <c r="G182" s="149" t="s">
        <v>145</v>
      </c>
      <c r="H182" s="150">
        <v>8.4939999999999998</v>
      </c>
      <c r="I182" s="151"/>
      <c r="J182" s="151">
        <f t="shared" si="30"/>
        <v>0</v>
      </c>
      <c r="K182" s="152"/>
      <c r="L182" s="27"/>
      <c r="M182" s="153" t="s">
        <v>1</v>
      </c>
      <c r="N182" s="154" t="s">
        <v>35</v>
      </c>
      <c r="O182" s="155">
        <v>0.58648999999999996</v>
      </c>
      <c r="P182" s="155">
        <f t="shared" si="31"/>
        <v>4.9816460599999992</v>
      </c>
      <c r="Q182" s="155">
        <v>2.7999999999999998E-4</v>
      </c>
      <c r="R182" s="155">
        <f t="shared" si="32"/>
        <v>2.3783199999999997E-3</v>
      </c>
      <c r="S182" s="155">
        <v>0</v>
      </c>
      <c r="T182" s="156">
        <f t="shared" si="33"/>
        <v>0</v>
      </c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R182" s="157" t="s">
        <v>136</v>
      </c>
      <c r="AT182" s="157" t="s">
        <v>134</v>
      </c>
      <c r="AU182" s="157" t="s">
        <v>137</v>
      </c>
      <c r="AY182" s="14" t="s">
        <v>132</v>
      </c>
      <c r="BE182" s="158">
        <f t="shared" si="34"/>
        <v>0</v>
      </c>
      <c r="BF182" s="158">
        <f t="shared" si="35"/>
        <v>0</v>
      </c>
      <c r="BG182" s="158">
        <f t="shared" si="36"/>
        <v>0</v>
      </c>
      <c r="BH182" s="158">
        <f t="shared" si="37"/>
        <v>0</v>
      </c>
      <c r="BI182" s="158">
        <f t="shared" si="38"/>
        <v>0</v>
      </c>
      <c r="BJ182" s="14" t="s">
        <v>137</v>
      </c>
      <c r="BK182" s="158">
        <f t="shared" si="39"/>
        <v>0</v>
      </c>
      <c r="BL182" s="14" t="s">
        <v>136</v>
      </c>
      <c r="BM182" s="157" t="s">
        <v>228</v>
      </c>
    </row>
    <row r="183" spans="1:65" s="2" customFormat="1" ht="16.5" customHeight="1" x14ac:dyDescent="0.2">
      <c r="A183" s="26"/>
      <c r="B183" s="145"/>
      <c r="C183" s="146" t="s">
        <v>229</v>
      </c>
      <c r="D183" s="146" t="s">
        <v>134</v>
      </c>
      <c r="E183" s="147" t="s">
        <v>230</v>
      </c>
      <c r="F183" s="148" t="s">
        <v>231</v>
      </c>
      <c r="G183" s="149" t="s">
        <v>145</v>
      </c>
      <c r="H183" s="150">
        <v>8.4939999999999998</v>
      </c>
      <c r="I183" s="151"/>
      <c r="J183" s="151">
        <f t="shared" si="30"/>
        <v>0</v>
      </c>
      <c r="K183" s="152"/>
      <c r="L183" s="27"/>
      <c r="M183" s="153" t="s">
        <v>1</v>
      </c>
      <c r="N183" s="154" t="s">
        <v>35</v>
      </c>
      <c r="O183" s="155">
        <v>0.32600000000000001</v>
      </c>
      <c r="P183" s="155">
        <f t="shared" si="31"/>
        <v>2.7690440000000001</v>
      </c>
      <c r="Q183" s="155">
        <v>0</v>
      </c>
      <c r="R183" s="155">
        <f t="shared" si="32"/>
        <v>0</v>
      </c>
      <c r="S183" s="155">
        <v>0</v>
      </c>
      <c r="T183" s="156">
        <f t="shared" si="33"/>
        <v>0</v>
      </c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R183" s="157" t="s">
        <v>136</v>
      </c>
      <c r="AT183" s="157" t="s">
        <v>134</v>
      </c>
      <c r="AU183" s="157" t="s">
        <v>137</v>
      </c>
      <c r="AY183" s="14" t="s">
        <v>132</v>
      </c>
      <c r="BE183" s="158">
        <f t="shared" si="34"/>
        <v>0</v>
      </c>
      <c r="BF183" s="158">
        <f t="shared" si="35"/>
        <v>0</v>
      </c>
      <c r="BG183" s="158">
        <f t="shared" si="36"/>
        <v>0</v>
      </c>
      <c r="BH183" s="158">
        <f t="shared" si="37"/>
        <v>0</v>
      </c>
      <c r="BI183" s="158">
        <f t="shared" si="38"/>
        <v>0</v>
      </c>
      <c r="BJ183" s="14" t="s">
        <v>137</v>
      </c>
      <c r="BK183" s="158">
        <f t="shared" si="39"/>
        <v>0</v>
      </c>
      <c r="BL183" s="14" t="s">
        <v>136</v>
      </c>
      <c r="BM183" s="157" t="s">
        <v>232</v>
      </c>
    </row>
    <row r="184" spans="1:65" s="2" customFormat="1" ht="24.2" customHeight="1" x14ac:dyDescent="0.2">
      <c r="A184" s="26"/>
      <c r="B184" s="145"/>
      <c r="C184" s="146" t="s">
        <v>168</v>
      </c>
      <c r="D184" s="146" t="s">
        <v>134</v>
      </c>
      <c r="E184" s="147" t="s">
        <v>233</v>
      </c>
      <c r="F184" s="148" t="s">
        <v>234</v>
      </c>
      <c r="G184" s="149" t="s">
        <v>145</v>
      </c>
      <c r="H184" s="150">
        <v>2.9710000000000001</v>
      </c>
      <c r="I184" s="151"/>
      <c r="J184" s="151">
        <f t="shared" si="30"/>
        <v>0</v>
      </c>
      <c r="K184" s="152"/>
      <c r="L184" s="27"/>
      <c r="M184" s="153" t="s">
        <v>1</v>
      </c>
      <c r="N184" s="154" t="s">
        <v>35</v>
      </c>
      <c r="O184" s="155">
        <v>1.58795</v>
      </c>
      <c r="P184" s="155">
        <f t="shared" si="31"/>
        <v>4.7177994500000002</v>
      </c>
      <c r="Q184" s="155">
        <v>1.0880000000000001E-2</v>
      </c>
      <c r="R184" s="155">
        <f t="shared" si="32"/>
        <v>3.2324480000000003E-2</v>
      </c>
      <c r="S184" s="155">
        <v>0</v>
      </c>
      <c r="T184" s="156">
        <f t="shared" si="33"/>
        <v>0</v>
      </c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R184" s="157" t="s">
        <v>136</v>
      </c>
      <c r="AT184" s="157" t="s">
        <v>134</v>
      </c>
      <c r="AU184" s="157" t="s">
        <v>137</v>
      </c>
      <c r="AY184" s="14" t="s">
        <v>132</v>
      </c>
      <c r="BE184" s="158">
        <f t="shared" si="34"/>
        <v>0</v>
      </c>
      <c r="BF184" s="158">
        <f t="shared" si="35"/>
        <v>0</v>
      </c>
      <c r="BG184" s="158">
        <f t="shared" si="36"/>
        <v>0</v>
      </c>
      <c r="BH184" s="158">
        <f t="shared" si="37"/>
        <v>0</v>
      </c>
      <c r="BI184" s="158">
        <f t="shared" si="38"/>
        <v>0</v>
      </c>
      <c r="BJ184" s="14" t="s">
        <v>137</v>
      </c>
      <c r="BK184" s="158">
        <f t="shared" si="39"/>
        <v>0</v>
      </c>
      <c r="BL184" s="14" t="s">
        <v>136</v>
      </c>
      <c r="BM184" s="157" t="s">
        <v>235</v>
      </c>
    </row>
    <row r="185" spans="1:65" s="2" customFormat="1" ht="24.2" customHeight="1" x14ac:dyDescent="0.2">
      <c r="A185" s="26"/>
      <c r="B185" s="145"/>
      <c r="C185" s="146" t="s">
        <v>236</v>
      </c>
      <c r="D185" s="146" t="s">
        <v>134</v>
      </c>
      <c r="E185" s="147" t="s">
        <v>237</v>
      </c>
      <c r="F185" s="148" t="s">
        <v>238</v>
      </c>
      <c r="G185" s="149" t="s">
        <v>145</v>
      </c>
      <c r="H185" s="150">
        <v>2.9710000000000001</v>
      </c>
      <c r="I185" s="151"/>
      <c r="J185" s="151">
        <f t="shared" si="30"/>
        <v>0</v>
      </c>
      <c r="K185" s="152"/>
      <c r="L185" s="27"/>
      <c r="M185" s="153" t="s">
        <v>1</v>
      </c>
      <c r="N185" s="154" t="s">
        <v>35</v>
      </c>
      <c r="O185" s="155">
        <v>0.54600000000000004</v>
      </c>
      <c r="P185" s="155">
        <f t="shared" si="31"/>
        <v>1.6221660000000002</v>
      </c>
      <c r="Q185" s="155">
        <v>0</v>
      </c>
      <c r="R185" s="155">
        <f t="shared" si="32"/>
        <v>0</v>
      </c>
      <c r="S185" s="155">
        <v>0</v>
      </c>
      <c r="T185" s="156">
        <f t="shared" si="33"/>
        <v>0</v>
      </c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R185" s="157" t="s">
        <v>136</v>
      </c>
      <c r="AT185" s="157" t="s">
        <v>134</v>
      </c>
      <c r="AU185" s="157" t="s">
        <v>137</v>
      </c>
      <c r="AY185" s="14" t="s">
        <v>132</v>
      </c>
      <c r="BE185" s="158">
        <f t="shared" si="34"/>
        <v>0</v>
      </c>
      <c r="BF185" s="158">
        <f t="shared" si="35"/>
        <v>0</v>
      </c>
      <c r="BG185" s="158">
        <f t="shared" si="36"/>
        <v>0</v>
      </c>
      <c r="BH185" s="158">
        <f t="shared" si="37"/>
        <v>0</v>
      </c>
      <c r="BI185" s="158">
        <f t="shared" si="38"/>
        <v>0</v>
      </c>
      <c r="BJ185" s="14" t="s">
        <v>137</v>
      </c>
      <c r="BK185" s="158">
        <f t="shared" si="39"/>
        <v>0</v>
      </c>
      <c r="BL185" s="14" t="s">
        <v>136</v>
      </c>
      <c r="BM185" s="157" t="s">
        <v>239</v>
      </c>
    </row>
    <row r="186" spans="1:65" s="2" customFormat="1" ht="24.2" customHeight="1" x14ac:dyDescent="0.2">
      <c r="A186" s="26"/>
      <c r="B186" s="145"/>
      <c r="C186" s="146" t="s">
        <v>172</v>
      </c>
      <c r="D186" s="146" t="s">
        <v>134</v>
      </c>
      <c r="E186" s="147" t="s">
        <v>240</v>
      </c>
      <c r="F186" s="148" t="s">
        <v>241</v>
      </c>
      <c r="G186" s="149" t="s">
        <v>135</v>
      </c>
      <c r="H186" s="150">
        <v>8.0779999999999994</v>
      </c>
      <c r="I186" s="151"/>
      <c r="J186" s="151">
        <f t="shared" si="30"/>
        <v>0</v>
      </c>
      <c r="K186" s="152"/>
      <c r="L186" s="27"/>
      <c r="M186" s="153" t="s">
        <v>1</v>
      </c>
      <c r="N186" s="154" t="s">
        <v>35</v>
      </c>
      <c r="O186" s="155">
        <v>1.5727</v>
      </c>
      <c r="P186" s="155">
        <f t="shared" si="31"/>
        <v>12.704270599999999</v>
      </c>
      <c r="Q186" s="155">
        <v>2.31413</v>
      </c>
      <c r="R186" s="155">
        <f t="shared" si="32"/>
        <v>18.693542139999998</v>
      </c>
      <c r="S186" s="155">
        <v>0</v>
      </c>
      <c r="T186" s="156">
        <f t="shared" si="33"/>
        <v>0</v>
      </c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R186" s="157" t="s">
        <v>136</v>
      </c>
      <c r="AT186" s="157" t="s">
        <v>134</v>
      </c>
      <c r="AU186" s="157" t="s">
        <v>137</v>
      </c>
      <c r="AY186" s="14" t="s">
        <v>132</v>
      </c>
      <c r="BE186" s="158">
        <f t="shared" si="34"/>
        <v>0</v>
      </c>
      <c r="BF186" s="158">
        <f t="shared" si="35"/>
        <v>0</v>
      </c>
      <c r="BG186" s="158">
        <f t="shared" si="36"/>
        <v>0</v>
      </c>
      <c r="BH186" s="158">
        <f t="shared" si="37"/>
        <v>0</v>
      </c>
      <c r="BI186" s="158">
        <f t="shared" si="38"/>
        <v>0</v>
      </c>
      <c r="BJ186" s="14" t="s">
        <v>137</v>
      </c>
      <c r="BK186" s="158">
        <f t="shared" si="39"/>
        <v>0</v>
      </c>
      <c r="BL186" s="14" t="s">
        <v>136</v>
      </c>
      <c r="BM186" s="157" t="s">
        <v>242</v>
      </c>
    </row>
    <row r="187" spans="1:65" s="2" customFormat="1" ht="24.2" customHeight="1" x14ac:dyDescent="0.2">
      <c r="A187" s="26"/>
      <c r="B187" s="145"/>
      <c r="C187" s="146" t="s">
        <v>243</v>
      </c>
      <c r="D187" s="146" t="s">
        <v>134</v>
      </c>
      <c r="E187" s="147" t="s">
        <v>244</v>
      </c>
      <c r="F187" s="148" t="s">
        <v>245</v>
      </c>
      <c r="G187" s="149" t="s">
        <v>145</v>
      </c>
      <c r="H187" s="150">
        <v>74.75</v>
      </c>
      <c r="I187" s="151"/>
      <c r="J187" s="151">
        <f t="shared" si="30"/>
        <v>0</v>
      </c>
      <c r="K187" s="152"/>
      <c r="L187" s="27"/>
      <c r="M187" s="153" t="s">
        <v>1</v>
      </c>
      <c r="N187" s="154" t="s">
        <v>35</v>
      </c>
      <c r="O187" s="155">
        <v>0.48230000000000001</v>
      </c>
      <c r="P187" s="155">
        <f t="shared" si="31"/>
        <v>36.051924999999997</v>
      </c>
      <c r="Q187" s="155">
        <v>3.4099999999999998E-3</v>
      </c>
      <c r="R187" s="155">
        <f t="shared" si="32"/>
        <v>0.2548975</v>
      </c>
      <c r="S187" s="155">
        <v>0</v>
      </c>
      <c r="T187" s="156">
        <f t="shared" si="33"/>
        <v>0</v>
      </c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R187" s="157" t="s">
        <v>136</v>
      </c>
      <c r="AT187" s="157" t="s">
        <v>134</v>
      </c>
      <c r="AU187" s="157" t="s">
        <v>137</v>
      </c>
      <c r="AY187" s="14" t="s">
        <v>132</v>
      </c>
      <c r="BE187" s="158">
        <f t="shared" si="34"/>
        <v>0</v>
      </c>
      <c r="BF187" s="158">
        <f t="shared" si="35"/>
        <v>0</v>
      </c>
      <c r="BG187" s="158">
        <f t="shared" si="36"/>
        <v>0</v>
      </c>
      <c r="BH187" s="158">
        <f t="shared" si="37"/>
        <v>0</v>
      </c>
      <c r="BI187" s="158">
        <f t="shared" si="38"/>
        <v>0</v>
      </c>
      <c r="BJ187" s="14" t="s">
        <v>137</v>
      </c>
      <c r="BK187" s="158">
        <f t="shared" si="39"/>
        <v>0</v>
      </c>
      <c r="BL187" s="14" t="s">
        <v>136</v>
      </c>
      <c r="BM187" s="157" t="s">
        <v>246</v>
      </c>
    </row>
    <row r="188" spans="1:65" s="2" customFormat="1" ht="24.2" customHeight="1" x14ac:dyDescent="0.2">
      <c r="A188" s="26"/>
      <c r="B188" s="145"/>
      <c r="C188" s="146" t="s">
        <v>175</v>
      </c>
      <c r="D188" s="146" t="s">
        <v>134</v>
      </c>
      <c r="E188" s="147" t="s">
        <v>247</v>
      </c>
      <c r="F188" s="148" t="s">
        <v>248</v>
      </c>
      <c r="G188" s="149" t="s">
        <v>145</v>
      </c>
      <c r="H188" s="150">
        <v>74.75</v>
      </c>
      <c r="I188" s="151"/>
      <c r="J188" s="151">
        <f t="shared" si="30"/>
        <v>0</v>
      </c>
      <c r="K188" s="152"/>
      <c r="L188" s="27"/>
      <c r="M188" s="153" t="s">
        <v>1</v>
      </c>
      <c r="N188" s="154" t="s">
        <v>35</v>
      </c>
      <c r="O188" s="155">
        <v>0.23899999999999999</v>
      </c>
      <c r="P188" s="155">
        <f t="shared" si="31"/>
        <v>17.86525</v>
      </c>
      <c r="Q188" s="155">
        <v>0</v>
      </c>
      <c r="R188" s="155">
        <f t="shared" si="32"/>
        <v>0</v>
      </c>
      <c r="S188" s="155">
        <v>0</v>
      </c>
      <c r="T188" s="156">
        <f t="shared" si="33"/>
        <v>0</v>
      </c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R188" s="157" t="s">
        <v>136</v>
      </c>
      <c r="AT188" s="157" t="s">
        <v>134</v>
      </c>
      <c r="AU188" s="157" t="s">
        <v>137</v>
      </c>
      <c r="AY188" s="14" t="s">
        <v>132</v>
      </c>
      <c r="BE188" s="158">
        <f t="shared" si="34"/>
        <v>0</v>
      </c>
      <c r="BF188" s="158">
        <f t="shared" si="35"/>
        <v>0</v>
      </c>
      <c r="BG188" s="158">
        <f t="shared" si="36"/>
        <v>0</v>
      </c>
      <c r="BH188" s="158">
        <f t="shared" si="37"/>
        <v>0</v>
      </c>
      <c r="BI188" s="158">
        <f t="shared" si="38"/>
        <v>0</v>
      </c>
      <c r="BJ188" s="14" t="s">
        <v>137</v>
      </c>
      <c r="BK188" s="158">
        <f t="shared" si="39"/>
        <v>0</v>
      </c>
      <c r="BL188" s="14" t="s">
        <v>136</v>
      </c>
      <c r="BM188" s="157" t="s">
        <v>249</v>
      </c>
    </row>
    <row r="189" spans="1:65" s="2" customFormat="1" ht="24.2" customHeight="1" x14ac:dyDescent="0.2">
      <c r="A189" s="26"/>
      <c r="B189" s="145"/>
      <c r="C189" s="146" t="s">
        <v>250</v>
      </c>
      <c r="D189" s="146" t="s">
        <v>134</v>
      </c>
      <c r="E189" s="147" t="s">
        <v>251</v>
      </c>
      <c r="F189" s="148" t="s">
        <v>252</v>
      </c>
      <c r="G189" s="149" t="s">
        <v>157</v>
      </c>
      <c r="H189" s="150">
        <v>0.93400000000000005</v>
      </c>
      <c r="I189" s="151"/>
      <c r="J189" s="151">
        <f t="shared" si="30"/>
        <v>0</v>
      </c>
      <c r="K189" s="152"/>
      <c r="L189" s="27"/>
      <c r="M189" s="153" t="s">
        <v>1</v>
      </c>
      <c r="N189" s="154" t="s">
        <v>35</v>
      </c>
      <c r="O189" s="155">
        <v>35.618609999999997</v>
      </c>
      <c r="P189" s="155">
        <f t="shared" si="31"/>
        <v>33.267781739999997</v>
      </c>
      <c r="Q189" s="155">
        <v>1.0165999999999999</v>
      </c>
      <c r="R189" s="155">
        <f t="shared" si="32"/>
        <v>0.94950440000000003</v>
      </c>
      <c r="S189" s="155">
        <v>0</v>
      </c>
      <c r="T189" s="156">
        <f t="shared" si="33"/>
        <v>0</v>
      </c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R189" s="157" t="s">
        <v>136</v>
      </c>
      <c r="AT189" s="157" t="s">
        <v>134</v>
      </c>
      <c r="AU189" s="157" t="s">
        <v>137</v>
      </c>
      <c r="AY189" s="14" t="s">
        <v>132</v>
      </c>
      <c r="BE189" s="158">
        <f t="shared" si="34"/>
        <v>0</v>
      </c>
      <c r="BF189" s="158">
        <f t="shared" si="35"/>
        <v>0</v>
      </c>
      <c r="BG189" s="158">
        <f t="shared" si="36"/>
        <v>0</v>
      </c>
      <c r="BH189" s="158">
        <f t="shared" si="37"/>
        <v>0</v>
      </c>
      <c r="BI189" s="158">
        <f t="shared" si="38"/>
        <v>0</v>
      </c>
      <c r="BJ189" s="14" t="s">
        <v>137</v>
      </c>
      <c r="BK189" s="158">
        <f t="shared" si="39"/>
        <v>0</v>
      </c>
      <c r="BL189" s="14" t="s">
        <v>136</v>
      </c>
      <c r="BM189" s="157" t="s">
        <v>253</v>
      </c>
    </row>
    <row r="190" spans="1:65" s="2" customFormat="1" ht="41.1" customHeight="1" x14ac:dyDescent="0.2">
      <c r="A190" s="26"/>
      <c r="B190" s="145"/>
      <c r="C190" s="146" t="s">
        <v>180</v>
      </c>
      <c r="D190" s="146" t="s">
        <v>134</v>
      </c>
      <c r="E190" s="147" t="s">
        <v>254</v>
      </c>
      <c r="F190" s="148" t="s">
        <v>255</v>
      </c>
      <c r="G190" s="149" t="s">
        <v>145</v>
      </c>
      <c r="H190" s="150">
        <v>25.562999999999999</v>
      </c>
      <c r="I190" s="151"/>
      <c r="J190" s="151">
        <f t="shared" si="30"/>
        <v>0</v>
      </c>
      <c r="K190" s="152"/>
      <c r="L190" s="27"/>
      <c r="M190" s="153" t="s">
        <v>1</v>
      </c>
      <c r="N190" s="154" t="s">
        <v>35</v>
      </c>
      <c r="O190" s="155">
        <v>0.20014999999999999</v>
      </c>
      <c r="P190" s="155">
        <f t="shared" si="31"/>
        <v>5.1164344499999999</v>
      </c>
      <c r="Q190" s="155">
        <v>1.4999999999999999E-4</v>
      </c>
      <c r="R190" s="155">
        <f t="shared" si="32"/>
        <v>3.8344499999999997E-3</v>
      </c>
      <c r="S190" s="155">
        <v>0</v>
      </c>
      <c r="T190" s="156">
        <f t="shared" si="33"/>
        <v>0</v>
      </c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R190" s="157" t="s">
        <v>136</v>
      </c>
      <c r="AT190" s="157" t="s">
        <v>134</v>
      </c>
      <c r="AU190" s="157" t="s">
        <v>137</v>
      </c>
      <c r="AY190" s="14" t="s">
        <v>132</v>
      </c>
      <c r="BE190" s="158">
        <f t="shared" si="34"/>
        <v>0</v>
      </c>
      <c r="BF190" s="158">
        <f t="shared" si="35"/>
        <v>0</v>
      </c>
      <c r="BG190" s="158">
        <f t="shared" si="36"/>
        <v>0</v>
      </c>
      <c r="BH190" s="158">
        <f t="shared" si="37"/>
        <v>0</v>
      </c>
      <c r="BI190" s="158">
        <f t="shared" si="38"/>
        <v>0</v>
      </c>
      <c r="BJ190" s="14" t="s">
        <v>137</v>
      </c>
      <c r="BK190" s="158">
        <f t="shared" si="39"/>
        <v>0</v>
      </c>
      <c r="BL190" s="14" t="s">
        <v>136</v>
      </c>
      <c r="BM190" s="157" t="s">
        <v>256</v>
      </c>
    </row>
    <row r="191" spans="1:65" s="2" customFormat="1" ht="23.1" customHeight="1" x14ac:dyDescent="0.2">
      <c r="A191" s="26"/>
      <c r="B191" s="145"/>
      <c r="C191" s="159" t="s">
        <v>257</v>
      </c>
      <c r="D191" s="159" t="s">
        <v>210</v>
      </c>
      <c r="E191" s="160" t="s">
        <v>258</v>
      </c>
      <c r="F191" s="161" t="s">
        <v>259</v>
      </c>
      <c r="G191" s="162" t="s">
        <v>145</v>
      </c>
      <c r="H191" s="163">
        <v>28.119</v>
      </c>
      <c r="I191" s="164"/>
      <c r="J191" s="164">
        <f t="shared" si="30"/>
        <v>0</v>
      </c>
      <c r="K191" s="165"/>
      <c r="L191" s="166"/>
      <c r="M191" s="167" t="s">
        <v>1</v>
      </c>
      <c r="N191" s="168" t="s">
        <v>35</v>
      </c>
      <c r="O191" s="155">
        <v>0</v>
      </c>
      <c r="P191" s="155">
        <f t="shared" si="31"/>
        <v>0</v>
      </c>
      <c r="Q191" s="155">
        <v>1.5E-3</v>
      </c>
      <c r="R191" s="155">
        <f t="shared" si="32"/>
        <v>4.2178500000000001E-2</v>
      </c>
      <c r="S191" s="155">
        <v>0</v>
      </c>
      <c r="T191" s="156">
        <f t="shared" si="33"/>
        <v>0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R191" s="157" t="s">
        <v>140</v>
      </c>
      <c r="AT191" s="157" t="s">
        <v>210</v>
      </c>
      <c r="AU191" s="157" t="s">
        <v>137</v>
      </c>
      <c r="AY191" s="14" t="s">
        <v>132</v>
      </c>
      <c r="BE191" s="158">
        <f t="shared" si="34"/>
        <v>0</v>
      </c>
      <c r="BF191" s="158">
        <f t="shared" si="35"/>
        <v>0</v>
      </c>
      <c r="BG191" s="158">
        <f t="shared" si="36"/>
        <v>0</v>
      </c>
      <c r="BH191" s="158">
        <f t="shared" si="37"/>
        <v>0</v>
      </c>
      <c r="BI191" s="158">
        <f t="shared" si="38"/>
        <v>0</v>
      </c>
      <c r="BJ191" s="14" t="s">
        <v>137</v>
      </c>
      <c r="BK191" s="158">
        <f t="shared" si="39"/>
        <v>0</v>
      </c>
      <c r="BL191" s="14" t="s">
        <v>136</v>
      </c>
      <c r="BM191" s="157" t="s">
        <v>260</v>
      </c>
    </row>
    <row r="192" spans="1:65" s="12" customFormat="1" ht="23.1" customHeight="1" x14ac:dyDescent="0.2">
      <c r="B192" s="133"/>
      <c r="D192" s="134" t="s">
        <v>68</v>
      </c>
      <c r="E192" s="143" t="s">
        <v>141</v>
      </c>
      <c r="F192" s="143" t="s">
        <v>261</v>
      </c>
      <c r="J192" s="144">
        <f>BK192</f>
        <v>0</v>
      </c>
      <c r="L192" s="133"/>
      <c r="M192" s="137"/>
      <c r="N192" s="138"/>
      <c r="O192" s="138"/>
      <c r="P192" s="139">
        <f>SUM(P193:P196)</f>
        <v>0</v>
      </c>
      <c r="Q192" s="138"/>
      <c r="R192" s="139">
        <f>SUM(R193:R196)</f>
        <v>6.6571199999999999</v>
      </c>
      <c r="S192" s="138"/>
      <c r="T192" s="140">
        <f>SUM(T193:T196)</f>
        <v>0</v>
      </c>
      <c r="AR192" s="134" t="s">
        <v>77</v>
      </c>
      <c r="AT192" s="141" t="s">
        <v>68</v>
      </c>
      <c r="AU192" s="141" t="s">
        <v>77</v>
      </c>
      <c r="AY192" s="134" t="s">
        <v>132</v>
      </c>
      <c r="BK192" s="142">
        <f>SUM(BK193:BK196)</f>
        <v>0</v>
      </c>
    </row>
    <row r="193" spans="1:65" s="2" customFormat="1" ht="16.5" customHeight="1" x14ac:dyDescent="0.2">
      <c r="A193" s="26"/>
      <c r="B193" s="145"/>
      <c r="C193" s="146" t="s">
        <v>183</v>
      </c>
      <c r="D193" s="146" t="s">
        <v>134</v>
      </c>
      <c r="E193" s="147" t="s">
        <v>262</v>
      </c>
      <c r="F193" s="148" t="s">
        <v>263</v>
      </c>
      <c r="G193" s="149" t="s">
        <v>135</v>
      </c>
      <c r="H193" s="150">
        <v>9.968</v>
      </c>
      <c r="I193" s="151"/>
      <c r="J193" s="151">
        <f>ROUND(I193*H193,2)</f>
        <v>0</v>
      </c>
      <c r="K193" s="152"/>
      <c r="L193" s="27"/>
      <c r="M193" s="153" t="s">
        <v>1</v>
      </c>
      <c r="N193" s="154" t="s">
        <v>35</v>
      </c>
      <c r="O193" s="155">
        <v>0</v>
      </c>
      <c r="P193" s="155">
        <f>O193*H193</f>
        <v>0</v>
      </c>
      <c r="Q193" s="155">
        <v>0</v>
      </c>
      <c r="R193" s="155">
        <f>Q193*H193</f>
        <v>0</v>
      </c>
      <c r="S193" s="155">
        <v>0</v>
      </c>
      <c r="T193" s="156">
        <f>S193*H193</f>
        <v>0</v>
      </c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R193" s="157" t="s">
        <v>136</v>
      </c>
      <c r="AT193" s="157" t="s">
        <v>134</v>
      </c>
      <c r="AU193" s="157" t="s">
        <v>137</v>
      </c>
      <c r="AY193" s="14" t="s">
        <v>132</v>
      </c>
      <c r="BE193" s="158">
        <f>IF(N193="základná",J193,0)</f>
        <v>0</v>
      </c>
      <c r="BF193" s="158">
        <f>IF(N193="znížená",J193,0)</f>
        <v>0</v>
      </c>
      <c r="BG193" s="158">
        <f>IF(N193="zákl. prenesená",J193,0)</f>
        <v>0</v>
      </c>
      <c r="BH193" s="158">
        <f>IF(N193="zníž. prenesená",J193,0)</f>
        <v>0</v>
      </c>
      <c r="BI193" s="158">
        <f>IF(N193="nulová",J193,0)</f>
        <v>0</v>
      </c>
      <c r="BJ193" s="14" t="s">
        <v>137</v>
      </c>
      <c r="BK193" s="158">
        <f>ROUND(I193*H193,2)</f>
        <v>0</v>
      </c>
      <c r="BL193" s="14" t="s">
        <v>136</v>
      </c>
      <c r="BM193" s="157" t="s">
        <v>264</v>
      </c>
    </row>
    <row r="194" spans="1:65" s="2" customFormat="1" ht="21.75" customHeight="1" x14ac:dyDescent="0.2">
      <c r="A194" s="26"/>
      <c r="B194" s="145"/>
      <c r="C194" s="146" t="s">
        <v>265</v>
      </c>
      <c r="D194" s="146" t="s">
        <v>134</v>
      </c>
      <c r="E194" s="147" t="s">
        <v>266</v>
      </c>
      <c r="F194" s="148" t="s">
        <v>267</v>
      </c>
      <c r="G194" s="149" t="s">
        <v>145</v>
      </c>
      <c r="H194" s="150">
        <v>43.82</v>
      </c>
      <c r="I194" s="151"/>
      <c r="J194" s="151">
        <f>ROUND(I194*H194,2)</f>
        <v>0</v>
      </c>
      <c r="K194" s="152"/>
      <c r="L194" s="27"/>
      <c r="M194" s="153" t="s">
        <v>1</v>
      </c>
      <c r="N194" s="154" t="s">
        <v>35</v>
      </c>
      <c r="O194" s="155">
        <v>0</v>
      </c>
      <c r="P194" s="155">
        <f>O194*H194</f>
        <v>0</v>
      </c>
      <c r="Q194" s="155">
        <v>0</v>
      </c>
      <c r="R194" s="155">
        <f>Q194*H194</f>
        <v>0</v>
      </c>
      <c r="S194" s="155">
        <v>0</v>
      </c>
      <c r="T194" s="156">
        <f>S194*H194</f>
        <v>0</v>
      </c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R194" s="157" t="s">
        <v>136</v>
      </c>
      <c r="AT194" s="157" t="s">
        <v>134</v>
      </c>
      <c r="AU194" s="157" t="s">
        <v>137</v>
      </c>
      <c r="AY194" s="14" t="s">
        <v>132</v>
      </c>
      <c r="BE194" s="158">
        <f>IF(N194="základná",J194,0)</f>
        <v>0</v>
      </c>
      <c r="BF194" s="158">
        <f>IF(N194="znížená",J194,0)</f>
        <v>0</v>
      </c>
      <c r="BG194" s="158">
        <f>IF(N194="zákl. prenesená",J194,0)</f>
        <v>0</v>
      </c>
      <c r="BH194" s="158">
        <f>IF(N194="zníž. prenesená",J194,0)</f>
        <v>0</v>
      </c>
      <c r="BI194" s="158">
        <f>IF(N194="nulová",J194,0)</f>
        <v>0</v>
      </c>
      <c r="BJ194" s="14" t="s">
        <v>137</v>
      </c>
      <c r="BK194" s="158">
        <f>ROUND(I194*H194,2)</f>
        <v>0</v>
      </c>
      <c r="BL194" s="14" t="s">
        <v>136</v>
      </c>
      <c r="BM194" s="157" t="s">
        <v>268</v>
      </c>
    </row>
    <row r="195" spans="1:65" s="2" customFormat="1" ht="24.2" customHeight="1" x14ac:dyDescent="0.2">
      <c r="A195" s="26"/>
      <c r="B195" s="145"/>
      <c r="C195" s="146" t="s">
        <v>187</v>
      </c>
      <c r="D195" s="146" t="s">
        <v>134</v>
      </c>
      <c r="E195" s="147" t="s">
        <v>269</v>
      </c>
      <c r="F195" s="148" t="s">
        <v>270</v>
      </c>
      <c r="G195" s="149" t="s">
        <v>208</v>
      </c>
      <c r="H195" s="150">
        <v>69.775000000000006</v>
      </c>
      <c r="I195" s="151"/>
      <c r="J195" s="151">
        <f>ROUND(I195*H195,2)</f>
        <v>0</v>
      </c>
      <c r="K195" s="152"/>
      <c r="L195" s="27"/>
      <c r="M195" s="153" t="s">
        <v>1</v>
      </c>
      <c r="N195" s="154" t="s">
        <v>35</v>
      </c>
      <c r="O195" s="155">
        <v>0</v>
      </c>
      <c r="P195" s="155">
        <f>O195*H195</f>
        <v>0</v>
      </c>
      <c r="Q195" s="155">
        <v>0</v>
      </c>
      <c r="R195" s="155">
        <f>Q195*H195</f>
        <v>0</v>
      </c>
      <c r="S195" s="155">
        <v>0</v>
      </c>
      <c r="T195" s="156">
        <f>S195*H195</f>
        <v>0</v>
      </c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R195" s="157" t="s">
        <v>136</v>
      </c>
      <c r="AT195" s="157" t="s">
        <v>134</v>
      </c>
      <c r="AU195" s="157" t="s">
        <v>137</v>
      </c>
      <c r="AY195" s="14" t="s">
        <v>132</v>
      </c>
      <c r="BE195" s="158">
        <f>IF(N195="základná",J195,0)</f>
        <v>0</v>
      </c>
      <c r="BF195" s="158">
        <f>IF(N195="znížená",J195,0)</f>
        <v>0</v>
      </c>
      <c r="BG195" s="158">
        <f>IF(N195="zákl. prenesená",J195,0)</f>
        <v>0</v>
      </c>
      <c r="BH195" s="158">
        <f>IF(N195="zníž. prenesená",J195,0)</f>
        <v>0</v>
      </c>
      <c r="BI195" s="158">
        <f>IF(N195="nulová",J195,0)</f>
        <v>0</v>
      </c>
      <c r="BJ195" s="14" t="s">
        <v>137</v>
      </c>
      <c r="BK195" s="158">
        <f>ROUND(I195*H195,2)</f>
        <v>0</v>
      </c>
      <c r="BL195" s="14" t="s">
        <v>136</v>
      </c>
      <c r="BM195" s="157" t="s">
        <v>271</v>
      </c>
    </row>
    <row r="196" spans="1:65" s="2" customFormat="1" ht="16.5" customHeight="1" x14ac:dyDescent="0.2">
      <c r="A196" s="26"/>
      <c r="B196" s="145"/>
      <c r="C196" s="159" t="s">
        <v>272</v>
      </c>
      <c r="D196" s="159" t="s">
        <v>210</v>
      </c>
      <c r="E196" s="160" t="s">
        <v>273</v>
      </c>
      <c r="F196" s="161" t="s">
        <v>274</v>
      </c>
      <c r="G196" s="162" t="s">
        <v>145</v>
      </c>
      <c r="H196" s="163">
        <v>55.475999999999999</v>
      </c>
      <c r="I196" s="164"/>
      <c r="J196" s="164">
        <f>ROUND(I196*H196,2)</f>
        <v>0</v>
      </c>
      <c r="K196" s="165"/>
      <c r="L196" s="166"/>
      <c r="M196" s="167" t="s">
        <v>1</v>
      </c>
      <c r="N196" s="168" t="s">
        <v>35</v>
      </c>
      <c r="O196" s="155">
        <v>0</v>
      </c>
      <c r="P196" s="155">
        <f>O196*H196</f>
        <v>0</v>
      </c>
      <c r="Q196" s="155">
        <v>0.12</v>
      </c>
      <c r="R196" s="155">
        <f>Q196*H196</f>
        <v>6.6571199999999999</v>
      </c>
      <c r="S196" s="155">
        <v>0</v>
      </c>
      <c r="T196" s="156">
        <f>S196*H196</f>
        <v>0</v>
      </c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R196" s="157" t="s">
        <v>140</v>
      </c>
      <c r="AT196" s="157" t="s">
        <v>210</v>
      </c>
      <c r="AU196" s="157" t="s">
        <v>137</v>
      </c>
      <c r="AY196" s="14" t="s">
        <v>132</v>
      </c>
      <c r="BE196" s="158">
        <f>IF(N196="základná",J196,0)</f>
        <v>0</v>
      </c>
      <c r="BF196" s="158">
        <f>IF(N196="znížená",J196,0)</f>
        <v>0</v>
      </c>
      <c r="BG196" s="158">
        <f>IF(N196="zákl. prenesená",J196,0)</f>
        <v>0</v>
      </c>
      <c r="BH196" s="158">
        <f>IF(N196="zníž. prenesená",J196,0)</f>
        <v>0</v>
      </c>
      <c r="BI196" s="158">
        <f>IF(N196="nulová",J196,0)</f>
        <v>0</v>
      </c>
      <c r="BJ196" s="14" t="s">
        <v>137</v>
      </c>
      <c r="BK196" s="158">
        <f>ROUND(I196*H196,2)</f>
        <v>0</v>
      </c>
      <c r="BL196" s="14" t="s">
        <v>136</v>
      </c>
      <c r="BM196" s="157" t="s">
        <v>275</v>
      </c>
    </row>
    <row r="197" spans="1:65" s="12" customFormat="1" ht="23.1" customHeight="1" x14ac:dyDescent="0.2">
      <c r="B197" s="133"/>
      <c r="D197" s="134" t="s">
        <v>68</v>
      </c>
      <c r="E197" s="143" t="s">
        <v>139</v>
      </c>
      <c r="F197" s="143" t="s">
        <v>276</v>
      </c>
      <c r="J197" s="144">
        <f>BK197</f>
        <v>0</v>
      </c>
      <c r="L197" s="133"/>
      <c r="M197" s="137"/>
      <c r="N197" s="138"/>
      <c r="O197" s="138"/>
      <c r="P197" s="139">
        <f>SUM(P198:P217)</f>
        <v>386.23219661000002</v>
      </c>
      <c r="Q197" s="138"/>
      <c r="R197" s="139">
        <f>SUM(R198:R217)</f>
        <v>60.780350369999994</v>
      </c>
      <c r="S197" s="138"/>
      <c r="T197" s="140">
        <f>SUM(T198:T217)</f>
        <v>0</v>
      </c>
      <c r="AR197" s="134" t="s">
        <v>77</v>
      </c>
      <c r="AT197" s="141" t="s">
        <v>68</v>
      </c>
      <c r="AU197" s="141" t="s">
        <v>77</v>
      </c>
      <c r="AY197" s="134" t="s">
        <v>132</v>
      </c>
      <c r="BK197" s="142">
        <f>SUM(BK198:BK217)</f>
        <v>0</v>
      </c>
    </row>
    <row r="198" spans="1:65" s="2" customFormat="1" ht="16.5" customHeight="1" x14ac:dyDescent="0.2">
      <c r="A198" s="26"/>
      <c r="B198" s="145"/>
      <c r="C198" s="146" t="s">
        <v>190</v>
      </c>
      <c r="D198" s="146" t="s">
        <v>134</v>
      </c>
      <c r="E198" s="147" t="s">
        <v>277</v>
      </c>
      <c r="F198" s="148" t="s">
        <v>278</v>
      </c>
      <c r="G198" s="149" t="s">
        <v>145</v>
      </c>
      <c r="H198" s="150">
        <v>77.688999999999993</v>
      </c>
      <c r="I198" s="151"/>
      <c r="J198" s="151">
        <f t="shared" ref="J198:J217" si="40">ROUND(I198*H198,2)</f>
        <v>0</v>
      </c>
      <c r="K198" s="152"/>
      <c r="L198" s="27"/>
      <c r="M198" s="153" t="s">
        <v>1</v>
      </c>
      <c r="N198" s="154" t="s">
        <v>35</v>
      </c>
      <c r="O198" s="155">
        <v>0.31879999999999997</v>
      </c>
      <c r="P198" s="155">
        <f t="shared" ref="P198:P217" si="41">O198*H198</f>
        <v>24.767253199999995</v>
      </c>
      <c r="Q198" s="155">
        <v>1.3650000000000001E-2</v>
      </c>
      <c r="R198" s="155">
        <f t="shared" ref="R198:R217" si="42">Q198*H198</f>
        <v>1.0604548499999999</v>
      </c>
      <c r="S198" s="155">
        <v>0</v>
      </c>
      <c r="T198" s="156">
        <f t="shared" ref="T198:T217" si="43">S198*H198</f>
        <v>0</v>
      </c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R198" s="157" t="s">
        <v>136</v>
      </c>
      <c r="AT198" s="157" t="s">
        <v>134</v>
      </c>
      <c r="AU198" s="157" t="s">
        <v>137</v>
      </c>
      <c r="AY198" s="14" t="s">
        <v>132</v>
      </c>
      <c r="BE198" s="158">
        <f t="shared" ref="BE198:BE217" si="44">IF(N198="základná",J198,0)</f>
        <v>0</v>
      </c>
      <c r="BF198" s="158">
        <f t="shared" ref="BF198:BF217" si="45">IF(N198="znížená",J198,0)</f>
        <v>0</v>
      </c>
      <c r="BG198" s="158">
        <f t="shared" ref="BG198:BG217" si="46">IF(N198="zákl. prenesená",J198,0)</f>
        <v>0</v>
      </c>
      <c r="BH198" s="158">
        <f t="shared" ref="BH198:BH217" si="47">IF(N198="zníž. prenesená",J198,0)</f>
        <v>0</v>
      </c>
      <c r="BI198" s="158">
        <f t="shared" ref="BI198:BI217" si="48">IF(N198="nulová",J198,0)</f>
        <v>0</v>
      </c>
      <c r="BJ198" s="14" t="s">
        <v>137</v>
      </c>
      <c r="BK198" s="158">
        <f t="shared" ref="BK198:BK217" si="49">ROUND(I198*H198,2)</f>
        <v>0</v>
      </c>
      <c r="BL198" s="14" t="s">
        <v>136</v>
      </c>
      <c r="BM198" s="157" t="s">
        <v>279</v>
      </c>
    </row>
    <row r="199" spans="1:65" s="2" customFormat="1" ht="21.75" customHeight="1" x14ac:dyDescent="0.2">
      <c r="A199" s="26"/>
      <c r="B199" s="145"/>
      <c r="C199" s="146" t="s">
        <v>280</v>
      </c>
      <c r="D199" s="146" t="s">
        <v>134</v>
      </c>
      <c r="E199" s="147" t="s">
        <v>281</v>
      </c>
      <c r="F199" s="148" t="s">
        <v>282</v>
      </c>
      <c r="G199" s="149" t="s">
        <v>145</v>
      </c>
      <c r="H199" s="150">
        <v>722.91600000000005</v>
      </c>
      <c r="I199" s="151"/>
      <c r="J199" s="151">
        <f t="shared" si="40"/>
        <v>0</v>
      </c>
      <c r="K199" s="152"/>
      <c r="L199" s="27"/>
      <c r="M199" s="153" t="s">
        <v>1</v>
      </c>
      <c r="N199" s="154" t="s">
        <v>35</v>
      </c>
      <c r="O199" s="155">
        <v>0</v>
      </c>
      <c r="P199" s="155">
        <f t="shared" si="41"/>
        <v>0</v>
      </c>
      <c r="Q199" s="155">
        <v>0</v>
      </c>
      <c r="R199" s="155">
        <f t="shared" si="42"/>
        <v>0</v>
      </c>
      <c r="S199" s="155">
        <v>0</v>
      </c>
      <c r="T199" s="156">
        <f t="shared" si="43"/>
        <v>0</v>
      </c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R199" s="157" t="s">
        <v>136</v>
      </c>
      <c r="AT199" s="157" t="s">
        <v>134</v>
      </c>
      <c r="AU199" s="157" t="s">
        <v>137</v>
      </c>
      <c r="AY199" s="14" t="s">
        <v>132</v>
      </c>
      <c r="BE199" s="158">
        <f t="shared" si="44"/>
        <v>0</v>
      </c>
      <c r="BF199" s="158">
        <f t="shared" si="45"/>
        <v>0</v>
      </c>
      <c r="BG199" s="158">
        <f t="shared" si="46"/>
        <v>0</v>
      </c>
      <c r="BH199" s="158">
        <f t="shared" si="47"/>
        <v>0</v>
      </c>
      <c r="BI199" s="158">
        <f t="shared" si="48"/>
        <v>0</v>
      </c>
      <c r="BJ199" s="14" t="s">
        <v>137</v>
      </c>
      <c r="BK199" s="158">
        <f t="shared" si="49"/>
        <v>0</v>
      </c>
      <c r="BL199" s="14" t="s">
        <v>136</v>
      </c>
      <c r="BM199" s="157" t="s">
        <v>283</v>
      </c>
    </row>
    <row r="200" spans="1:65" s="2" customFormat="1" ht="24.2" customHeight="1" x14ac:dyDescent="0.2">
      <c r="A200" s="26"/>
      <c r="B200" s="145"/>
      <c r="C200" s="146" t="s">
        <v>194</v>
      </c>
      <c r="D200" s="146" t="s">
        <v>134</v>
      </c>
      <c r="E200" s="147" t="s">
        <v>284</v>
      </c>
      <c r="F200" s="148" t="s">
        <v>285</v>
      </c>
      <c r="G200" s="149" t="s">
        <v>145</v>
      </c>
      <c r="H200" s="150">
        <v>142.97</v>
      </c>
      <c r="I200" s="151"/>
      <c r="J200" s="151">
        <f t="shared" si="40"/>
        <v>0</v>
      </c>
      <c r="K200" s="152"/>
      <c r="L200" s="27"/>
      <c r="M200" s="153" t="s">
        <v>1</v>
      </c>
      <c r="N200" s="154" t="s">
        <v>35</v>
      </c>
      <c r="O200" s="155">
        <v>0.31985000000000002</v>
      </c>
      <c r="P200" s="155">
        <f t="shared" si="41"/>
        <v>45.7289545</v>
      </c>
      <c r="Q200" s="155">
        <v>1.47E-2</v>
      </c>
      <c r="R200" s="155">
        <f t="shared" si="42"/>
        <v>2.1016589999999997</v>
      </c>
      <c r="S200" s="155">
        <v>0</v>
      </c>
      <c r="T200" s="156">
        <f t="shared" si="43"/>
        <v>0</v>
      </c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R200" s="157" t="s">
        <v>136</v>
      </c>
      <c r="AT200" s="157" t="s">
        <v>134</v>
      </c>
      <c r="AU200" s="157" t="s">
        <v>137</v>
      </c>
      <c r="AY200" s="14" t="s">
        <v>132</v>
      </c>
      <c r="BE200" s="158">
        <f t="shared" si="44"/>
        <v>0</v>
      </c>
      <c r="BF200" s="158">
        <f t="shared" si="45"/>
        <v>0</v>
      </c>
      <c r="BG200" s="158">
        <f t="shared" si="46"/>
        <v>0</v>
      </c>
      <c r="BH200" s="158">
        <f t="shared" si="47"/>
        <v>0</v>
      </c>
      <c r="BI200" s="158">
        <f t="shared" si="48"/>
        <v>0</v>
      </c>
      <c r="BJ200" s="14" t="s">
        <v>137</v>
      </c>
      <c r="BK200" s="158">
        <f t="shared" si="49"/>
        <v>0</v>
      </c>
      <c r="BL200" s="14" t="s">
        <v>136</v>
      </c>
      <c r="BM200" s="157" t="s">
        <v>286</v>
      </c>
    </row>
    <row r="201" spans="1:65" s="2" customFormat="1" ht="24.2" customHeight="1" x14ac:dyDescent="0.2">
      <c r="A201" s="26"/>
      <c r="B201" s="145"/>
      <c r="C201" s="146" t="s">
        <v>287</v>
      </c>
      <c r="D201" s="146" t="s">
        <v>134</v>
      </c>
      <c r="E201" s="147" t="s">
        <v>288</v>
      </c>
      <c r="F201" s="148" t="s">
        <v>289</v>
      </c>
      <c r="G201" s="149" t="s">
        <v>145</v>
      </c>
      <c r="H201" s="150">
        <v>287.53699999999998</v>
      </c>
      <c r="I201" s="151"/>
      <c r="J201" s="151">
        <f t="shared" si="40"/>
        <v>0</v>
      </c>
      <c r="K201" s="152"/>
      <c r="L201" s="27"/>
      <c r="M201" s="153" t="s">
        <v>1</v>
      </c>
      <c r="N201" s="154" t="s">
        <v>35</v>
      </c>
      <c r="O201" s="155">
        <v>0</v>
      </c>
      <c r="P201" s="155">
        <f t="shared" si="41"/>
        <v>0</v>
      </c>
      <c r="Q201" s="155">
        <v>0</v>
      </c>
      <c r="R201" s="155">
        <f t="shared" si="42"/>
        <v>0</v>
      </c>
      <c r="S201" s="155">
        <v>0</v>
      </c>
      <c r="T201" s="156">
        <f t="shared" si="43"/>
        <v>0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R201" s="157" t="s">
        <v>136</v>
      </c>
      <c r="AT201" s="157" t="s">
        <v>134</v>
      </c>
      <c r="AU201" s="157" t="s">
        <v>137</v>
      </c>
      <c r="AY201" s="14" t="s">
        <v>132</v>
      </c>
      <c r="BE201" s="158">
        <f t="shared" si="44"/>
        <v>0</v>
      </c>
      <c r="BF201" s="158">
        <f t="shared" si="45"/>
        <v>0</v>
      </c>
      <c r="BG201" s="158">
        <f t="shared" si="46"/>
        <v>0</v>
      </c>
      <c r="BH201" s="158">
        <f t="shared" si="47"/>
        <v>0</v>
      </c>
      <c r="BI201" s="158">
        <f t="shared" si="48"/>
        <v>0</v>
      </c>
      <c r="BJ201" s="14" t="s">
        <v>137</v>
      </c>
      <c r="BK201" s="158">
        <f t="shared" si="49"/>
        <v>0</v>
      </c>
      <c r="BL201" s="14" t="s">
        <v>136</v>
      </c>
      <c r="BM201" s="157" t="s">
        <v>290</v>
      </c>
    </row>
    <row r="202" spans="1:65" s="2" customFormat="1" ht="84.95" customHeight="1" x14ac:dyDescent="0.2">
      <c r="A202" s="26"/>
      <c r="B202" s="145"/>
      <c r="C202" s="146" t="s">
        <v>197</v>
      </c>
      <c r="D202" s="146" t="s">
        <v>134</v>
      </c>
      <c r="E202" s="147" t="s">
        <v>291</v>
      </c>
      <c r="F202" s="148" t="s">
        <v>292</v>
      </c>
      <c r="G202" s="149" t="s">
        <v>145</v>
      </c>
      <c r="H202" s="150">
        <v>36.023000000000003</v>
      </c>
      <c r="I202" s="151"/>
      <c r="J202" s="151">
        <f t="shared" si="40"/>
        <v>0</v>
      </c>
      <c r="K202" s="152"/>
      <c r="L202" s="27"/>
      <c r="M202" s="153" t="s">
        <v>1</v>
      </c>
      <c r="N202" s="154" t="s">
        <v>35</v>
      </c>
      <c r="O202" s="155">
        <v>0</v>
      </c>
      <c r="P202" s="155">
        <f t="shared" si="41"/>
        <v>0</v>
      </c>
      <c r="Q202" s="155">
        <v>0</v>
      </c>
      <c r="R202" s="155">
        <f t="shared" si="42"/>
        <v>0</v>
      </c>
      <c r="S202" s="155">
        <v>0</v>
      </c>
      <c r="T202" s="156">
        <f t="shared" si="43"/>
        <v>0</v>
      </c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R202" s="157" t="s">
        <v>136</v>
      </c>
      <c r="AT202" s="157" t="s">
        <v>134</v>
      </c>
      <c r="AU202" s="157" t="s">
        <v>137</v>
      </c>
      <c r="AY202" s="14" t="s">
        <v>132</v>
      </c>
      <c r="BE202" s="158">
        <f t="shared" si="44"/>
        <v>0</v>
      </c>
      <c r="BF202" s="158">
        <f t="shared" si="45"/>
        <v>0</v>
      </c>
      <c r="BG202" s="158">
        <f t="shared" si="46"/>
        <v>0</v>
      </c>
      <c r="BH202" s="158">
        <f t="shared" si="47"/>
        <v>0</v>
      </c>
      <c r="BI202" s="158">
        <f t="shared" si="48"/>
        <v>0</v>
      </c>
      <c r="BJ202" s="14" t="s">
        <v>137</v>
      </c>
      <c r="BK202" s="158">
        <f t="shared" si="49"/>
        <v>0</v>
      </c>
      <c r="BL202" s="14" t="s">
        <v>136</v>
      </c>
      <c r="BM202" s="157" t="s">
        <v>293</v>
      </c>
    </row>
    <row r="203" spans="1:65" s="2" customFormat="1" ht="72.95" customHeight="1" x14ac:dyDescent="0.2">
      <c r="A203" s="26"/>
      <c r="B203" s="145"/>
      <c r="C203" s="146" t="s">
        <v>294</v>
      </c>
      <c r="D203" s="146" t="s">
        <v>134</v>
      </c>
      <c r="E203" s="147" t="s">
        <v>295</v>
      </c>
      <c r="F203" s="148" t="s">
        <v>296</v>
      </c>
      <c r="G203" s="149" t="s">
        <v>145</v>
      </c>
      <c r="H203" s="150">
        <v>14.753</v>
      </c>
      <c r="I203" s="151"/>
      <c r="J203" s="151">
        <f t="shared" si="40"/>
        <v>0</v>
      </c>
      <c r="K203" s="152"/>
      <c r="L203" s="27"/>
      <c r="M203" s="153" t="s">
        <v>1</v>
      </c>
      <c r="N203" s="154" t="s">
        <v>35</v>
      </c>
      <c r="O203" s="155">
        <v>0</v>
      </c>
      <c r="P203" s="155">
        <f t="shared" si="41"/>
        <v>0</v>
      </c>
      <c r="Q203" s="155">
        <v>0</v>
      </c>
      <c r="R203" s="155">
        <f t="shared" si="42"/>
        <v>0</v>
      </c>
      <c r="S203" s="155">
        <v>0</v>
      </c>
      <c r="T203" s="156">
        <f t="shared" si="43"/>
        <v>0</v>
      </c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R203" s="157" t="s">
        <v>136</v>
      </c>
      <c r="AT203" s="157" t="s">
        <v>134</v>
      </c>
      <c r="AU203" s="157" t="s">
        <v>137</v>
      </c>
      <c r="AY203" s="14" t="s">
        <v>132</v>
      </c>
      <c r="BE203" s="158">
        <f t="shared" si="44"/>
        <v>0</v>
      </c>
      <c r="BF203" s="158">
        <f t="shared" si="45"/>
        <v>0</v>
      </c>
      <c r="BG203" s="158">
        <f t="shared" si="46"/>
        <v>0</v>
      </c>
      <c r="BH203" s="158">
        <f t="shared" si="47"/>
        <v>0</v>
      </c>
      <c r="BI203" s="158">
        <f t="shared" si="48"/>
        <v>0</v>
      </c>
      <c r="BJ203" s="14" t="s">
        <v>137</v>
      </c>
      <c r="BK203" s="158">
        <f t="shared" si="49"/>
        <v>0</v>
      </c>
      <c r="BL203" s="14" t="s">
        <v>136</v>
      </c>
      <c r="BM203" s="157" t="s">
        <v>297</v>
      </c>
    </row>
    <row r="204" spans="1:65" s="2" customFormat="1" ht="16.5" customHeight="1" x14ac:dyDescent="0.2">
      <c r="A204" s="26"/>
      <c r="B204" s="145"/>
      <c r="C204" s="146" t="s">
        <v>201</v>
      </c>
      <c r="D204" s="146" t="s">
        <v>134</v>
      </c>
      <c r="E204" s="147" t="s">
        <v>298</v>
      </c>
      <c r="F204" s="148" t="s">
        <v>299</v>
      </c>
      <c r="G204" s="149" t="s">
        <v>145</v>
      </c>
      <c r="H204" s="150">
        <v>287.53699999999998</v>
      </c>
      <c r="I204" s="151"/>
      <c r="J204" s="151">
        <f t="shared" si="40"/>
        <v>0</v>
      </c>
      <c r="K204" s="152"/>
      <c r="L204" s="27"/>
      <c r="M204" s="153" t="s">
        <v>1</v>
      </c>
      <c r="N204" s="154" t="s">
        <v>35</v>
      </c>
      <c r="O204" s="155">
        <v>0</v>
      </c>
      <c r="P204" s="155">
        <f t="shared" si="41"/>
        <v>0</v>
      </c>
      <c r="Q204" s="155">
        <v>0</v>
      </c>
      <c r="R204" s="155">
        <f t="shared" si="42"/>
        <v>0</v>
      </c>
      <c r="S204" s="155">
        <v>0</v>
      </c>
      <c r="T204" s="156">
        <f t="shared" si="43"/>
        <v>0</v>
      </c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R204" s="157" t="s">
        <v>136</v>
      </c>
      <c r="AT204" s="157" t="s">
        <v>134</v>
      </c>
      <c r="AU204" s="157" t="s">
        <v>137</v>
      </c>
      <c r="AY204" s="14" t="s">
        <v>132</v>
      </c>
      <c r="BE204" s="158">
        <f t="shared" si="44"/>
        <v>0</v>
      </c>
      <c r="BF204" s="158">
        <f t="shared" si="45"/>
        <v>0</v>
      </c>
      <c r="BG204" s="158">
        <f t="shared" si="46"/>
        <v>0</v>
      </c>
      <c r="BH204" s="158">
        <f t="shared" si="47"/>
        <v>0</v>
      </c>
      <c r="BI204" s="158">
        <f t="shared" si="48"/>
        <v>0</v>
      </c>
      <c r="BJ204" s="14" t="s">
        <v>137</v>
      </c>
      <c r="BK204" s="158">
        <f t="shared" si="49"/>
        <v>0</v>
      </c>
      <c r="BL204" s="14" t="s">
        <v>136</v>
      </c>
      <c r="BM204" s="157" t="s">
        <v>300</v>
      </c>
    </row>
    <row r="205" spans="1:65" s="2" customFormat="1" ht="24.2" customHeight="1" x14ac:dyDescent="0.2">
      <c r="A205" s="26"/>
      <c r="B205" s="145"/>
      <c r="C205" s="146" t="s">
        <v>301</v>
      </c>
      <c r="D205" s="146" t="s">
        <v>134</v>
      </c>
      <c r="E205" s="147" t="s">
        <v>302</v>
      </c>
      <c r="F205" s="148" t="s">
        <v>303</v>
      </c>
      <c r="G205" s="149" t="s">
        <v>145</v>
      </c>
      <c r="H205" s="150">
        <v>265.315</v>
      </c>
      <c r="I205" s="151"/>
      <c r="J205" s="151">
        <f t="shared" si="40"/>
        <v>0</v>
      </c>
      <c r="K205" s="152"/>
      <c r="L205" s="27"/>
      <c r="M205" s="153" t="s">
        <v>1</v>
      </c>
      <c r="N205" s="154" t="s">
        <v>35</v>
      </c>
      <c r="O205" s="155">
        <v>0.35868</v>
      </c>
      <c r="P205" s="155">
        <f t="shared" si="41"/>
        <v>95.163184200000003</v>
      </c>
      <c r="Q205" s="155">
        <v>3.3E-3</v>
      </c>
      <c r="R205" s="155">
        <f t="shared" si="42"/>
        <v>0.87553950000000003</v>
      </c>
      <c r="S205" s="155">
        <v>0</v>
      </c>
      <c r="T205" s="156">
        <f t="shared" si="43"/>
        <v>0</v>
      </c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R205" s="157" t="s">
        <v>136</v>
      </c>
      <c r="AT205" s="157" t="s">
        <v>134</v>
      </c>
      <c r="AU205" s="157" t="s">
        <v>137</v>
      </c>
      <c r="AY205" s="14" t="s">
        <v>132</v>
      </c>
      <c r="BE205" s="158">
        <f t="shared" si="44"/>
        <v>0</v>
      </c>
      <c r="BF205" s="158">
        <f t="shared" si="45"/>
        <v>0</v>
      </c>
      <c r="BG205" s="158">
        <f t="shared" si="46"/>
        <v>0</v>
      </c>
      <c r="BH205" s="158">
        <f t="shared" si="47"/>
        <v>0</v>
      </c>
      <c r="BI205" s="158">
        <f t="shared" si="48"/>
        <v>0</v>
      </c>
      <c r="BJ205" s="14" t="s">
        <v>137</v>
      </c>
      <c r="BK205" s="158">
        <f t="shared" si="49"/>
        <v>0</v>
      </c>
      <c r="BL205" s="14" t="s">
        <v>136</v>
      </c>
      <c r="BM205" s="157" t="s">
        <v>304</v>
      </c>
    </row>
    <row r="206" spans="1:65" s="2" customFormat="1" ht="24.2" customHeight="1" x14ac:dyDescent="0.2">
      <c r="A206" s="26"/>
      <c r="B206" s="145"/>
      <c r="C206" s="146" t="s">
        <v>204</v>
      </c>
      <c r="D206" s="146" t="s">
        <v>134</v>
      </c>
      <c r="E206" s="147" t="s">
        <v>305</v>
      </c>
      <c r="F206" s="148" t="s">
        <v>306</v>
      </c>
      <c r="G206" s="149" t="s">
        <v>145</v>
      </c>
      <c r="H206" s="150">
        <v>21.276</v>
      </c>
      <c r="I206" s="151"/>
      <c r="J206" s="151">
        <f t="shared" si="40"/>
        <v>0</v>
      </c>
      <c r="K206" s="152"/>
      <c r="L206" s="27"/>
      <c r="M206" s="153" t="s">
        <v>1</v>
      </c>
      <c r="N206" s="154" t="s">
        <v>35</v>
      </c>
      <c r="O206" s="155">
        <v>0.41726999999999997</v>
      </c>
      <c r="P206" s="155">
        <f t="shared" si="41"/>
        <v>8.8778365199999989</v>
      </c>
      <c r="Q206" s="155">
        <v>6.1799999999999997E-3</v>
      </c>
      <c r="R206" s="155">
        <f t="shared" si="42"/>
        <v>0.13148567999999999</v>
      </c>
      <c r="S206" s="155">
        <v>0</v>
      </c>
      <c r="T206" s="156">
        <f t="shared" si="43"/>
        <v>0</v>
      </c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R206" s="157" t="s">
        <v>136</v>
      </c>
      <c r="AT206" s="157" t="s">
        <v>134</v>
      </c>
      <c r="AU206" s="157" t="s">
        <v>137</v>
      </c>
      <c r="AY206" s="14" t="s">
        <v>132</v>
      </c>
      <c r="BE206" s="158">
        <f t="shared" si="44"/>
        <v>0</v>
      </c>
      <c r="BF206" s="158">
        <f t="shared" si="45"/>
        <v>0</v>
      </c>
      <c r="BG206" s="158">
        <f t="shared" si="46"/>
        <v>0</v>
      </c>
      <c r="BH206" s="158">
        <f t="shared" si="47"/>
        <v>0</v>
      </c>
      <c r="BI206" s="158">
        <f t="shared" si="48"/>
        <v>0</v>
      </c>
      <c r="BJ206" s="14" t="s">
        <v>137</v>
      </c>
      <c r="BK206" s="158">
        <f t="shared" si="49"/>
        <v>0</v>
      </c>
      <c r="BL206" s="14" t="s">
        <v>136</v>
      </c>
      <c r="BM206" s="157" t="s">
        <v>307</v>
      </c>
    </row>
    <row r="207" spans="1:65" s="2" customFormat="1" ht="24.2" customHeight="1" x14ac:dyDescent="0.2">
      <c r="A207" s="26"/>
      <c r="B207" s="145"/>
      <c r="C207" s="146" t="s">
        <v>308</v>
      </c>
      <c r="D207" s="146" t="s">
        <v>134</v>
      </c>
      <c r="E207" s="147" t="s">
        <v>309</v>
      </c>
      <c r="F207" s="148" t="s">
        <v>310</v>
      </c>
      <c r="G207" s="149" t="s">
        <v>145</v>
      </c>
      <c r="H207" s="150">
        <v>574.12800000000004</v>
      </c>
      <c r="I207" s="151"/>
      <c r="J207" s="151">
        <f t="shared" si="40"/>
        <v>0</v>
      </c>
      <c r="K207" s="152"/>
      <c r="L207" s="27"/>
      <c r="M207" s="153" t="s">
        <v>1</v>
      </c>
      <c r="N207" s="154" t="s">
        <v>35</v>
      </c>
      <c r="O207" s="155">
        <v>0.11085</v>
      </c>
      <c r="P207" s="155">
        <f t="shared" si="41"/>
        <v>63.64208880000001</v>
      </c>
      <c r="Q207" s="155">
        <v>4.15E-3</v>
      </c>
      <c r="R207" s="155">
        <f t="shared" si="42"/>
        <v>2.3826312000000001</v>
      </c>
      <c r="S207" s="155">
        <v>0</v>
      </c>
      <c r="T207" s="156">
        <f t="shared" si="43"/>
        <v>0</v>
      </c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R207" s="157" t="s">
        <v>136</v>
      </c>
      <c r="AT207" s="157" t="s">
        <v>134</v>
      </c>
      <c r="AU207" s="157" t="s">
        <v>137</v>
      </c>
      <c r="AY207" s="14" t="s">
        <v>132</v>
      </c>
      <c r="BE207" s="158">
        <f t="shared" si="44"/>
        <v>0</v>
      </c>
      <c r="BF207" s="158">
        <f t="shared" si="45"/>
        <v>0</v>
      </c>
      <c r="BG207" s="158">
        <f t="shared" si="46"/>
        <v>0</v>
      </c>
      <c r="BH207" s="158">
        <f t="shared" si="47"/>
        <v>0</v>
      </c>
      <c r="BI207" s="158">
        <f t="shared" si="48"/>
        <v>0</v>
      </c>
      <c r="BJ207" s="14" t="s">
        <v>137</v>
      </c>
      <c r="BK207" s="158">
        <f t="shared" si="49"/>
        <v>0</v>
      </c>
      <c r="BL207" s="14" t="s">
        <v>136</v>
      </c>
      <c r="BM207" s="157" t="s">
        <v>311</v>
      </c>
    </row>
    <row r="208" spans="1:65" s="2" customFormat="1" ht="49.35" customHeight="1" x14ac:dyDescent="0.2">
      <c r="A208" s="26"/>
      <c r="B208" s="145"/>
      <c r="C208" s="146" t="s">
        <v>209</v>
      </c>
      <c r="D208" s="146" t="s">
        <v>134</v>
      </c>
      <c r="E208" s="147" t="s">
        <v>312</v>
      </c>
      <c r="F208" s="148" t="s">
        <v>313</v>
      </c>
      <c r="G208" s="149" t="s">
        <v>145</v>
      </c>
      <c r="H208" s="150">
        <v>28.829000000000001</v>
      </c>
      <c r="I208" s="151"/>
      <c r="J208" s="151">
        <f t="shared" si="40"/>
        <v>0</v>
      </c>
      <c r="K208" s="152"/>
      <c r="L208" s="27"/>
      <c r="M208" s="153" t="s">
        <v>1</v>
      </c>
      <c r="N208" s="154" t="s">
        <v>35</v>
      </c>
      <c r="O208" s="155">
        <v>0</v>
      </c>
      <c r="P208" s="155">
        <f t="shared" si="41"/>
        <v>0</v>
      </c>
      <c r="Q208" s="155">
        <v>0</v>
      </c>
      <c r="R208" s="155">
        <f t="shared" si="42"/>
        <v>0</v>
      </c>
      <c r="S208" s="155">
        <v>0</v>
      </c>
      <c r="T208" s="156">
        <f t="shared" si="43"/>
        <v>0</v>
      </c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R208" s="157" t="s">
        <v>136</v>
      </c>
      <c r="AT208" s="157" t="s">
        <v>134</v>
      </c>
      <c r="AU208" s="157" t="s">
        <v>137</v>
      </c>
      <c r="AY208" s="14" t="s">
        <v>132</v>
      </c>
      <c r="BE208" s="158">
        <f t="shared" si="44"/>
        <v>0</v>
      </c>
      <c r="BF208" s="158">
        <f t="shared" si="45"/>
        <v>0</v>
      </c>
      <c r="BG208" s="158">
        <f t="shared" si="46"/>
        <v>0</v>
      </c>
      <c r="BH208" s="158">
        <f t="shared" si="47"/>
        <v>0</v>
      </c>
      <c r="BI208" s="158">
        <f t="shared" si="48"/>
        <v>0</v>
      </c>
      <c r="BJ208" s="14" t="s">
        <v>137</v>
      </c>
      <c r="BK208" s="158">
        <f t="shared" si="49"/>
        <v>0</v>
      </c>
      <c r="BL208" s="14" t="s">
        <v>136</v>
      </c>
      <c r="BM208" s="157" t="s">
        <v>314</v>
      </c>
    </row>
    <row r="209" spans="1:65" s="2" customFormat="1" ht="49.35" customHeight="1" x14ac:dyDescent="0.2">
      <c r="A209" s="26"/>
      <c r="B209" s="145"/>
      <c r="C209" s="146" t="s">
        <v>315</v>
      </c>
      <c r="D209" s="146" t="s">
        <v>134</v>
      </c>
      <c r="E209" s="147" t="s">
        <v>316</v>
      </c>
      <c r="F209" s="148" t="s">
        <v>317</v>
      </c>
      <c r="G209" s="149" t="s">
        <v>145</v>
      </c>
      <c r="H209" s="150">
        <f>212.319 - 50.5</f>
        <v>161.81899999999999</v>
      </c>
      <c r="I209" s="151"/>
      <c r="J209" s="151">
        <f t="shared" si="40"/>
        <v>0</v>
      </c>
      <c r="K209" s="152"/>
      <c r="L209" s="27"/>
      <c r="M209" s="153" t="s">
        <v>1</v>
      </c>
      <c r="N209" s="154" t="s">
        <v>35</v>
      </c>
      <c r="O209" s="155">
        <v>0</v>
      </c>
      <c r="P209" s="155">
        <f t="shared" si="41"/>
        <v>0</v>
      </c>
      <c r="Q209" s="155">
        <v>0</v>
      </c>
      <c r="R209" s="155">
        <f t="shared" si="42"/>
        <v>0</v>
      </c>
      <c r="S209" s="155">
        <v>0</v>
      </c>
      <c r="T209" s="156">
        <f t="shared" si="43"/>
        <v>0</v>
      </c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R209" s="157" t="s">
        <v>136</v>
      </c>
      <c r="AT209" s="157" t="s">
        <v>134</v>
      </c>
      <c r="AU209" s="157" t="s">
        <v>137</v>
      </c>
      <c r="AY209" s="14" t="s">
        <v>132</v>
      </c>
      <c r="BE209" s="158">
        <f t="shared" si="44"/>
        <v>0</v>
      </c>
      <c r="BF209" s="158">
        <f t="shared" si="45"/>
        <v>0</v>
      </c>
      <c r="BG209" s="158">
        <f t="shared" si="46"/>
        <v>0</v>
      </c>
      <c r="BH209" s="158">
        <f t="shared" si="47"/>
        <v>0</v>
      </c>
      <c r="BI209" s="158">
        <f t="shared" si="48"/>
        <v>0</v>
      </c>
      <c r="BJ209" s="14" t="s">
        <v>137</v>
      </c>
      <c r="BK209" s="158">
        <f t="shared" si="49"/>
        <v>0</v>
      </c>
      <c r="BL209" s="14" t="s">
        <v>136</v>
      </c>
      <c r="BM209" s="157" t="s">
        <v>318</v>
      </c>
    </row>
    <row r="210" spans="1:65" s="2" customFormat="1" ht="49.35" customHeight="1" x14ac:dyDescent="0.2">
      <c r="A210" s="26"/>
      <c r="B210" s="145"/>
      <c r="C210" s="146" t="s">
        <v>213</v>
      </c>
      <c r="D210" s="146" t="s">
        <v>134</v>
      </c>
      <c r="E210" s="147" t="s">
        <v>319</v>
      </c>
      <c r="F210" s="148" t="s">
        <v>320</v>
      </c>
      <c r="G210" s="149" t="s">
        <v>145</v>
      </c>
      <c r="H210" s="150">
        <v>3.8010000000000002</v>
      </c>
      <c r="I210" s="151"/>
      <c r="J210" s="151">
        <f t="shared" si="40"/>
        <v>0</v>
      </c>
      <c r="K210" s="152"/>
      <c r="L210" s="27"/>
      <c r="M210" s="153" t="s">
        <v>1</v>
      </c>
      <c r="N210" s="154" t="s">
        <v>35</v>
      </c>
      <c r="O210" s="155">
        <v>0</v>
      </c>
      <c r="P210" s="155">
        <f t="shared" si="41"/>
        <v>0</v>
      </c>
      <c r="Q210" s="155">
        <v>0</v>
      </c>
      <c r="R210" s="155">
        <f t="shared" si="42"/>
        <v>0</v>
      </c>
      <c r="S210" s="155">
        <v>0</v>
      </c>
      <c r="T210" s="156">
        <f t="shared" si="43"/>
        <v>0</v>
      </c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R210" s="157" t="s">
        <v>136</v>
      </c>
      <c r="AT210" s="157" t="s">
        <v>134</v>
      </c>
      <c r="AU210" s="157" t="s">
        <v>137</v>
      </c>
      <c r="AY210" s="14" t="s">
        <v>132</v>
      </c>
      <c r="BE210" s="158">
        <f t="shared" si="44"/>
        <v>0</v>
      </c>
      <c r="BF210" s="158">
        <f t="shared" si="45"/>
        <v>0</v>
      </c>
      <c r="BG210" s="158">
        <f t="shared" si="46"/>
        <v>0</v>
      </c>
      <c r="BH210" s="158">
        <f t="shared" si="47"/>
        <v>0</v>
      </c>
      <c r="BI210" s="158">
        <f t="shared" si="48"/>
        <v>0</v>
      </c>
      <c r="BJ210" s="14" t="s">
        <v>137</v>
      </c>
      <c r="BK210" s="158">
        <f t="shared" si="49"/>
        <v>0</v>
      </c>
      <c r="BL210" s="14" t="s">
        <v>136</v>
      </c>
      <c r="BM210" s="157" t="s">
        <v>321</v>
      </c>
    </row>
    <row r="211" spans="1:65" s="2" customFormat="1" ht="49.35" customHeight="1" x14ac:dyDescent="0.2">
      <c r="A211" s="26"/>
      <c r="B211" s="145"/>
      <c r="C211" s="146" t="s">
        <v>322</v>
      </c>
      <c r="D211" s="146" t="s">
        <v>134</v>
      </c>
      <c r="E211" s="147" t="s">
        <v>323</v>
      </c>
      <c r="F211" s="148" t="s">
        <v>324</v>
      </c>
      <c r="G211" s="149" t="s">
        <v>145</v>
      </c>
      <c r="H211" s="150">
        <v>42.378</v>
      </c>
      <c r="I211" s="151"/>
      <c r="J211" s="151">
        <f t="shared" si="40"/>
        <v>0</v>
      </c>
      <c r="K211" s="152"/>
      <c r="L211" s="27"/>
      <c r="M211" s="153" t="s">
        <v>1</v>
      </c>
      <c r="N211" s="154" t="s">
        <v>35</v>
      </c>
      <c r="O211" s="155">
        <v>0</v>
      </c>
      <c r="P211" s="155">
        <f t="shared" si="41"/>
        <v>0</v>
      </c>
      <c r="Q211" s="155">
        <v>0</v>
      </c>
      <c r="R211" s="155">
        <f t="shared" si="42"/>
        <v>0</v>
      </c>
      <c r="S211" s="155">
        <v>0</v>
      </c>
      <c r="T211" s="156">
        <f t="shared" si="43"/>
        <v>0</v>
      </c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R211" s="157" t="s">
        <v>136</v>
      </c>
      <c r="AT211" s="157" t="s">
        <v>134</v>
      </c>
      <c r="AU211" s="157" t="s">
        <v>137</v>
      </c>
      <c r="AY211" s="14" t="s">
        <v>132</v>
      </c>
      <c r="BE211" s="158">
        <f t="shared" si="44"/>
        <v>0</v>
      </c>
      <c r="BF211" s="158">
        <f t="shared" si="45"/>
        <v>0</v>
      </c>
      <c r="BG211" s="158">
        <f t="shared" si="46"/>
        <v>0</v>
      </c>
      <c r="BH211" s="158">
        <f t="shared" si="47"/>
        <v>0</v>
      </c>
      <c r="BI211" s="158">
        <f t="shared" si="48"/>
        <v>0</v>
      </c>
      <c r="BJ211" s="14" t="s">
        <v>137</v>
      </c>
      <c r="BK211" s="158">
        <f t="shared" si="49"/>
        <v>0</v>
      </c>
      <c r="BL211" s="14" t="s">
        <v>136</v>
      </c>
      <c r="BM211" s="157" t="s">
        <v>325</v>
      </c>
    </row>
    <row r="212" spans="1:65" s="2" customFormat="1" ht="38.1" customHeight="1" x14ac:dyDescent="0.2">
      <c r="A212" s="26"/>
      <c r="B212" s="145"/>
      <c r="C212" s="146" t="s">
        <v>217</v>
      </c>
      <c r="D212" s="146" t="s">
        <v>134</v>
      </c>
      <c r="E212" s="147" t="s">
        <v>326</v>
      </c>
      <c r="F212" s="148" t="s">
        <v>327</v>
      </c>
      <c r="G212" s="149" t="s">
        <v>145</v>
      </c>
      <c r="H212" s="150">
        <v>7.2</v>
      </c>
      <c r="I212" s="151"/>
      <c r="J212" s="151">
        <f t="shared" si="40"/>
        <v>0</v>
      </c>
      <c r="K212" s="152"/>
      <c r="L212" s="27"/>
      <c r="M212" s="153" t="s">
        <v>1</v>
      </c>
      <c r="N212" s="154" t="s">
        <v>35</v>
      </c>
      <c r="O212" s="155">
        <v>0</v>
      </c>
      <c r="P212" s="155">
        <f t="shared" si="41"/>
        <v>0</v>
      </c>
      <c r="Q212" s="155">
        <v>0</v>
      </c>
      <c r="R212" s="155">
        <f t="shared" si="42"/>
        <v>0</v>
      </c>
      <c r="S212" s="155">
        <v>0</v>
      </c>
      <c r="T212" s="156">
        <f t="shared" si="43"/>
        <v>0</v>
      </c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R212" s="157" t="s">
        <v>136</v>
      </c>
      <c r="AT212" s="157" t="s">
        <v>134</v>
      </c>
      <c r="AU212" s="157" t="s">
        <v>137</v>
      </c>
      <c r="AY212" s="14" t="s">
        <v>132</v>
      </c>
      <c r="BE212" s="158">
        <f t="shared" si="44"/>
        <v>0</v>
      </c>
      <c r="BF212" s="158">
        <f t="shared" si="45"/>
        <v>0</v>
      </c>
      <c r="BG212" s="158">
        <f t="shared" si="46"/>
        <v>0</v>
      </c>
      <c r="BH212" s="158">
        <f t="shared" si="47"/>
        <v>0</v>
      </c>
      <c r="BI212" s="158">
        <f t="shared" si="48"/>
        <v>0</v>
      </c>
      <c r="BJ212" s="14" t="s">
        <v>137</v>
      </c>
      <c r="BK212" s="158">
        <f t="shared" si="49"/>
        <v>0</v>
      </c>
      <c r="BL212" s="14" t="s">
        <v>136</v>
      </c>
      <c r="BM212" s="157" t="s">
        <v>328</v>
      </c>
    </row>
    <row r="213" spans="1:65" s="2" customFormat="1" ht="55.5" customHeight="1" x14ac:dyDescent="0.2">
      <c r="A213" s="26"/>
      <c r="B213" s="145"/>
      <c r="C213" s="146" t="s">
        <v>329</v>
      </c>
      <c r="D213" s="146" t="s">
        <v>134</v>
      </c>
      <c r="E213" s="147" t="s">
        <v>330</v>
      </c>
      <c r="F213" s="148" t="s">
        <v>331</v>
      </c>
      <c r="G213" s="149" t="s">
        <v>145</v>
      </c>
      <c r="H213" s="150">
        <v>18.448</v>
      </c>
      <c r="I213" s="151"/>
      <c r="J213" s="151">
        <f t="shared" si="40"/>
        <v>0</v>
      </c>
      <c r="K213" s="152"/>
      <c r="L213" s="27"/>
      <c r="M213" s="153" t="s">
        <v>1</v>
      </c>
      <c r="N213" s="154" t="s">
        <v>35</v>
      </c>
      <c r="O213" s="155">
        <v>0</v>
      </c>
      <c r="P213" s="155">
        <f t="shared" si="41"/>
        <v>0</v>
      </c>
      <c r="Q213" s="155">
        <v>0</v>
      </c>
      <c r="R213" s="155">
        <f t="shared" si="42"/>
        <v>0</v>
      </c>
      <c r="S213" s="155">
        <v>0</v>
      </c>
      <c r="T213" s="156">
        <f t="shared" si="43"/>
        <v>0</v>
      </c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R213" s="157" t="s">
        <v>136</v>
      </c>
      <c r="AT213" s="157" t="s">
        <v>134</v>
      </c>
      <c r="AU213" s="157" t="s">
        <v>137</v>
      </c>
      <c r="AY213" s="14" t="s">
        <v>132</v>
      </c>
      <c r="BE213" s="158">
        <f t="shared" si="44"/>
        <v>0</v>
      </c>
      <c r="BF213" s="158">
        <f t="shared" si="45"/>
        <v>0</v>
      </c>
      <c r="BG213" s="158">
        <f t="shared" si="46"/>
        <v>0</v>
      </c>
      <c r="BH213" s="158">
        <f t="shared" si="47"/>
        <v>0</v>
      </c>
      <c r="BI213" s="158">
        <f t="shared" si="48"/>
        <v>0</v>
      </c>
      <c r="BJ213" s="14" t="s">
        <v>137</v>
      </c>
      <c r="BK213" s="158">
        <f t="shared" si="49"/>
        <v>0</v>
      </c>
      <c r="BL213" s="14" t="s">
        <v>136</v>
      </c>
      <c r="BM213" s="157" t="s">
        <v>332</v>
      </c>
    </row>
    <row r="214" spans="1:65" s="2" customFormat="1" ht="24.2" customHeight="1" x14ac:dyDescent="0.2">
      <c r="A214" s="26"/>
      <c r="B214" s="145"/>
      <c r="C214" s="146" t="s">
        <v>220</v>
      </c>
      <c r="D214" s="146" t="s">
        <v>134</v>
      </c>
      <c r="E214" s="147" t="s">
        <v>333</v>
      </c>
      <c r="F214" s="148" t="s">
        <v>334</v>
      </c>
      <c r="G214" s="149" t="s">
        <v>135</v>
      </c>
      <c r="H214" s="150">
        <v>24.183</v>
      </c>
      <c r="I214" s="151"/>
      <c r="J214" s="151">
        <f t="shared" si="40"/>
        <v>0</v>
      </c>
      <c r="K214" s="152"/>
      <c r="L214" s="27"/>
      <c r="M214" s="153" t="s">
        <v>1</v>
      </c>
      <c r="N214" s="154" t="s">
        <v>35</v>
      </c>
      <c r="O214" s="155">
        <v>3.1698300000000001</v>
      </c>
      <c r="P214" s="155">
        <f t="shared" si="41"/>
        <v>76.655998890000006</v>
      </c>
      <c r="Q214" s="155">
        <v>2.2404799999999998</v>
      </c>
      <c r="R214" s="155">
        <f t="shared" si="42"/>
        <v>54.181527839999994</v>
      </c>
      <c r="S214" s="155">
        <v>0</v>
      </c>
      <c r="T214" s="156">
        <f t="shared" si="43"/>
        <v>0</v>
      </c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R214" s="157" t="s">
        <v>136</v>
      </c>
      <c r="AT214" s="157" t="s">
        <v>134</v>
      </c>
      <c r="AU214" s="157" t="s">
        <v>137</v>
      </c>
      <c r="AY214" s="14" t="s">
        <v>132</v>
      </c>
      <c r="BE214" s="158">
        <f t="shared" si="44"/>
        <v>0</v>
      </c>
      <c r="BF214" s="158">
        <f t="shared" si="45"/>
        <v>0</v>
      </c>
      <c r="BG214" s="158">
        <f t="shared" si="46"/>
        <v>0</v>
      </c>
      <c r="BH214" s="158">
        <f t="shared" si="47"/>
        <v>0</v>
      </c>
      <c r="BI214" s="158">
        <f t="shared" si="48"/>
        <v>0</v>
      </c>
      <c r="BJ214" s="14" t="s">
        <v>137</v>
      </c>
      <c r="BK214" s="158">
        <f t="shared" si="49"/>
        <v>0</v>
      </c>
      <c r="BL214" s="14" t="s">
        <v>136</v>
      </c>
      <c r="BM214" s="157" t="s">
        <v>335</v>
      </c>
    </row>
    <row r="215" spans="1:65" s="2" customFormat="1" ht="24.2" customHeight="1" x14ac:dyDescent="0.2">
      <c r="A215" s="26"/>
      <c r="B215" s="145"/>
      <c r="C215" s="146" t="s">
        <v>336</v>
      </c>
      <c r="D215" s="146" t="s">
        <v>134</v>
      </c>
      <c r="E215" s="147" t="s">
        <v>337</v>
      </c>
      <c r="F215" s="148" t="s">
        <v>338</v>
      </c>
      <c r="G215" s="149" t="s">
        <v>135</v>
      </c>
      <c r="H215" s="150">
        <v>24.183</v>
      </c>
      <c r="I215" s="151"/>
      <c r="J215" s="151">
        <f t="shared" si="40"/>
        <v>0</v>
      </c>
      <c r="K215" s="152"/>
      <c r="L215" s="27"/>
      <c r="M215" s="153" t="s">
        <v>1</v>
      </c>
      <c r="N215" s="154" t="s">
        <v>35</v>
      </c>
      <c r="O215" s="155">
        <v>2.7829999999999999</v>
      </c>
      <c r="P215" s="155">
        <f t="shared" si="41"/>
        <v>67.301288999999997</v>
      </c>
      <c r="Q215" s="155">
        <v>0</v>
      </c>
      <c r="R215" s="155">
        <f t="shared" si="42"/>
        <v>0</v>
      </c>
      <c r="S215" s="155">
        <v>0</v>
      </c>
      <c r="T215" s="156">
        <f t="shared" si="43"/>
        <v>0</v>
      </c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R215" s="157" t="s">
        <v>136</v>
      </c>
      <c r="AT215" s="157" t="s">
        <v>134</v>
      </c>
      <c r="AU215" s="157" t="s">
        <v>137</v>
      </c>
      <c r="AY215" s="14" t="s">
        <v>132</v>
      </c>
      <c r="BE215" s="158">
        <f t="shared" si="44"/>
        <v>0</v>
      </c>
      <c r="BF215" s="158">
        <f t="shared" si="45"/>
        <v>0</v>
      </c>
      <c r="BG215" s="158">
        <f t="shared" si="46"/>
        <v>0</v>
      </c>
      <c r="BH215" s="158">
        <f t="shared" si="47"/>
        <v>0</v>
      </c>
      <c r="BI215" s="158">
        <f t="shared" si="48"/>
        <v>0</v>
      </c>
      <c r="BJ215" s="14" t="s">
        <v>137</v>
      </c>
      <c r="BK215" s="158">
        <f t="shared" si="49"/>
        <v>0</v>
      </c>
      <c r="BL215" s="14" t="s">
        <v>136</v>
      </c>
      <c r="BM215" s="157" t="s">
        <v>339</v>
      </c>
    </row>
    <row r="216" spans="1:65" s="2" customFormat="1" ht="24.2" customHeight="1" x14ac:dyDescent="0.2">
      <c r="A216" s="26"/>
      <c r="B216" s="145"/>
      <c r="C216" s="146" t="s">
        <v>225</v>
      </c>
      <c r="D216" s="146" t="s">
        <v>134</v>
      </c>
      <c r="E216" s="147" t="s">
        <v>340</v>
      </c>
      <c r="F216" s="148" t="s">
        <v>341</v>
      </c>
      <c r="G216" s="149" t="s">
        <v>145</v>
      </c>
      <c r="H216" s="150">
        <v>409.15</v>
      </c>
      <c r="I216" s="151"/>
      <c r="J216" s="151">
        <f t="shared" si="40"/>
        <v>0</v>
      </c>
      <c r="K216" s="152"/>
      <c r="L216" s="27"/>
      <c r="M216" s="153" t="s">
        <v>1</v>
      </c>
      <c r="N216" s="154" t="s">
        <v>35</v>
      </c>
      <c r="O216" s="155">
        <v>1.001E-2</v>
      </c>
      <c r="P216" s="155">
        <f t="shared" si="41"/>
        <v>4.0955914999999994</v>
      </c>
      <c r="Q216" s="155">
        <v>0</v>
      </c>
      <c r="R216" s="155">
        <f t="shared" si="42"/>
        <v>0</v>
      </c>
      <c r="S216" s="155">
        <v>0</v>
      </c>
      <c r="T216" s="156">
        <f t="shared" si="43"/>
        <v>0</v>
      </c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R216" s="157" t="s">
        <v>136</v>
      </c>
      <c r="AT216" s="157" t="s">
        <v>134</v>
      </c>
      <c r="AU216" s="157" t="s">
        <v>137</v>
      </c>
      <c r="AY216" s="14" t="s">
        <v>132</v>
      </c>
      <c r="BE216" s="158">
        <f t="shared" si="44"/>
        <v>0</v>
      </c>
      <c r="BF216" s="158">
        <f t="shared" si="45"/>
        <v>0</v>
      </c>
      <c r="BG216" s="158">
        <f t="shared" si="46"/>
        <v>0</v>
      </c>
      <c r="BH216" s="158">
        <f t="shared" si="47"/>
        <v>0</v>
      </c>
      <c r="BI216" s="158">
        <f t="shared" si="48"/>
        <v>0</v>
      </c>
      <c r="BJ216" s="14" t="s">
        <v>137</v>
      </c>
      <c r="BK216" s="158">
        <f t="shared" si="49"/>
        <v>0</v>
      </c>
      <c r="BL216" s="14" t="s">
        <v>136</v>
      </c>
      <c r="BM216" s="157" t="s">
        <v>342</v>
      </c>
    </row>
    <row r="217" spans="1:65" s="2" customFormat="1" ht="16.5" customHeight="1" x14ac:dyDescent="0.2">
      <c r="A217" s="26"/>
      <c r="B217" s="145"/>
      <c r="C217" s="159" t="s">
        <v>343</v>
      </c>
      <c r="D217" s="159" t="s">
        <v>210</v>
      </c>
      <c r="E217" s="160" t="s">
        <v>344</v>
      </c>
      <c r="F217" s="161" t="s">
        <v>345</v>
      </c>
      <c r="G217" s="162" t="s">
        <v>145</v>
      </c>
      <c r="H217" s="163">
        <v>470.52300000000002</v>
      </c>
      <c r="I217" s="164"/>
      <c r="J217" s="164">
        <f t="shared" si="40"/>
        <v>0</v>
      </c>
      <c r="K217" s="165"/>
      <c r="L217" s="166"/>
      <c r="M217" s="167" t="s">
        <v>1</v>
      </c>
      <c r="N217" s="168" t="s">
        <v>35</v>
      </c>
      <c r="O217" s="155">
        <v>0</v>
      </c>
      <c r="P217" s="155">
        <f t="shared" si="41"/>
        <v>0</v>
      </c>
      <c r="Q217" s="155">
        <v>1E-4</v>
      </c>
      <c r="R217" s="155">
        <f t="shared" si="42"/>
        <v>4.7052300000000005E-2</v>
      </c>
      <c r="S217" s="155">
        <v>0</v>
      </c>
      <c r="T217" s="156">
        <f t="shared" si="43"/>
        <v>0</v>
      </c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R217" s="157" t="s">
        <v>140</v>
      </c>
      <c r="AT217" s="157" t="s">
        <v>210</v>
      </c>
      <c r="AU217" s="157" t="s">
        <v>137</v>
      </c>
      <c r="AY217" s="14" t="s">
        <v>132</v>
      </c>
      <c r="BE217" s="158">
        <f t="shared" si="44"/>
        <v>0</v>
      </c>
      <c r="BF217" s="158">
        <f t="shared" si="45"/>
        <v>0</v>
      </c>
      <c r="BG217" s="158">
        <f t="shared" si="46"/>
        <v>0</v>
      </c>
      <c r="BH217" s="158">
        <f t="shared" si="47"/>
        <v>0</v>
      </c>
      <c r="BI217" s="158">
        <f t="shared" si="48"/>
        <v>0</v>
      </c>
      <c r="BJ217" s="14" t="s">
        <v>137</v>
      </c>
      <c r="BK217" s="158">
        <f t="shared" si="49"/>
        <v>0</v>
      </c>
      <c r="BL217" s="14" t="s">
        <v>136</v>
      </c>
      <c r="BM217" s="157" t="s">
        <v>346</v>
      </c>
    </row>
    <row r="218" spans="1:65" s="12" customFormat="1" ht="23.1" customHeight="1" x14ac:dyDescent="0.2">
      <c r="B218" s="133"/>
      <c r="D218" s="134" t="s">
        <v>68</v>
      </c>
      <c r="E218" s="143" t="s">
        <v>151</v>
      </c>
      <c r="F218" s="143" t="s">
        <v>347</v>
      </c>
      <c r="J218" s="144">
        <f>BK218</f>
        <v>0</v>
      </c>
      <c r="L218" s="133"/>
      <c r="M218" s="137"/>
      <c r="N218" s="138"/>
      <c r="O218" s="138"/>
      <c r="P218" s="139">
        <f>SUM(P219:P227)</f>
        <v>256.59395330000001</v>
      </c>
      <c r="Q218" s="138"/>
      <c r="R218" s="139">
        <f>SUM(R219:R227)</f>
        <v>14.612113450000001</v>
      </c>
      <c r="S218" s="138"/>
      <c r="T218" s="140">
        <f>SUM(T219:T227)</f>
        <v>0</v>
      </c>
      <c r="AR218" s="134" t="s">
        <v>77</v>
      </c>
      <c r="AT218" s="141" t="s">
        <v>68</v>
      </c>
      <c r="AU218" s="141" t="s">
        <v>77</v>
      </c>
      <c r="AY218" s="134" t="s">
        <v>132</v>
      </c>
      <c r="BK218" s="142">
        <f>SUM(BK219:BK227)</f>
        <v>0</v>
      </c>
    </row>
    <row r="219" spans="1:65" s="2" customFormat="1" ht="24.2" customHeight="1" x14ac:dyDescent="0.2">
      <c r="A219" s="26"/>
      <c r="B219" s="145"/>
      <c r="C219" s="146" t="s">
        <v>228</v>
      </c>
      <c r="D219" s="146" t="s">
        <v>134</v>
      </c>
      <c r="E219" s="147" t="s">
        <v>348</v>
      </c>
      <c r="F219" s="148" t="s">
        <v>349</v>
      </c>
      <c r="G219" s="149" t="s">
        <v>208</v>
      </c>
      <c r="H219" s="150">
        <v>62.3</v>
      </c>
      <c r="I219" s="151"/>
      <c r="J219" s="151">
        <f t="shared" ref="J219:J227" si="50">ROUND(I219*H219,2)</f>
        <v>0</v>
      </c>
      <c r="K219" s="152"/>
      <c r="L219" s="27"/>
      <c r="M219" s="153" t="s">
        <v>1</v>
      </c>
      <c r="N219" s="154" t="s">
        <v>35</v>
      </c>
      <c r="O219" s="155">
        <v>0.13200000000000001</v>
      </c>
      <c r="P219" s="155">
        <f t="shared" ref="P219:P227" si="51">O219*H219</f>
        <v>8.2235999999999994</v>
      </c>
      <c r="Q219" s="155">
        <v>9.7930000000000003E-2</v>
      </c>
      <c r="R219" s="155">
        <f t="shared" ref="R219:R227" si="52">Q219*H219</f>
        <v>6.1010390000000001</v>
      </c>
      <c r="S219" s="155">
        <v>0</v>
      </c>
      <c r="T219" s="156">
        <f t="shared" ref="T219:T227" si="53">S219*H219</f>
        <v>0</v>
      </c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R219" s="157" t="s">
        <v>136</v>
      </c>
      <c r="AT219" s="157" t="s">
        <v>134</v>
      </c>
      <c r="AU219" s="157" t="s">
        <v>137</v>
      </c>
      <c r="AY219" s="14" t="s">
        <v>132</v>
      </c>
      <c r="BE219" s="158">
        <f t="shared" ref="BE219:BE227" si="54">IF(N219="základná",J219,0)</f>
        <v>0</v>
      </c>
      <c r="BF219" s="158">
        <f t="shared" ref="BF219:BF227" si="55">IF(N219="znížená",J219,0)</f>
        <v>0</v>
      </c>
      <c r="BG219" s="158">
        <f t="shared" ref="BG219:BG227" si="56">IF(N219="zákl. prenesená",J219,0)</f>
        <v>0</v>
      </c>
      <c r="BH219" s="158">
        <f t="shared" ref="BH219:BH227" si="57">IF(N219="zníž. prenesená",J219,0)</f>
        <v>0</v>
      </c>
      <c r="BI219" s="158">
        <f t="shared" ref="BI219:BI227" si="58">IF(N219="nulová",J219,0)</f>
        <v>0</v>
      </c>
      <c r="BJ219" s="14" t="s">
        <v>137</v>
      </c>
      <c r="BK219" s="158">
        <f t="shared" ref="BK219:BK227" si="59">ROUND(I219*H219,2)</f>
        <v>0</v>
      </c>
      <c r="BL219" s="14" t="s">
        <v>136</v>
      </c>
      <c r="BM219" s="157" t="s">
        <v>350</v>
      </c>
    </row>
    <row r="220" spans="1:65" s="2" customFormat="1" ht="16.5" customHeight="1" x14ac:dyDescent="0.2">
      <c r="A220" s="26"/>
      <c r="B220" s="145"/>
      <c r="C220" s="159" t="s">
        <v>351</v>
      </c>
      <c r="D220" s="159" t="s">
        <v>210</v>
      </c>
      <c r="E220" s="160" t="s">
        <v>352</v>
      </c>
      <c r="F220" s="161" t="s">
        <v>353</v>
      </c>
      <c r="G220" s="162" t="s">
        <v>179</v>
      </c>
      <c r="H220" s="163">
        <v>63</v>
      </c>
      <c r="I220" s="164"/>
      <c r="J220" s="164">
        <f t="shared" si="50"/>
        <v>0</v>
      </c>
      <c r="K220" s="165"/>
      <c r="L220" s="166"/>
      <c r="M220" s="167" t="s">
        <v>1</v>
      </c>
      <c r="N220" s="168" t="s">
        <v>35</v>
      </c>
      <c r="O220" s="155">
        <v>0</v>
      </c>
      <c r="P220" s="155">
        <f t="shared" si="51"/>
        <v>0</v>
      </c>
      <c r="Q220" s="155">
        <v>2.35E-2</v>
      </c>
      <c r="R220" s="155">
        <f t="shared" si="52"/>
        <v>1.4804999999999999</v>
      </c>
      <c r="S220" s="155">
        <v>0</v>
      </c>
      <c r="T220" s="156">
        <f t="shared" si="53"/>
        <v>0</v>
      </c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R220" s="157" t="s">
        <v>140</v>
      </c>
      <c r="AT220" s="157" t="s">
        <v>210</v>
      </c>
      <c r="AU220" s="157" t="s">
        <v>137</v>
      </c>
      <c r="AY220" s="14" t="s">
        <v>132</v>
      </c>
      <c r="BE220" s="158">
        <f t="shared" si="54"/>
        <v>0</v>
      </c>
      <c r="BF220" s="158">
        <f t="shared" si="55"/>
        <v>0</v>
      </c>
      <c r="BG220" s="158">
        <f t="shared" si="56"/>
        <v>0</v>
      </c>
      <c r="BH220" s="158">
        <f t="shared" si="57"/>
        <v>0</v>
      </c>
      <c r="BI220" s="158">
        <f t="shared" si="58"/>
        <v>0</v>
      </c>
      <c r="BJ220" s="14" t="s">
        <v>137</v>
      </c>
      <c r="BK220" s="158">
        <f t="shared" si="59"/>
        <v>0</v>
      </c>
      <c r="BL220" s="14" t="s">
        <v>136</v>
      </c>
      <c r="BM220" s="157" t="s">
        <v>354</v>
      </c>
    </row>
    <row r="221" spans="1:65" s="2" customFormat="1" ht="24.2" customHeight="1" x14ac:dyDescent="0.2">
      <c r="A221" s="26"/>
      <c r="B221" s="145"/>
      <c r="C221" s="146" t="s">
        <v>232</v>
      </c>
      <c r="D221" s="146" t="s">
        <v>134</v>
      </c>
      <c r="E221" s="147" t="s">
        <v>355</v>
      </c>
      <c r="F221" s="148" t="s">
        <v>356</v>
      </c>
      <c r="G221" s="149" t="s">
        <v>135</v>
      </c>
      <c r="H221" s="150">
        <v>2.6349999999999998</v>
      </c>
      <c r="I221" s="151"/>
      <c r="J221" s="151">
        <f t="shared" si="50"/>
        <v>0</v>
      </c>
      <c r="K221" s="152"/>
      <c r="L221" s="27"/>
      <c r="M221" s="153" t="s">
        <v>1</v>
      </c>
      <c r="N221" s="154" t="s">
        <v>35</v>
      </c>
      <c r="O221" s="155">
        <v>1.363</v>
      </c>
      <c r="P221" s="155">
        <f t="shared" si="51"/>
        <v>3.5915049999999997</v>
      </c>
      <c r="Q221" s="155">
        <v>2.2010900000000002</v>
      </c>
      <c r="R221" s="155">
        <f t="shared" si="52"/>
        <v>5.7998721499999997</v>
      </c>
      <c r="S221" s="155">
        <v>0</v>
      </c>
      <c r="T221" s="156">
        <f t="shared" si="53"/>
        <v>0</v>
      </c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R221" s="157" t="s">
        <v>136</v>
      </c>
      <c r="AT221" s="157" t="s">
        <v>134</v>
      </c>
      <c r="AU221" s="157" t="s">
        <v>137</v>
      </c>
      <c r="AY221" s="14" t="s">
        <v>132</v>
      </c>
      <c r="BE221" s="158">
        <f t="shared" si="54"/>
        <v>0</v>
      </c>
      <c r="BF221" s="158">
        <f t="shared" si="55"/>
        <v>0</v>
      </c>
      <c r="BG221" s="158">
        <f t="shared" si="56"/>
        <v>0</v>
      </c>
      <c r="BH221" s="158">
        <f t="shared" si="57"/>
        <v>0</v>
      </c>
      <c r="BI221" s="158">
        <f t="shared" si="58"/>
        <v>0</v>
      </c>
      <c r="BJ221" s="14" t="s">
        <v>137</v>
      </c>
      <c r="BK221" s="158">
        <f t="shared" si="59"/>
        <v>0</v>
      </c>
      <c r="BL221" s="14" t="s">
        <v>136</v>
      </c>
      <c r="BM221" s="157" t="s">
        <v>357</v>
      </c>
    </row>
    <row r="222" spans="1:65" s="2" customFormat="1" ht="24.2" customHeight="1" x14ac:dyDescent="0.2">
      <c r="A222" s="26"/>
      <c r="B222" s="145"/>
      <c r="C222" s="146" t="s">
        <v>358</v>
      </c>
      <c r="D222" s="146" t="s">
        <v>134</v>
      </c>
      <c r="E222" s="147" t="s">
        <v>359</v>
      </c>
      <c r="F222" s="148" t="s">
        <v>360</v>
      </c>
      <c r="G222" s="149" t="s">
        <v>145</v>
      </c>
      <c r="H222" s="150">
        <v>111.95</v>
      </c>
      <c r="I222" s="151"/>
      <c r="J222" s="151">
        <f t="shared" si="50"/>
        <v>0</v>
      </c>
      <c r="K222" s="152"/>
      <c r="L222" s="27"/>
      <c r="M222" s="153" t="s">
        <v>1</v>
      </c>
      <c r="N222" s="154" t="s">
        <v>35</v>
      </c>
      <c r="O222" s="155">
        <v>9.9210000000000007E-2</v>
      </c>
      <c r="P222" s="155">
        <f t="shared" si="51"/>
        <v>11.106559500000001</v>
      </c>
      <c r="Q222" s="155">
        <v>1.5299999999999999E-3</v>
      </c>
      <c r="R222" s="155">
        <f t="shared" si="52"/>
        <v>0.17128350000000001</v>
      </c>
      <c r="S222" s="155">
        <v>0</v>
      </c>
      <c r="T222" s="156">
        <f t="shared" si="53"/>
        <v>0</v>
      </c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R222" s="157" t="s">
        <v>136</v>
      </c>
      <c r="AT222" s="157" t="s">
        <v>134</v>
      </c>
      <c r="AU222" s="157" t="s">
        <v>137</v>
      </c>
      <c r="AY222" s="14" t="s">
        <v>132</v>
      </c>
      <c r="BE222" s="158">
        <f t="shared" si="54"/>
        <v>0</v>
      </c>
      <c r="BF222" s="158">
        <f t="shared" si="55"/>
        <v>0</v>
      </c>
      <c r="BG222" s="158">
        <f t="shared" si="56"/>
        <v>0</v>
      </c>
      <c r="BH222" s="158">
        <f t="shared" si="57"/>
        <v>0</v>
      </c>
      <c r="BI222" s="158">
        <f t="shared" si="58"/>
        <v>0</v>
      </c>
      <c r="BJ222" s="14" t="s">
        <v>137</v>
      </c>
      <c r="BK222" s="158">
        <f t="shared" si="59"/>
        <v>0</v>
      </c>
      <c r="BL222" s="14" t="s">
        <v>136</v>
      </c>
      <c r="BM222" s="157" t="s">
        <v>361</v>
      </c>
    </row>
    <row r="223" spans="1:65" s="2" customFormat="1" ht="24.2" customHeight="1" x14ac:dyDescent="0.2">
      <c r="A223" s="26"/>
      <c r="B223" s="145"/>
      <c r="C223" s="146" t="s">
        <v>235</v>
      </c>
      <c r="D223" s="146" t="s">
        <v>134</v>
      </c>
      <c r="E223" s="147" t="s">
        <v>362</v>
      </c>
      <c r="F223" s="148" t="s">
        <v>363</v>
      </c>
      <c r="G223" s="149" t="s">
        <v>145</v>
      </c>
      <c r="H223" s="150">
        <v>538.99</v>
      </c>
      <c r="I223" s="151"/>
      <c r="J223" s="151">
        <f t="shared" si="50"/>
        <v>0</v>
      </c>
      <c r="K223" s="152"/>
      <c r="L223" s="27"/>
      <c r="M223" s="153" t="s">
        <v>1</v>
      </c>
      <c r="N223" s="154" t="s">
        <v>35</v>
      </c>
      <c r="O223" s="155">
        <v>0.13827999999999999</v>
      </c>
      <c r="P223" s="155">
        <f t="shared" si="51"/>
        <v>74.531537199999988</v>
      </c>
      <c r="Q223" s="155">
        <v>1.92E-3</v>
      </c>
      <c r="R223" s="155">
        <f t="shared" si="52"/>
        <v>1.0348608000000001</v>
      </c>
      <c r="S223" s="155">
        <v>0</v>
      </c>
      <c r="T223" s="156">
        <f t="shared" si="53"/>
        <v>0</v>
      </c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R223" s="157" t="s">
        <v>136</v>
      </c>
      <c r="AT223" s="157" t="s">
        <v>134</v>
      </c>
      <c r="AU223" s="157" t="s">
        <v>137</v>
      </c>
      <c r="AY223" s="14" t="s">
        <v>132</v>
      </c>
      <c r="BE223" s="158">
        <f t="shared" si="54"/>
        <v>0</v>
      </c>
      <c r="BF223" s="158">
        <f t="shared" si="55"/>
        <v>0</v>
      </c>
      <c r="BG223" s="158">
        <f t="shared" si="56"/>
        <v>0</v>
      </c>
      <c r="BH223" s="158">
        <f t="shared" si="57"/>
        <v>0</v>
      </c>
      <c r="BI223" s="158">
        <f t="shared" si="58"/>
        <v>0</v>
      </c>
      <c r="BJ223" s="14" t="s">
        <v>137</v>
      </c>
      <c r="BK223" s="158">
        <f t="shared" si="59"/>
        <v>0</v>
      </c>
      <c r="BL223" s="14" t="s">
        <v>136</v>
      </c>
      <c r="BM223" s="157" t="s">
        <v>364</v>
      </c>
    </row>
    <row r="224" spans="1:65" s="2" customFormat="1" ht="33" customHeight="1" x14ac:dyDescent="0.2">
      <c r="A224" s="26"/>
      <c r="B224" s="145"/>
      <c r="C224" s="146" t="s">
        <v>365</v>
      </c>
      <c r="D224" s="146" t="s">
        <v>134</v>
      </c>
      <c r="E224" s="147" t="s">
        <v>366</v>
      </c>
      <c r="F224" s="148" t="s">
        <v>367</v>
      </c>
      <c r="G224" s="149" t="s">
        <v>368</v>
      </c>
      <c r="H224" s="150">
        <v>1</v>
      </c>
      <c r="I224" s="151"/>
      <c r="J224" s="151">
        <f t="shared" si="50"/>
        <v>0</v>
      </c>
      <c r="K224" s="152"/>
      <c r="L224" s="27"/>
      <c r="M224" s="153" t="s">
        <v>1</v>
      </c>
      <c r="N224" s="154" t="s">
        <v>35</v>
      </c>
      <c r="O224" s="155">
        <v>0</v>
      </c>
      <c r="P224" s="155">
        <f t="shared" si="51"/>
        <v>0</v>
      </c>
      <c r="Q224" s="155">
        <v>0</v>
      </c>
      <c r="R224" s="155">
        <f t="shared" si="52"/>
        <v>0</v>
      </c>
      <c r="S224" s="155">
        <v>0</v>
      </c>
      <c r="T224" s="156">
        <f t="shared" si="53"/>
        <v>0</v>
      </c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R224" s="157" t="s">
        <v>136</v>
      </c>
      <c r="AT224" s="157" t="s">
        <v>134</v>
      </c>
      <c r="AU224" s="157" t="s">
        <v>137</v>
      </c>
      <c r="AY224" s="14" t="s">
        <v>132</v>
      </c>
      <c r="BE224" s="158">
        <f t="shared" si="54"/>
        <v>0</v>
      </c>
      <c r="BF224" s="158">
        <f t="shared" si="55"/>
        <v>0</v>
      </c>
      <c r="BG224" s="158">
        <f t="shared" si="56"/>
        <v>0</v>
      </c>
      <c r="BH224" s="158">
        <f t="shared" si="57"/>
        <v>0</v>
      </c>
      <c r="BI224" s="158">
        <f t="shared" si="58"/>
        <v>0</v>
      </c>
      <c r="BJ224" s="14" t="s">
        <v>137</v>
      </c>
      <c r="BK224" s="158">
        <f t="shared" si="59"/>
        <v>0</v>
      </c>
      <c r="BL224" s="14" t="s">
        <v>136</v>
      </c>
      <c r="BM224" s="157" t="s">
        <v>369</v>
      </c>
    </row>
    <row r="225" spans="1:65" s="2" customFormat="1" ht="16.5" customHeight="1" x14ac:dyDescent="0.2">
      <c r="A225" s="26"/>
      <c r="B225" s="145"/>
      <c r="C225" s="146" t="s">
        <v>239</v>
      </c>
      <c r="D225" s="146" t="s">
        <v>134</v>
      </c>
      <c r="E225" s="147" t="s">
        <v>370</v>
      </c>
      <c r="F225" s="148" t="s">
        <v>371</v>
      </c>
      <c r="G225" s="149" t="s">
        <v>145</v>
      </c>
      <c r="H225" s="150">
        <v>491.16</v>
      </c>
      <c r="I225" s="151"/>
      <c r="J225" s="151">
        <f t="shared" si="50"/>
        <v>0</v>
      </c>
      <c r="K225" s="152"/>
      <c r="L225" s="27"/>
      <c r="M225" s="153" t="s">
        <v>1</v>
      </c>
      <c r="N225" s="154" t="s">
        <v>35</v>
      </c>
      <c r="O225" s="155">
        <v>0.32401000000000002</v>
      </c>
      <c r="P225" s="155">
        <f t="shared" si="51"/>
        <v>159.14075160000002</v>
      </c>
      <c r="Q225" s="155">
        <v>5.0000000000000002E-5</v>
      </c>
      <c r="R225" s="155">
        <f t="shared" si="52"/>
        <v>2.4558000000000003E-2</v>
      </c>
      <c r="S225" s="155">
        <v>0</v>
      </c>
      <c r="T225" s="156">
        <f t="shared" si="53"/>
        <v>0</v>
      </c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R225" s="157" t="s">
        <v>136</v>
      </c>
      <c r="AT225" s="157" t="s">
        <v>134</v>
      </c>
      <c r="AU225" s="157" t="s">
        <v>137</v>
      </c>
      <c r="AY225" s="14" t="s">
        <v>132</v>
      </c>
      <c r="BE225" s="158">
        <f t="shared" si="54"/>
        <v>0</v>
      </c>
      <c r="BF225" s="158">
        <f t="shared" si="55"/>
        <v>0</v>
      </c>
      <c r="BG225" s="158">
        <f t="shared" si="56"/>
        <v>0</v>
      </c>
      <c r="BH225" s="158">
        <f t="shared" si="57"/>
        <v>0</v>
      </c>
      <c r="BI225" s="158">
        <f t="shared" si="58"/>
        <v>0</v>
      </c>
      <c r="BJ225" s="14" t="s">
        <v>137</v>
      </c>
      <c r="BK225" s="158">
        <f t="shared" si="59"/>
        <v>0</v>
      </c>
      <c r="BL225" s="14" t="s">
        <v>136</v>
      </c>
      <c r="BM225" s="157" t="s">
        <v>372</v>
      </c>
    </row>
    <row r="226" spans="1:65" s="2" customFormat="1" ht="24.2" customHeight="1" x14ac:dyDescent="0.2">
      <c r="A226" s="26"/>
      <c r="B226" s="145"/>
      <c r="C226" s="146" t="s">
        <v>373</v>
      </c>
      <c r="D226" s="146" t="s">
        <v>134</v>
      </c>
      <c r="E226" s="147" t="s">
        <v>374</v>
      </c>
      <c r="F226" s="148" t="s">
        <v>375</v>
      </c>
      <c r="G226" s="149" t="s">
        <v>368</v>
      </c>
      <c r="H226" s="150">
        <v>1</v>
      </c>
      <c r="I226" s="151"/>
      <c r="J226" s="151">
        <f t="shared" si="50"/>
        <v>0</v>
      </c>
      <c r="K226" s="152"/>
      <c r="L226" s="27"/>
      <c r="M226" s="153" t="s">
        <v>1</v>
      </c>
      <c r="N226" s="154" t="s">
        <v>35</v>
      </c>
      <c r="O226" s="155">
        <v>0</v>
      </c>
      <c r="P226" s="155">
        <f t="shared" si="51"/>
        <v>0</v>
      </c>
      <c r="Q226" s="155">
        <v>0</v>
      </c>
      <c r="R226" s="155">
        <f t="shared" si="52"/>
        <v>0</v>
      </c>
      <c r="S226" s="155">
        <v>0</v>
      </c>
      <c r="T226" s="156">
        <f t="shared" si="53"/>
        <v>0</v>
      </c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R226" s="157" t="s">
        <v>136</v>
      </c>
      <c r="AT226" s="157" t="s">
        <v>134</v>
      </c>
      <c r="AU226" s="157" t="s">
        <v>137</v>
      </c>
      <c r="AY226" s="14" t="s">
        <v>132</v>
      </c>
      <c r="BE226" s="158">
        <f t="shared" si="54"/>
        <v>0</v>
      </c>
      <c r="BF226" s="158">
        <f t="shared" si="55"/>
        <v>0</v>
      </c>
      <c r="BG226" s="158">
        <f t="shared" si="56"/>
        <v>0</v>
      </c>
      <c r="BH226" s="158">
        <f t="shared" si="57"/>
        <v>0</v>
      </c>
      <c r="BI226" s="158">
        <f t="shared" si="58"/>
        <v>0</v>
      </c>
      <c r="BJ226" s="14" t="s">
        <v>137</v>
      </c>
      <c r="BK226" s="158">
        <f t="shared" si="59"/>
        <v>0</v>
      </c>
      <c r="BL226" s="14" t="s">
        <v>136</v>
      </c>
      <c r="BM226" s="157" t="s">
        <v>376</v>
      </c>
    </row>
    <row r="227" spans="1:65" s="2" customFormat="1" ht="16.5" customHeight="1" x14ac:dyDescent="0.2">
      <c r="A227" s="26"/>
      <c r="B227" s="145"/>
      <c r="C227" s="146" t="s">
        <v>242</v>
      </c>
      <c r="D227" s="146" t="s">
        <v>134</v>
      </c>
      <c r="E227" s="147" t="s">
        <v>377</v>
      </c>
      <c r="F227" s="148" t="s">
        <v>378</v>
      </c>
      <c r="G227" s="149" t="s">
        <v>368</v>
      </c>
      <c r="H227" s="150">
        <v>1</v>
      </c>
      <c r="I227" s="151"/>
      <c r="J227" s="151">
        <f t="shared" si="50"/>
        <v>0</v>
      </c>
      <c r="K227" s="152"/>
      <c r="L227" s="27"/>
      <c r="M227" s="153" t="s">
        <v>1</v>
      </c>
      <c r="N227" s="154" t="s">
        <v>35</v>
      </c>
      <c r="O227" s="155">
        <v>0</v>
      </c>
      <c r="P227" s="155">
        <f t="shared" si="51"/>
        <v>0</v>
      </c>
      <c r="Q227" s="155">
        <v>0</v>
      </c>
      <c r="R227" s="155">
        <f t="shared" si="52"/>
        <v>0</v>
      </c>
      <c r="S227" s="155">
        <v>0</v>
      </c>
      <c r="T227" s="156">
        <f t="shared" si="53"/>
        <v>0</v>
      </c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R227" s="157" t="s">
        <v>136</v>
      </c>
      <c r="AT227" s="157" t="s">
        <v>134</v>
      </c>
      <c r="AU227" s="157" t="s">
        <v>137</v>
      </c>
      <c r="AY227" s="14" t="s">
        <v>132</v>
      </c>
      <c r="BE227" s="158">
        <f t="shared" si="54"/>
        <v>0</v>
      </c>
      <c r="BF227" s="158">
        <f t="shared" si="55"/>
        <v>0</v>
      </c>
      <c r="BG227" s="158">
        <f t="shared" si="56"/>
        <v>0</v>
      </c>
      <c r="BH227" s="158">
        <f t="shared" si="57"/>
        <v>0</v>
      </c>
      <c r="BI227" s="158">
        <f t="shared" si="58"/>
        <v>0</v>
      </c>
      <c r="BJ227" s="14" t="s">
        <v>137</v>
      </c>
      <c r="BK227" s="158">
        <f t="shared" si="59"/>
        <v>0</v>
      </c>
      <c r="BL227" s="14" t="s">
        <v>136</v>
      </c>
      <c r="BM227" s="157" t="s">
        <v>379</v>
      </c>
    </row>
    <row r="228" spans="1:65" s="12" customFormat="1" ht="23.1" customHeight="1" x14ac:dyDescent="0.2">
      <c r="B228" s="133"/>
      <c r="D228" s="134" t="s">
        <v>68</v>
      </c>
      <c r="E228" s="143" t="s">
        <v>380</v>
      </c>
      <c r="F228" s="143" t="s">
        <v>381</v>
      </c>
      <c r="J228" s="144">
        <f>BK228</f>
        <v>0</v>
      </c>
      <c r="L228" s="133"/>
      <c r="M228" s="137"/>
      <c r="N228" s="138"/>
      <c r="O228" s="138"/>
      <c r="P228" s="139">
        <f>P229</f>
        <v>324.77310000000006</v>
      </c>
      <c r="Q228" s="138"/>
      <c r="R228" s="139">
        <f>R229</f>
        <v>0</v>
      </c>
      <c r="S228" s="138"/>
      <c r="T228" s="140">
        <f>T229</f>
        <v>0</v>
      </c>
      <c r="AR228" s="134" t="s">
        <v>77</v>
      </c>
      <c r="AT228" s="141" t="s">
        <v>68</v>
      </c>
      <c r="AU228" s="141" t="s">
        <v>77</v>
      </c>
      <c r="AY228" s="134" t="s">
        <v>132</v>
      </c>
      <c r="BK228" s="142">
        <f>BK229</f>
        <v>0</v>
      </c>
    </row>
    <row r="229" spans="1:65" s="2" customFormat="1" ht="24.2" customHeight="1" x14ac:dyDescent="0.2">
      <c r="A229" s="26"/>
      <c r="B229" s="145"/>
      <c r="C229" s="146" t="s">
        <v>382</v>
      </c>
      <c r="D229" s="146" t="s">
        <v>134</v>
      </c>
      <c r="E229" s="147" t="s">
        <v>383</v>
      </c>
      <c r="F229" s="148" t="s">
        <v>384</v>
      </c>
      <c r="G229" s="149" t="s">
        <v>157</v>
      </c>
      <c r="H229" s="150">
        <v>955.21500000000003</v>
      </c>
      <c r="I229" s="151"/>
      <c r="J229" s="151">
        <f>ROUND(I229*H229,2)</f>
        <v>0</v>
      </c>
      <c r="K229" s="152"/>
      <c r="L229" s="27"/>
      <c r="M229" s="153" t="s">
        <v>1</v>
      </c>
      <c r="N229" s="154" t="s">
        <v>35</v>
      </c>
      <c r="O229" s="155">
        <v>0.34</v>
      </c>
      <c r="P229" s="155">
        <f>O229*H229</f>
        <v>324.77310000000006</v>
      </c>
      <c r="Q229" s="155">
        <v>0</v>
      </c>
      <c r="R229" s="155">
        <f>Q229*H229</f>
        <v>0</v>
      </c>
      <c r="S229" s="155">
        <v>0</v>
      </c>
      <c r="T229" s="156">
        <f>S229*H229</f>
        <v>0</v>
      </c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R229" s="157" t="s">
        <v>136</v>
      </c>
      <c r="AT229" s="157" t="s">
        <v>134</v>
      </c>
      <c r="AU229" s="157" t="s">
        <v>137</v>
      </c>
      <c r="AY229" s="14" t="s">
        <v>132</v>
      </c>
      <c r="BE229" s="158">
        <f>IF(N229="základná",J229,0)</f>
        <v>0</v>
      </c>
      <c r="BF229" s="158">
        <f>IF(N229="znížená",J229,0)</f>
        <v>0</v>
      </c>
      <c r="BG229" s="158">
        <f>IF(N229="zákl. prenesená",J229,0)</f>
        <v>0</v>
      </c>
      <c r="BH229" s="158">
        <f>IF(N229="zníž. prenesená",J229,0)</f>
        <v>0</v>
      </c>
      <c r="BI229" s="158">
        <f>IF(N229="nulová",J229,0)</f>
        <v>0</v>
      </c>
      <c r="BJ229" s="14" t="s">
        <v>137</v>
      </c>
      <c r="BK229" s="158">
        <f>ROUND(I229*H229,2)</f>
        <v>0</v>
      </c>
      <c r="BL229" s="14" t="s">
        <v>136</v>
      </c>
      <c r="BM229" s="157" t="s">
        <v>385</v>
      </c>
    </row>
    <row r="230" spans="1:65" s="12" customFormat="1" ht="26.1" customHeight="1" x14ac:dyDescent="0.2">
      <c r="B230" s="133"/>
      <c r="D230" s="134" t="s">
        <v>68</v>
      </c>
      <c r="E230" s="135" t="s">
        <v>386</v>
      </c>
      <c r="F230" s="135" t="s">
        <v>387</v>
      </c>
      <c r="J230" s="136">
        <v>0</v>
      </c>
      <c r="L230" s="133"/>
      <c r="M230" s="137"/>
      <c r="N230" s="138"/>
      <c r="O230" s="138"/>
      <c r="P230" s="139">
        <f>P231+P244+P258+P266+P276+P280+P288+P304+P319+P324+P330+P334</f>
        <v>1207.6016800500001</v>
      </c>
      <c r="Q230" s="138"/>
      <c r="R230" s="139">
        <f>R231+R244+R258+R266+R276+R280+R288+R304+R319+R324+R330+R334</f>
        <v>15.93858865</v>
      </c>
      <c r="S230" s="138"/>
      <c r="T230" s="140">
        <f>T231+T244+T258+T266+T276+T280+T288+T304+T319+T324+T330+T334</f>
        <v>0</v>
      </c>
      <c r="AR230" s="134" t="s">
        <v>137</v>
      </c>
      <c r="AT230" s="141" t="s">
        <v>68</v>
      </c>
      <c r="AU230" s="141" t="s">
        <v>69</v>
      </c>
      <c r="AY230" s="134" t="s">
        <v>132</v>
      </c>
      <c r="BK230" s="142">
        <f>BK231+BK244+BK258+BK266+BK276+BK280+BK288+BK304+BK319+BK324+BK330+BK334</f>
        <v>0</v>
      </c>
    </row>
    <row r="231" spans="1:65" s="12" customFormat="1" ht="23.1" customHeight="1" x14ac:dyDescent="0.2">
      <c r="B231" s="133"/>
      <c r="D231" s="134" t="s">
        <v>68</v>
      </c>
      <c r="E231" s="143" t="s">
        <v>388</v>
      </c>
      <c r="F231" s="143" t="s">
        <v>389</v>
      </c>
      <c r="J231" s="144">
        <f>BK231</f>
        <v>0</v>
      </c>
      <c r="L231" s="133"/>
      <c r="M231" s="137"/>
      <c r="N231" s="138"/>
      <c r="O231" s="138"/>
      <c r="P231" s="139">
        <f>SUM(P232:P243)</f>
        <v>149.13192349000002</v>
      </c>
      <c r="Q231" s="138"/>
      <c r="R231" s="139">
        <f>SUM(R232:R243)</f>
        <v>0.63283383999999998</v>
      </c>
      <c r="S231" s="138"/>
      <c r="T231" s="140">
        <f>SUM(T232:T243)</f>
        <v>0</v>
      </c>
      <c r="AR231" s="134" t="s">
        <v>137</v>
      </c>
      <c r="AT231" s="141" t="s">
        <v>68</v>
      </c>
      <c r="AU231" s="141" t="s">
        <v>77</v>
      </c>
      <c r="AY231" s="134" t="s">
        <v>132</v>
      </c>
      <c r="BK231" s="142">
        <f>SUM(BK232:BK243)</f>
        <v>0</v>
      </c>
    </row>
    <row r="232" spans="1:65" s="2" customFormat="1" ht="24.2" customHeight="1" x14ac:dyDescent="0.2">
      <c r="A232" s="26"/>
      <c r="B232" s="145"/>
      <c r="C232" s="146" t="s">
        <v>246</v>
      </c>
      <c r="D232" s="146" t="s">
        <v>134</v>
      </c>
      <c r="E232" s="147" t="s">
        <v>390</v>
      </c>
      <c r="F232" s="148" t="s">
        <v>391</v>
      </c>
      <c r="G232" s="149" t="s">
        <v>145</v>
      </c>
      <c r="H232" s="150">
        <v>454.31</v>
      </c>
      <c r="I232" s="151"/>
      <c r="J232" s="151">
        <f t="shared" ref="J232:J243" si="60">ROUND(I232*H232,2)</f>
        <v>0</v>
      </c>
      <c r="K232" s="152"/>
      <c r="L232" s="27"/>
      <c r="M232" s="153" t="s">
        <v>1</v>
      </c>
      <c r="N232" s="154" t="s">
        <v>35</v>
      </c>
      <c r="O232" s="155">
        <v>1.303E-2</v>
      </c>
      <c r="P232" s="155">
        <f t="shared" ref="P232:P243" si="61">O232*H232</f>
        <v>5.9196593000000002</v>
      </c>
      <c r="Q232" s="155">
        <v>0</v>
      </c>
      <c r="R232" s="155">
        <f t="shared" ref="R232:R243" si="62">Q232*H232</f>
        <v>0</v>
      </c>
      <c r="S232" s="155">
        <v>0</v>
      </c>
      <c r="T232" s="156">
        <f t="shared" ref="T232:T243" si="63">S232*H232</f>
        <v>0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R232" s="157" t="s">
        <v>149</v>
      </c>
      <c r="AT232" s="157" t="s">
        <v>134</v>
      </c>
      <c r="AU232" s="157" t="s">
        <v>137</v>
      </c>
      <c r="AY232" s="14" t="s">
        <v>132</v>
      </c>
      <c r="BE232" s="158">
        <f t="shared" ref="BE232:BE243" si="64">IF(N232="základná",J232,0)</f>
        <v>0</v>
      </c>
      <c r="BF232" s="158">
        <f t="shared" ref="BF232:BF243" si="65">IF(N232="znížená",J232,0)</f>
        <v>0</v>
      </c>
      <c r="BG232" s="158">
        <f t="shared" ref="BG232:BG243" si="66">IF(N232="zákl. prenesená",J232,0)</f>
        <v>0</v>
      </c>
      <c r="BH232" s="158">
        <f t="shared" ref="BH232:BH243" si="67">IF(N232="zníž. prenesená",J232,0)</f>
        <v>0</v>
      </c>
      <c r="BI232" s="158">
        <f t="shared" ref="BI232:BI243" si="68">IF(N232="nulová",J232,0)</f>
        <v>0</v>
      </c>
      <c r="BJ232" s="14" t="s">
        <v>137</v>
      </c>
      <c r="BK232" s="158">
        <f t="shared" ref="BK232:BK243" si="69">ROUND(I232*H232,2)</f>
        <v>0</v>
      </c>
      <c r="BL232" s="14" t="s">
        <v>149</v>
      </c>
      <c r="BM232" s="157" t="s">
        <v>392</v>
      </c>
    </row>
    <row r="233" spans="1:65" s="2" customFormat="1" ht="24.2" customHeight="1" x14ac:dyDescent="0.2">
      <c r="A233" s="26"/>
      <c r="B233" s="145"/>
      <c r="C233" s="146" t="s">
        <v>393</v>
      </c>
      <c r="D233" s="146" t="s">
        <v>134</v>
      </c>
      <c r="E233" s="147" t="s">
        <v>394</v>
      </c>
      <c r="F233" s="148" t="s">
        <v>395</v>
      </c>
      <c r="G233" s="149" t="s">
        <v>145</v>
      </c>
      <c r="H233" s="150">
        <v>78.44</v>
      </c>
      <c r="I233" s="151"/>
      <c r="J233" s="151">
        <f t="shared" si="60"/>
        <v>0</v>
      </c>
      <c r="K233" s="152"/>
      <c r="L233" s="27"/>
      <c r="M233" s="153" t="s">
        <v>1</v>
      </c>
      <c r="N233" s="154" t="s">
        <v>35</v>
      </c>
      <c r="O233" s="155">
        <v>1.6039999999999999E-2</v>
      </c>
      <c r="P233" s="155">
        <f t="shared" si="61"/>
        <v>1.2581775999999998</v>
      </c>
      <c r="Q233" s="155">
        <v>0</v>
      </c>
      <c r="R233" s="155">
        <f t="shared" si="62"/>
        <v>0</v>
      </c>
      <c r="S233" s="155">
        <v>0</v>
      </c>
      <c r="T233" s="156">
        <f t="shared" si="63"/>
        <v>0</v>
      </c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R233" s="157" t="s">
        <v>149</v>
      </c>
      <c r="AT233" s="157" t="s">
        <v>134</v>
      </c>
      <c r="AU233" s="157" t="s">
        <v>137</v>
      </c>
      <c r="AY233" s="14" t="s">
        <v>132</v>
      </c>
      <c r="BE233" s="158">
        <f t="shared" si="64"/>
        <v>0</v>
      </c>
      <c r="BF233" s="158">
        <f t="shared" si="65"/>
        <v>0</v>
      </c>
      <c r="BG233" s="158">
        <f t="shared" si="66"/>
        <v>0</v>
      </c>
      <c r="BH233" s="158">
        <f t="shared" si="67"/>
        <v>0</v>
      </c>
      <c r="BI233" s="158">
        <f t="shared" si="68"/>
        <v>0</v>
      </c>
      <c r="BJ233" s="14" t="s">
        <v>137</v>
      </c>
      <c r="BK233" s="158">
        <f t="shared" si="69"/>
        <v>0</v>
      </c>
      <c r="BL233" s="14" t="s">
        <v>149</v>
      </c>
      <c r="BM233" s="157" t="s">
        <v>396</v>
      </c>
    </row>
    <row r="234" spans="1:65" s="2" customFormat="1" ht="16.5" customHeight="1" x14ac:dyDescent="0.2">
      <c r="A234" s="26"/>
      <c r="B234" s="145"/>
      <c r="C234" s="159" t="s">
        <v>249</v>
      </c>
      <c r="D234" s="159" t="s">
        <v>210</v>
      </c>
      <c r="E234" s="160" t="s">
        <v>397</v>
      </c>
      <c r="F234" s="161" t="s">
        <v>398</v>
      </c>
      <c r="G234" s="162" t="s">
        <v>157</v>
      </c>
      <c r="H234" s="163">
        <v>0.186</v>
      </c>
      <c r="I234" s="164"/>
      <c r="J234" s="164">
        <f t="shared" si="60"/>
        <v>0</v>
      </c>
      <c r="K234" s="165"/>
      <c r="L234" s="166"/>
      <c r="M234" s="167" t="s">
        <v>1</v>
      </c>
      <c r="N234" s="168" t="s">
        <v>35</v>
      </c>
      <c r="O234" s="155">
        <v>0</v>
      </c>
      <c r="P234" s="155">
        <f t="shared" si="61"/>
        <v>0</v>
      </c>
      <c r="Q234" s="155">
        <v>0</v>
      </c>
      <c r="R234" s="155">
        <f t="shared" si="62"/>
        <v>0</v>
      </c>
      <c r="S234" s="155">
        <v>0</v>
      </c>
      <c r="T234" s="156">
        <f t="shared" si="63"/>
        <v>0</v>
      </c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R234" s="157" t="s">
        <v>162</v>
      </c>
      <c r="AT234" s="157" t="s">
        <v>210</v>
      </c>
      <c r="AU234" s="157" t="s">
        <v>137</v>
      </c>
      <c r="AY234" s="14" t="s">
        <v>132</v>
      </c>
      <c r="BE234" s="158">
        <f t="shared" si="64"/>
        <v>0</v>
      </c>
      <c r="BF234" s="158">
        <f t="shared" si="65"/>
        <v>0</v>
      </c>
      <c r="BG234" s="158">
        <f t="shared" si="66"/>
        <v>0</v>
      </c>
      <c r="BH234" s="158">
        <f t="shared" si="67"/>
        <v>0</v>
      </c>
      <c r="BI234" s="158">
        <f t="shared" si="68"/>
        <v>0</v>
      </c>
      <c r="BJ234" s="14" t="s">
        <v>137</v>
      </c>
      <c r="BK234" s="158">
        <f t="shared" si="69"/>
        <v>0</v>
      </c>
      <c r="BL234" s="14" t="s">
        <v>149</v>
      </c>
      <c r="BM234" s="157" t="s">
        <v>399</v>
      </c>
    </row>
    <row r="235" spans="1:65" s="2" customFormat="1" ht="24.2" customHeight="1" x14ac:dyDescent="0.2">
      <c r="A235" s="26"/>
      <c r="B235" s="145"/>
      <c r="C235" s="146" t="s">
        <v>400</v>
      </c>
      <c r="D235" s="146" t="s">
        <v>134</v>
      </c>
      <c r="E235" s="147" t="s">
        <v>401</v>
      </c>
      <c r="F235" s="148" t="s">
        <v>402</v>
      </c>
      <c r="G235" s="149" t="s">
        <v>145</v>
      </c>
      <c r="H235" s="150">
        <v>73.674999999999997</v>
      </c>
      <c r="I235" s="151"/>
      <c r="J235" s="151">
        <f t="shared" si="60"/>
        <v>0</v>
      </c>
      <c r="K235" s="152"/>
      <c r="L235" s="27"/>
      <c r="M235" s="153" t="s">
        <v>1</v>
      </c>
      <c r="N235" s="154" t="s">
        <v>35</v>
      </c>
      <c r="O235" s="155">
        <v>0.1653</v>
      </c>
      <c r="P235" s="155">
        <f t="shared" si="61"/>
        <v>12.1784775</v>
      </c>
      <c r="Q235" s="155">
        <v>8.0000000000000007E-5</v>
      </c>
      <c r="R235" s="155">
        <f t="shared" si="62"/>
        <v>5.8939999999999999E-3</v>
      </c>
      <c r="S235" s="155">
        <v>0</v>
      </c>
      <c r="T235" s="156">
        <f t="shared" si="63"/>
        <v>0</v>
      </c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R235" s="157" t="s">
        <v>149</v>
      </c>
      <c r="AT235" s="157" t="s">
        <v>134</v>
      </c>
      <c r="AU235" s="157" t="s">
        <v>137</v>
      </c>
      <c r="AY235" s="14" t="s">
        <v>132</v>
      </c>
      <c r="BE235" s="158">
        <f t="shared" si="64"/>
        <v>0</v>
      </c>
      <c r="BF235" s="158">
        <f t="shared" si="65"/>
        <v>0</v>
      </c>
      <c r="BG235" s="158">
        <f t="shared" si="66"/>
        <v>0</v>
      </c>
      <c r="BH235" s="158">
        <f t="shared" si="67"/>
        <v>0</v>
      </c>
      <c r="BI235" s="158">
        <f t="shared" si="68"/>
        <v>0</v>
      </c>
      <c r="BJ235" s="14" t="s">
        <v>137</v>
      </c>
      <c r="BK235" s="158">
        <f t="shared" si="69"/>
        <v>0</v>
      </c>
      <c r="BL235" s="14" t="s">
        <v>149</v>
      </c>
      <c r="BM235" s="157" t="s">
        <v>403</v>
      </c>
    </row>
    <row r="236" spans="1:65" s="2" customFormat="1" ht="16.5" customHeight="1" x14ac:dyDescent="0.2">
      <c r="A236" s="26"/>
      <c r="B236" s="145"/>
      <c r="C236" s="159" t="s">
        <v>253</v>
      </c>
      <c r="D236" s="159" t="s">
        <v>210</v>
      </c>
      <c r="E236" s="160" t="s">
        <v>404</v>
      </c>
      <c r="F236" s="161" t="s">
        <v>405</v>
      </c>
      <c r="G236" s="162" t="s">
        <v>145</v>
      </c>
      <c r="H236" s="163">
        <v>84.725999999999999</v>
      </c>
      <c r="I236" s="164"/>
      <c r="J236" s="164">
        <f t="shared" si="60"/>
        <v>0</v>
      </c>
      <c r="K236" s="165"/>
      <c r="L236" s="166"/>
      <c r="M236" s="167" t="s">
        <v>1</v>
      </c>
      <c r="N236" s="168" t="s">
        <v>35</v>
      </c>
      <c r="O236" s="155">
        <v>0</v>
      </c>
      <c r="P236" s="155">
        <f t="shared" si="61"/>
        <v>0</v>
      </c>
      <c r="Q236" s="155">
        <v>2E-3</v>
      </c>
      <c r="R236" s="155">
        <f t="shared" si="62"/>
        <v>0.16945199999999999</v>
      </c>
      <c r="S236" s="155">
        <v>0</v>
      </c>
      <c r="T236" s="156">
        <f t="shared" si="63"/>
        <v>0</v>
      </c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R236" s="157" t="s">
        <v>162</v>
      </c>
      <c r="AT236" s="157" t="s">
        <v>210</v>
      </c>
      <c r="AU236" s="157" t="s">
        <v>137</v>
      </c>
      <c r="AY236" s="14" t="s">
        <v>132</v>
      </c>
      <c r="BE236" s="158">
        <f t="shared" si="64"/>
        <v>0</v>
      </c>
      <c r="BF236" s="158">
        <f t="shared" si="65"/>
        <v>0</v>
      </c>
      <c r="BG236" s="158">
        <f t="shared" si="66"/>
        <v>0</v>
      </c>
      <c r="BH236" s="158">
        <f t="shared" si="67"/>
        <v>0</v>
      </c>
      <c r="BI236" s="158">
        <f t="shared" si="68"/>
        <v>0</v>
      </c>
      <c r="BJ236" s="14" t="s">
        <v>137</v>
      </c>
      <c r="BK236" s="158">
        <f t="shared" si="69"/>
        <v>0</v>
      </c>
      <c r="BL236" s="14" t="s">
        <v>149</v>
      </c>
      <c r="BM236" s="157" t="s">
        <v>406</v>
      </c>
    </row>
    <row r="237" spans="1:65" s="2" customFormat="1" ht="24.2" customHeight="1" x14ac:dyDescent="0.2">
      <c r="A237" s="26"/>
      <c r="B237" s="145"/>
      <c r="C237" s="146" t="s">
        <v>407</v>
      </c>
      <c r="D237" s="146" t="s">
        <v>134</v>
      </c>
      <c r="E237" s="147" t="s">
        <v>408</v>
      </c>
      <c r="F237" s="148" t="s">
        <v>409</v>
      </c>
      <c r="G237" s="149" t="s">
        <v>145</v>
      </c>
      <c r="H237" s="150">
        <v>454.31</v>
      </c>
      <c r="I237" s="151"/>
      <c r="J237" s="151">
        <f t="shared" si="60"/>
        <v>0</v>
      </c>
      <c r="K237" s="152"/>
      <c r="L237" s="27"/>
      <c r="M237" s="153" t="s">
        <v>1</v>
      </c>
      <c r="N237" s="154" t="s">
        <v>35</v>
      </c>
      <c r="O237" s="155">
        <v>0.21099000000000001</v>
      </c>
      <c r="P237" s="155">
        <f t="shared" si="61"/>
        <v>95.854866900000005</v>
      </c>
      <c r="Q237" s="155">
        <v>5.4000000000000001E-4</v>
      </c>
      <c r="R237" s="155">
        <f t="shared" si="62"/>
        <v>0.2453274</v>
      </c>
      <c r="S237" s="155">
        <v>0</v>
      </c>
      <c r="T237" s="156">
        <f t="shared" si="63"/>
        <v>0</v>
      </c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R237" s="157" t="s">
        <v>149</v>
      </c>
      <c r="AT237" s="157" t="s">
        <v>134</v>
      </c>
      <c r="AU237" s="157" t="s">
        <v>137</v>
      </c>
      <c r="AY237" s="14" t="s">
        <v>132</v>
      </c>
      <c r="BE237" s="158">
        <f t="shared" si="64"/>
        <v>0</v>
      </c>
      <c r="BF237" s="158">
        <f t="shared" si="65"/>
        <v>0</v>
      </c>
      <c r="BG237" s="158">
        <f t="shared" si="66"/>
        <v>0</v>
      </c>
      <c r="BH237" s="158">
        <f t="shared" si="67"/>
        <v>0</v>
      </c>
      <c r="BI237" s="158">
        <f t="shared" si="68"/>
        <v>0</v>
      </c>
      <c r="BJ237" s="14" t="s">
        <v>137</v>
      </c>
      <c r="BK237" s="158">
        <f t="shared" si="69"/>
        <v>0</v>
      </c>
      <c r="BL237" s="14" t="s">
        <v>149</v>
      </c>
      <c r="BM237" s="157" t="s">
        <v>410</v>
      </c>
    </row>
    <row r="238" spans="1:65" s="2" customFormat="1" ht="24.2" customHeight="1" x14ac:dyDescent="0.2">
      <c r="A238" s="26"/>
      <c r="B238" s="145"/>
      <c r="C238" s="146" t="s">
        <v>256</v>
      </c>
      <c r="D238" s="146" t="s">
        <v>134</v>
      </c>
      <c r="E238" s="147" t="s">
        <v>411</v>
      </c>
      <c r="F238" s="148" t="s">
        <v>412</v>
      </c>
      <c r="G238" s="149" t="s">
        <v>145</v>
      </c>
      <c r="H238" s="150">
        <v>78.44</v>
      </c>
      <c r="I238" s="151"/>
      <c r="J238" s="151">
        <f t="shared" si="60"/>
        <v>0</v>
      </c>
      <c r="K238" s="152"/>
      <c r="L238" s="27"/>
      <c r="M238" s="153" t="s">
        <v>1</v>
      </c>
      <c r="N238" s="154" t="s">
        <v>35</v>
      </c>
      <c r="O238" s="155">
        <v>0.23100999999999999</v>
      </c>
      <c r="P238" s="155">
        <f t="shared" si="61"/>
        <v>18.120424399999997</v>
      </c>
      <c r="Q238" s="155">
        <v>5.4000000000000001E-4</v>
      </c>
      <c r="R238" s="155">
        <f t="shared" si="62"/>
        <v>4.2357600000000002E-2</v>
      </c>
      <c r="S238" s="155">
        <v>0</v>
      </c>
      <c r="T238" s="156">
        <f t="shared" si="63"/>
        <v>0</v>
      </c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R238" s="157" t="s">
        <v>149</v>
      </c>
      <c r="AT238" s="157" t="s">
        <v>134</v>
      </c>
      <c r="AU238" s="157" t="s">
        <v>137</v>
      </c>
      <c r="AY238" s="14" t="s">
        <v>132</v>
      </c>
      <c r="BE238" s="158">
        <f t="shared" si="64"/>
        <v>0</v>
      </c>
      <c r="BF238" s="158">
        <f t="shared" si="65"/>
        <v>0</v>
      </c>
      <c r="BG238" s="158">
        <f t="shared" si="66"/>
        <v>0</v>
      </c>
      <c r="BH238" s="158">
        <f t="shared" si="67"/>
        <v>0</v>
      </c>
      <c r="BI238" s="158">
        <f t="shared" si="68"/>
        <v>0</v>
      </c>
      <c r="BJ238" s="14" t="s">
        <v>137</v>
      </c>
      <c r="BK238" s="158">
        <f t="shared" si="69"/>
        <v>0</v>
      </c>
      <c r="BL238" s="14" t="s">
        <v>149</v>
      </c>
      <c r="BM238" s="157" t="s">
        <v>413</v>
      </c>
    </row>
    <row r="239" spans="1:65" s="2" customFormat="1" ht="24.2" customHeight="1" x14ac:dyDescent="0.2">
      <c r="A239" s="26"/>
      <c r="B239" s="145"/>
      <c r="C239" s="159" t="s">
        <v>414</v>
      </c>
      <c r="D239" s="159" t="s">
        <v>210</v>
      </c>
      <c r="E239" s="160" t="s">
        <v>415</v>
      </c>
      <c r="F239" s="161" t="s">
        <v>416</v>
      </c>
      <c r="G239" s="162" t="s">
        <v>145</v>
      </c>
      <c r="H239" s="163">
        <v>612.66300000000001</v>
      </c>
      <c r="I239" s="164"/>
      <c r="J239" s="164">
        <f t="shared" si="60"/>
        <v>0</v>
      </c>
      <c r="K239" s="165"/>
      <c r="L239" s="166"/>
      <c r="M239" s="167" t="s">
        <v>1</v>
      </c>
      <c r="N239" s="168" t="s">
        <v>35</v>
      </c>
      <c r="O239" s="155">
        <v>0</v>
      </c>
      <c r="P239" s="155">
        <f t="shared" si="61"/>
        <v>0</v>
      </c>
      <c r="Q239" s="155">
        <v>0</v>
      </c>
      <c r="R239" s="155">
        <f t="shared" si="62"/>
        <v>0</v>
      </c>
      <c r="S239" s="155">
        <v>0</v>
      </c>
      <c r="T239" s="156">
        <f t="shared" si="63"/>
        <v>0</v>
      </c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R239" s="157" t="s">
        <v>162</v>
      </c>
      <c r="AT239" s="157" t="s">
        <v>210</v>
      </c>
      <c r="AU239" s="157" t="s">
        <v>137</v>
      </c>
      <c r="AY239" s="14" t="s">
        <v>132</v>
      </c>
      <c r="BE239" s="158">
        <f t="shared" si="64"/>
        <v>0</v>
      </c>
      <c r="BF239" s="158">
        <f t="shared" si="65"/>
        <v>0</v>
      </c>
      <c r="BG239" s="158">
        <f t="shared" si="66"/>
        <v>0</v>
      </c>
      <c r="BH239" s="158">
        <f t="shared" si="67"/>
        <v>0</v>
      </c>
      <c r="BI239" s="158">
        <f t="shared" si="68"/>
        <v>0</v>
      </c>
      <c r="BJ239" s="14" t="s">
        <v>137</v>
      </c>
      <c r="BK239" s="158">
        <f t="shared" si="69"/>
        <v>0</v>
      </c>
      <c r="BL239" s="14" t="s">
        <v>149</v>
      </c>
      <c r="BM239" s="157" t="s">
        <v>417</v>
      </c>
    </row>
    <row r="240" spans="1:65" s="2" customFormat="1" ht="38.1" customHeight="1" x14ac:dyDescent="0.2">
      <c r="A240" s="26"/>
      <c r="B240" s="145"/>
      <c r="C240" s="146" t="s">
        <v>260</v>
      </c>
      <c r="D240" s="146" t="s">
        <v>134</v>
      </c>
      <c r="E240" s="147" t="s">
        <v>418</v>
      </c>
      <c r="F240" s="148" t="s">
        <v>419</v>
      </c>
      <c r="G240" s="149" t="s">
        <v>145</v>
      </c>
      <c r="H240" s="150">
        <v>21.15</v>
      </c>
      <c r="I240" s="151"/>
      <c r="J240" s="151">
        <f t="shared" si="60"/>
        <v>0</v>
      </c>
      <c r="K240" s="152"/>
      <c r="L240" s="27"/>
      <c r="M240" s="153" t="s">
        <v>1</v>
      </c>
      <c r="N240" s="154" t="s">
        <v>35</v>
      </c>
      <c r="O240" s="155">
        <v>0.39437</v>
      </c>
      <c r="P240" s="155">
        <f t="shared" si="61"/>
        <v>8.3409254999999991</v>
      </c>
      <c r="Q240" s="155">
        <v>4.5199999999999997E-3</v>
      </c>
      <c r="R240" s="155">
        <f t="shared" si="62"/>
        <v>9.5597999999999989E-2</v>
      </c>
      <c r="S240" s="155">
        <v>0</v>
      </c>
      <c r="T240" s="156">
        <f t="shared" si="63"/>
        <v>0</v>
      </c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R240" s="157" t="s">
        <v>149</v>
      </c>
      <c r="AT240" s="157" t="s">
        <v>134</v>
      </c>
      <c r="AU240" s="157" t="s">
        <v>137</v>
      </c>
      <c r="AY240" s="14" t="s">
        <v>132</v>
      </c>
      <c r="BE240" s="158">
        <f t="shared" si="64"/>
        <v>0</v>
      </c>
      <c r="BF240" s="158">
        <f t="shared" si="65"/>
        <v>0</v>
      </c>
      <c r="BG240" s="158">
        <f t="shared" si="66"/>
        <v>0</v>
      </c>
      <c r="BH240" s="158">
        <f t="shared" si="67"/>
        <v>0</v>
      </c>
      <c r="BI240" s="158">
        <f t="shared" si="68"/>
        <v>0</v>
      </c>
      <c r="BJ240" s="14" t="s">
        <v>137</v>
      </c>
      <c r="BK240" s="158">
        <f t="shared" si="69"/>
        <v>0</v>
      </c>
      <c r="BL240" s="14" t="s">
        <v>149</v>
      </c>
      <c r="BM240" s="157" t="s">
        <v>420</v>
      </c>
    </row>
    <row r="241" spans="1:65" s="2" customFormat="1" ht="38.1" customHeight="1" x14ac:dyDescent="0.2">
      <c r="A241" s="26"/>
      <c r="B241" s="145"/>
      <c r="C241" s="146" t="s">
        <v>421</v>
      </c>
      <c r="D241" s="146" t="s">
        <v>134</v>
      </c>
      <c r="E241" s="147" t="s">
        <v>422</v>
      </c>
      <c r="F241" s="148" t="s">
        <v>423</v>
      </c>
      <c r="G241" s="149" t="s">
        <v>145</v>
      </c>
      <c r="H241" s="150">
        <v>16.417000000000002</v>
      </c>
      <c r="I241" s="151"/>
      <c r="J241" s="151">
        <f t="shared" si="60"/>
        <v>0</v>
      </c>
      <c r="K241" s="152"/>
      <c r="L241" s="27"/>
      <c r="M241" s="153" t="s">
        <v>1</v>
      </c>
      <c r="N241" s="154" t="s">
        <v>35</v>
      </c>
      <c r="O241" s="155">
        <v>0.45437</v>
      </c>
      <c r="P241" s="155">
        <f t="shared" si="61"/>
        <v>7.4593922900000003</v>
      </c>
      <c r="Q241" s="155">
        <v>4.5199999999999997E-3</v>
      </c>
      <c r="R241" s="155">
        <f t="shared" si="62"/>
        <v>7.4204840000000008E-2</v>
      </c>
      <c r="S241" s="155">
        <v>0</v>
      </c>
      <c r="T241" s="156">
        <f t="shared" si="63"/>
        <v>0</v>
      </c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R241" s="157" t="s">
        <v>149</v>
      </c>
      <c r="AT241" s="157" t="s">
        <v>134</v>
      </c>
      <c r="AU241" s="157" t="s">
        <v>137</v>
      </c>
      <c r="AY241" s="14" t="s">
        <v>132</v>
      </c>
      <c r="BE241" s="158">
        <f t="shared" si="64"/>
        <v>0</v>
      </c>
      <c r="BF241" s="158">
        <f t="shared" si="65"/>
        <v>0</v>
      </c>
      <c r="BG241" s="158">
        <f t="shared" si="66"/>
        <v>0</v>
      </c>
      <c r="BH241" s="158">
        <f t="shared" si="67"/>
        <v>0</v>
      </c>
      <c r="BI241" s="158">
        <f t="shared" si="68"/>
        <v>0</v>
      </c>
      <c r="BJ241" s="14" t="s">
        <v>137</v>
      </c>
      <c r="BK241" s="158">
        <f t="shared" si="69"/>
        <v>0</v>
      </c>
      <c r="BL241" s="14" t="s">
        <v>149</v>
      </c>
      <c r="BM241" s="157" t="s">
        <v>424</v>
      </c>
    </row>
    <row r="242" spans="1:65" s="2" customFormat="1" ht="16.5" customHeight="1" x14ac:dyDescent="0.2">
      <c r="A242" s="26"/>
      <c r="B242" s="145"/>
      <c r="C242" s="146" t="s">
        <v>264</v>
      </c>
      <c r="D242" s="146" t="s">
        <v>134</v>
      </c>
      <c r="E242" s="147" t="s">
        <v>425</v>
      </c>
      <c r="F242" s="148" t="s">
        <v>426</v>
      </c>
      <c r="G242" s="149" t="s">
        <v>145</v>
      </c>
      <c r="H242" s="150">
        <v>74.75</v>
      </c>
      <c r="I242" s="151"/>
      <c r="J242" s="151">
        <f t="shared" si="60"/>
        <v>0</v>
      </c>
      <c r="K242" s="152"/>
      <c r="L242" s="27"/>
      <c r="M242" s="153" t="s">
        <v>1</v>
      </c>
      <c r="N242" s="154" t="s">
        <v>35</v>
      </c>
      <c r="O242" s="155">
        <v>0</v>
      </c>
      <c r="P242" s="155">
        <f t="shared" si="61"/>
        <v>0</v>
      </c>
      <c r="Q242" s="155">
        <v>0</v>
      </c>
      <c r="R242" s="155">
        <f t="shared" si="62"/>
        <v>0</v>
      </c>
      <c r="S242" s="155">
        <v>0</v>
      </c>
      <c r="T242" s="156">
        <f t="shared" si="63"/>
        <v>0</v>
      </c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R242" s="157" t="s">
        <v>149</v>
      </c>
      <c r="AT242" s="157" t="s">
        <v>134</v>
      </c>
      <c r="AU242" s="157" t="s">
        <v>137</v>
      </c>
      <c r="AY242" s="14" t="s">
        <v>132</v>
      </c>
      <c r="BE242" s="158">
        <f t="shared" si="64"/>
        <v>0</v>
      </c>
      <c r="BF242" s="158">
        <f t="shared" si="65"/>
        <v>0</v>
      </c>
      <c r="BG242" s="158">
        <f t="shared" si="66"/>
        <v>0</v>
      </c>
      <c r="BH242" s="158">
        <f t="shared" si="67"/>
        <v>0</v>
      </c>
      <c r="BI242" s="158">
        <f t="shared" si="68"/>
        <v>0</v>
      </c>
      <c r="BJ242" s="14" t="s">
        <v>137</v>
      </c>
      <c r="BK242" s="158">
        <f t="shared" si="69"/>
        <v>0</v>
      </c>
      <c r="BL242" s="14" t="s">
        <v>149</v>
      </c>
      <c r="BM242" s="157" t="s">
        <v>427</v>
      </c>
    </row>
    <row r="243" spans="1:65" s="2" customFormat="1" ht="24.2" customHeight="1" x14ac:dyDescent="0.2">
      <c r="A243" s="26"/>
      <c r="B243" s="145"/>
      <c r="C243" s="146" t="s">
        <v>428</v>
      </c>
      <c r="D243" s="146" t="s">
        <v>134</v>
      </c>
      <c r="E243" s="147" t="s">
        <v>429</v>
      </c>
      <c r="F243" s="148" t="s">
        <v>430</v>
      </c>
      <c r="G243" s="149" t="s">
        <v>431</v>
      </c>
      <c r="H243" s="150">
        <v>83.578000000000003</v>
      </c>
      <c r="I243" s="151"/>
      <c r="J243" s="151">
        <f t="shared" si="60"/>
        <v>0</v>
      </c>
      <c r="K243" s="152"/>
      <c r="L243" s="27"/>
      <c r="M243" s="153" t="s">
        <v>1</v>
      </c>
      <c r="N243" s="154" t="s">
        <v>35</v>
      </c>
      <c r="O243" s="155">
        <v>0</v>
      </c>
      <c r="P243" s="155">
        <f t="shared" si="61"/>
        <v>0</v>
      </c>
      <c r="Q243" s="155">
        <v>0</v>
      </c>
      <c r="R243" s="155">
        <f t="shared" si="62"/>
        <v>0</v>
      </c>
      <c r="S243" s="155">
        <v>0</v>
      </c>
      <c r="T243" s="156">
        <f t="shared" si="63"/>
        <v>0</v>
      </c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R243" s="157" t="s">
        <v>149</v>
      </c>
      <c r="AT243" s="157" t="s">
        <v>134</v>
      </c>
      <c r="AU243" s="157" t="s">
        <v>137</v>
      </c>
      <c r="AY243" s="14" t="s">
        <v>132</v>
      </c>
      <c r="BE243" s="158">
        <f t="shared" si="64"/>
        <v>0</v>
      </c>
      <c r="BF243" s="158">
        <f t="shared" si="65"/>
        <v>0</v>
      </c>
      <c r="BG243" s="158">
        <f t="shared" si="66"/>
        <v>0</v>
      </c>
      <c r="BH243" s="158">
        <f t="shared" si="67"/>
        <v>0</v>
      </c>
      <c r="BI243" s="158">
        <f t="shared" si="68"/>
        <v>0</v>
      </c>
      <c r="BJ243" s="14" t="s">
        <v>137</v>
      </c>
      <c r="BK243" s="158">
        <f t="shared" si="69"/>
        <v>0</v>
      </c>
      <c r="BL243" s="14" t="s">
        <v>149</v>
      </c>
      <c r="BM243" s="157" t="s">
        <v>432</v>
      </c>
    </row>
    <row r="244" spans="1:65" s="12" customFormat="1" ht="23.1" customHeight="1" x14ac:dyDescent="0.2">
      <c r="B244" s="133"/>
      <c r="D244" s="134" t="s">
        <v>68</v>
      </c>
      <c r="E244" s="143" t="s">
        <v>433</v>
      </c>
      <c r="F244" s="143" t="s">
        <v>434</v>
      </c>
      <c r="J244" s="144">
        <f>BK244</f>
        <v>0</v>
      </c>
      <c r="L244" s="133"/>
      <c r="M244" s="137"/>
      <c r="N244" s="138"/>
      <c r="O244" s="138"/>
      <c r="P244" s="139">
        <f>SUM(P245:P257)</f>
        <v>236.80020479999999</v>
      </c>
      <c r="Q244" s="138"/>
      <c r="R244" s="139">
        <f>SUM(R245:R257)</f>
        <v>1.2674081000000001</v>
      </c>
      <c r="S244" s="138"/>
      <c r="T244" s="140">
        <f>SUM(T245:T257)</f>
        <v>0</v>
      </c>
      <c r="AR244" s="134" t="s">
        <v>137</v>
      </c>
      <c r="AT244" s="141" t="s">
        <v>68</v>
      </c>
      <c r="AU244" s="141" t="s">
        <v>77</v>
      </c>
      <c r="AY244" s="134" t="s">
        <v>132</v>
      </c>
      <c r="BK244" s="142">
        <f>SUM(BK245:BK257)</f>
        <v>0</v>
      </c>
    </row>
    <row r="245" spans="1:65" s="2" customFormat="1" ht="21.75" customHeight="1" x14ac:dyDescent="0.2">
      <c r="A245" s="26"/>
      <c r="B245" s="145"/>
      <c r="C245" s="146" t="s">
        <v>268</v>
      </c>
      <c r="D245" s="146" t="s">
        <v>134</v>
      </c>
      <c r="E245" s="147" t="s">
        <v>435</v>
      </c>
      <c r="F245" s="148" t="s">
        <v>436</v>
      </c>
      <c r="G245" s="149" t="s">
        <v>145</v>
      </c>
      <c r="H245" s="150">
        <v>429</v>
      </c>
      <c r="I245" s="151"/>
      <c r="J245" s="151">
        <f t="shared" ref="J245:J257" si="70">ROUND(I245*H245,2)</f>
        <v>0</v>
      </c>
      <c r="K245" s="152"/>
      <c r="L245" s="27"/>
      <c r="M245" s="153" t="s">
        <v>1</v>
      </c>
      <c r="N245" s="154" t="s">
        <v>35</v>
      </c>
      <c r="O245" s="155">
        <v>4.002E-2</v>
      </c>
      <c r="P245" s="155">
        <f t="shared" ref="P245:P257" si="71">O245*H245</f>
        <v>17.168579999999999</v>
      </c>
      <c r="Q245" s="155">
        <v>0</v>
      </c>
      <c r="R245" s="155">
        <f t="shared" ref="R245:R257" si="72">Q245*H245</f>
        <v>0</v>
      </c>
      <c r="S245" s="155">
        <v>0</v>
      </c>
      <c r="T245" s="156">
        <f t="shared" ref="T245:T257" si="73">S245*H245</f>
        <v>0</v>
      </c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R245" s="157" t="s">
        <v>149</v>
      </c>
      <c r="AT245" s="157" t="s">
        <v>134</v>
      </c>
      <c r="AU245" s="157" t="s">
        <v>137</v>
      </c>
      <c r="AY245" s="14" t="s">
        <v>132</v>
      </c>
      <c r="BE245" s="158">
        <f t="shared" ref="BE245:BE257" si="74">IF(N245="základná",J245,0)</f>
        <v>0</v>
      </c>
      <c r="BF245" s="158">
        <f t="shared" ref="BF245:BF257" si="75">IF(N245="znížená",J245,0)</f>
        <v>0</v>
      </c>
      <c r="BG245" s="158">
        <f t="shared" ref="BG245:BG257" si="76">IF(N245="zákl. prenesená",J245,0)</f>
        <v>0</v>
      </c>
      <c r="BH245" s="158">
        <f t="shared" ref="BH245:BH257" si="77">IF(N245="zníž. prenesená",J245,0)</f>
        <v>0</v>
      </c>
      <c r="BI245" s="158">
        <f t="shared" ref="BI245:BI257" si="78">IF(N245="nulová",J245,0)</f>
        <v>0</v>
      </c>
      <c r="BJ245" s="14" t="s">
        <v>137</v>
      </c>
      <c r="BK245" s="158">
        <f t="shared" ref="BK245:BK257" si="79">ROUND(I245*H245,2)</f>
        <v>0</v>
      </c>
      <c r="BL245" s="14" t="s">
        <v>149</v>
      </c>
      <c r="BM245" s="157" t="s">
        <v>437</v>
      </c>
    </row>
    <row r="246" spans="1:65" s="2" customFormat="1" ht="24.2" customHeight="1" x14ac:dyDescent="0.2">
      <c r="A246" s="26"/>
      <c r="B246" s="145"/>
      <c r="C246" s="159" t="s">
        <v>438</v>
      </c>
      <c r="D246" s="159" t="s">
        <v>210</v>
      </c>
      <c r="E246" s="160" t="s">
        <v>439</v>
      </c>
      <c r="F246" s="161" t="s">
        <v>440</v>
      </c>
      <c r="G246" s="162" t="s">
        <v>145</v>
      </c>
      <c r="H246" s="163">
        <v>493.35</v>
      </c>
      <c r="I246" s="164"/>
      <c r="J246" s="164">
        <f t="shared" si="70"/>
        <v>0</v>
      </c>
      <c r="K246" s="165"/>
      <c r="L246" s="166"/>
      <c r="M246" s="167" t="s">
        <v>1</v>
      </c>
      <c r="N246" s="168" t="s">
        <v>35</v>
      </c>
      <c r="O246" s="155">
        <v>0</v>
      </c>
      <c r="P246" s="155">
        <f t="shared" si="71"/>
        <v>0</v>
      </c>
      <c r="Q246" s="155">
        <v>0</v>
      </c>
      <c r="R246" s="155">
        <f t="shared" si="72"/>
        <v>0</v>
      </c>
      <c r="S246" s="155">
        <v>0</v>
      </c>
      <c r="T246" s="156">
        <f t="shared" si="73"/>
        <v>0</v>
      </c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R246" s="157" t="s">
        <v>162</v>
      </c>
      <c r="AT246" s="157" t="s">
        <v>210</v>
      </c>
      <c r="AU246" s="157" t="s">
        <v>137</v>
      </c>
      <c r="AY246" s="14" t="s">
        <v>132</v>
      </c>
      <c r="BE246" s="158">
        <f t="shared" si="74"/>
        <v>0</v>
      </c>
      <c r="BF246" s="158">
        <f t="shared" si="75"/>
        <v>0</v>
      </c>
      <c r="BG246" s="158">
        <f t="shared" si="76"/>
        <v>0</v>
      </c>
      <c r="BH246" s="158">
        <f t="shared" si="77"/>
        <v>0</v>
      </c>
      <c r="BI246" s="158">
        <f t="shared" si="78"/>
        <v>0</v>
      </c>
      <c r="BJ246" s="14" t="s">
        <v>137</v>
      </c>
      <c r="BK246" s="158">
        <f t="shared" si="79"/>
        <v>0</v>
      </c>
      <c r="BL246" s="14" t="s">
        <v>149</v>
      </c>
      <c r="BM246" s="157" t="s">
        <v>441</v>
      </c>
    </row>
    <row r="247" spans="1:65" s="2" customFormat="1" ht="38.1" customHeight="1" x14ac:dyDescent="0.2">
      <c r="A247" s="26"/>
      <c r="B247" s="145"/>
      <c r="C247" s="146" t="s">
        <v>271</v>
      </c>
      <c r="D247" s="146" t="s">
        <v>134</v>
      </c>
      <c r="E247" s="147" t="s">
        <v>442</v>
      </c>
      <c r="F247" s="148" t="s">
        <v>443</v>
      </c>
      <c r="G247" s="149" t="s">
        <v>145</v>
      </c>
      <c r="H247" s="150">
        <v>550.76</v>
      </c>
      <c r="I247" s="151"/>
      <c r="J247" s="151">
        <f t="shared" si="70"/>
        <v>0</v>
      </c>
      <c r="K247" s="152"/>
      <c r="L247" s="27"/>
      <c r="M247" s="153" t="s">
        <v>1</v>
      </c>
      <c r="N247" s="154" t="s">
        <v>35</v>
      </c>
      <c r="O247" s="155">
        <v>0.24426</v>
      </c>
      <c r="P247" s="155">
        <f t="shared" si="71"/>
        <v>134.5286376</v>
      </c>
      <c r="Q247" s="155">
        <v>0</v>
      </c>
      <c r="R247" s="155">
        <f t="shared" si="72"/>
        <v>0</v>
      </c>
      <c r="S247" s="155">
        <v>0</v>
      </c>
      <c r="T247" s="156">
        <f t="shared" si="73"/>
        <v>0</v>
      </c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R247" s="157" t="s">
        <v>149</v>
      </c>
      <c r="AT247" s="157" t="s">
        <v>134</v>
      </c>
      <c r="AU247" s="157" t="s">
        <v>137</v>
      </c>
      <c r="AY247" s="14" t="s">
        <v>132</v>
      </c>
      <c r="BE247" s="158">
        <f t="shared" si="74"/>
        <v>0</v>
      </c>
      <c r="BF247" s="158">
        <f t="shared" si="75"/>
        <v>0</v>
      </c>
      <c r="BG247" s="158">
        <f t="shared" si="76"/>
        <v>0</v>
      </c>
      <c r="BH247" s="158">
        <f t="shared" si="77"/>
        <v>0</v>
      </c>
      <c r="BI247" s="158">
        <f t="shared" si="78"/>
        <v>0</v>
      </c>
      <c r="BJ247" s="14" t="s">
        <v>137</v>
      </c>
      <c r="BK247" s="158">
        <f t="shared" si="79"/>
        <v>0</v>
      </c>
      <c r="BL247" s="14" t="s">
        <v>149</v>
      </c>
      <c r="BM247" s="157" t="s">
        <v>444</v>
      </c>
    </row>
    <row r="248" spans="1:65" s="2" customFormat="1" ht="16.5" customHeight="1" x14ac:dyDescent="0.2">
      <c r="A248" s="26"/>
      <c r="B248" s="145"/>
      <c r="C248" s="159" t="s">
        <v>445</v>
      </c>
      <c r="D248" s="159" t="s">
        <v>210</v>
      </c>
      <c r="E248" s="160" t="s">
        <v>446</v>
      </c>
      <c r="F248" s="161" t="s">
        <v>447</v>
      </c>
      <c r="G248" s="162" t="s">
        <v>145</v>
      </c>
      <c r="H248" s="163">
        <v>533.71500000000003</v>
      </c>
      <c r="I248" s="164"/>
      <c r="J248" s="164">
        <f t="shared" si="70"/>
        <v>0</v>
      </c>
      <c r="K248" s="165"/>
      <c r="L248" s="166"/>
      <c r="M248" s="167" t="s">
        <v>1</v>
      </c>
      <c r="N248" s="168" t="s">
        <v>35</v>
      </c>
      <c r="O248" s="155">
        <v>0</v>
      </c>
      <c r="P248" s="155">
        <f t="shared" si="71"/>
        <v>0</v>
      </c>
      <c r="Q248" s="155">
        <v>1.9E-3</v>
      </c>
      <c r="R248" s="155">
        <f t="shared" si="72"/>
        <v>1.0140585</v>
      </c>
      <c r="S248" s="155">
        <v>0</v>
      </c>
      <c r="T248" s="156">
        <f t="shared" si="73"/>
        <v>0</v>
      </c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R248" s="157" t="s">
        <v>162</v>
      </c>
      <c r="AT248" s="157" t="s">
        <v>210</v>
      </c>
      <c r="AU248" s="157" t="s">
        <v>137</v>
      </c>
      <c r="AY248" s="14" t="s">
        <v>132</v>
      </c>
      <c r="BE248" s="158">
        <f t="shared" si="74"/>
        <v>0</v>
      </c>
      <c r="BF248" s="158">
        <f t="shared" si="75"/>
        <v>0</v>
      </c>
      <c r="BG248" s="158">
        <f t="shared" si="76"/>
        <v>0</v>
      </c>
      <c r="BH248" s="158">
        <f t="shared" si="77"/>
        <v>0</v>
      </c>
      <c r="BI248" s="158">
        <f t="shared" si="78"/>
        <v>0</v>
      </c>
      <c r="BJ248" s="14" t="s">
        <v>137</v>
      </c>
      <c r="BK248" s="158">
        <f t="shared" si="79"/>
        <v>0</v>
      </c>
      <c r="BL248" s="14" t="s">
        <v>149</v>
      </c>
      <c r="BM248" s="157" t="s">
        <v>448</v>
      </c>
    </row>
    <row r="249" spans="1:65" s="2" customFormat="1" ht="24.2" customHeight="1" x14ac:dyDescent="0.2">
      <c r="A249" s="26"/>
      <c r="B249" s="145"/>
      <c r="C249" s="159" t="s">
        <v>275</v>
      </c>
      <c r="D249" s="159" t="s">
        <v>210</v>
      </c>
      <c r="E249" s="160" t="s">
        <v>449</v>
      </c>
      <c r="F249" s="161" t="s">
        <v>450</v>
      </c>
      <c r="G249" s="162" t="s">
        <v>145</v>
      </c>
      <c r="H249" s="163">
        <v>99.659000000000006</v>
      </c>
      <c r="I249" s="164"/>
      <c r="J249" s="164">
        <f t="shared" si="70"/>
        <v>0</v>
      </c>
      <c r="K249" s="165"/>
      <c r="L249" s="166"/>
      <c r="M249" s="167" t="s">
        <v>1</v>
      </c>
      <c r="N249" s="168" t="s">
        <v>35</v>
      </c>
      <c r="O249" s="155">
        <v>0</v>
      </c>
      <c r="P249" s="155">
        <f t="shared" si="71"/>
        <v>0</v>
      </c>
      <c r="Q249" s="155">
        <v>0</v>
      </c>
      <c r="R249" s="155">
        <f t="shared" si="72"/>
        <v>0</v>
      </c>
      <c r="S249" s="155">
        <v>0</v>
      </c>
      <c r="T249" s="156">
        <f t="shared" si="73"/>
        <v>0</v>
      </c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R249" s="157" t="s">
        <v>162</v>
      </c>
      <c r="AT249" s="157" t="s">
        <v>210</v>
      </c>
      <c r="AU249" s="157" t="s">
        <v>137</v>
      </c>
      <c r="AY249" s="14" t="s">
        <v>132</v>
      </c>
      <c r="BE249" s="158">
        <f t="shared" si="74"/>
        <v>0</v>
      </c>
      <c r="BF249" s="158">
        <f t="shared" si="75"/>
        <v>0</v>
      </c>
      <c r="BG249" s="158">
        <f t="shared" si="76"/>
        <v>0</v>
      </c>
      <c r="BH249" s="158">
        <f t="shared" si="77"/>
        <v>0</v>
      </c>
      <c r="BI249" s="158">
        <f t="shared" si="78"/>
        <v>0</v>
      </c>
      <c r="BJ249" s="14" t="s">
        <v>137</v>
      </c>
      <c r="BK249" s="158">
        <f t="shared" si="79"/>
        <v>0</v>
      </c>
      <c r="BL249" s="14" t="s">
        <v>149</v>
      </c>
      <c r="BM249" s="157" t="s">
        <v>451</v>
      </c>
    </row>
    <row r="250" spans="1:65" s="2" customFormat="1" ht="38.1" customHeight="1" x14ac:dyDescent="0.2">
      <c r="A250" s="26"/>
      <c r="B250" s="145"/>
      <c r="C250" s="146" t="s">
        <v>452</v>
      </c>
      <c r="D250" s="146" t="s">
        <v>134</v>
      </c>
      <c r="E250" s="147" t="s">
        <v>453</v>
      </c>
      <c r="F250" s="148" t="s">
        <v>454</v>
      </c>
      <c r="G250" s="149" t="s">
        <v>145</v>
      </c>
      <c r="H250" s="150">
        <v>464.1</v>
      </c>
      <c r="I250" s="151"/>
      <c r="J250" s="151">
        <f t="shared" si="70"/>
        <v>0</v>
      </c>
      <c r="K250" s="152"/>
      <c r="L250" s="27"/>
      <c r="M250" s="153" t="s">
        <v>1</v>
      </c>
      <c r="N250" s="154" t="s">
        <v>35</v>
      </c>
      <c r="O250" s="155">
        <v>0.15012</v>
      </c>
      <c r="P250" s="155">
        <f t="shared" si="71"/>
        <v>69.670692000000003</v>
      </c>
      <c r="Q250" s="155">
        <v>0</v>
      </c>
      <c r="R250" s="155">
        <f t="shared" si="72"/>
        <v>0</v>
      </c>
      <c r="S250" s="155">
        <v>0</v>
      </c>
      <c r="T250" s="156">
        <f t="shared" si="73"/>
        <v>0</v>
      </c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R250" s="157" t="s">
        <v>149</v>
      </c>
      <c r="AT250" s="157" t="s">
        <v>134</v>
      </c>
      <c r="AU250" s="157" t="s">
        <v>137</v>
      </c>
      <c r="AY250" s="14" t="s">
        <v>132</v>
      </c>
      <c r="BE250" s="158">
        <f t="shared" si="74"/>
        <v>0</v>
      </c>
      <c r="BF250" s="158">
        <f t="shared" si="75"/>
        <v>0</v>
      </c>
      <c r="BG250" s="158">
        <f t="shared" si="76"/>
        <v>0</v>
      </c>
      <c r="BH250" s="158">
        <f t="shared" si="77"/>
        <v>0</v>
      </c>
      <c r="BI250" s="158">
        <f t="shared" si="78"/>
        <v>0</v>
      </c>
      <c r="BJ250" s="14" t="s">
        <v>137</v>
      </c>
      <c r="BK250" s="158">
        <f t="shared" si="79"/>
        <v>0</v>
      </c>
      <c r="BL250" s="14" t="s">
        <v>149</v>
      </c>
      <c r="BM250" s="157" t="s">
        <v>455</v>
      </c>
    </row>
    <row r="251" spans="1:65" s="2" customFormat="1" ht="24.2" customHeight="1" x14ac:dyDescent="0.2">
      <c r="A251" s="26"/>
      <c r="B251" s="145"/>
      <c r="C251" s="159" t="s">
        <v>279</v>
      </c>
      <c r="D251" s="159" t="s">
        <v>210</v>
      </c>
      <c r="E251" s="160" t="s">
        <v>456</v>
      </c>
      <c r="F251" s="161" t="s">
        <v>457</v>
      </c>
      <c r="G251" s="162" t="s">
        <v>145</v>
      </c>
      <c r="H251" s="163">
        <v>533.71500000000003</v>
      </c>
      <c r="I251" s="164"/>
      <c r="J251" s="164">
        <f t="shared" si="70"/>
        <v>0</v>
      </c>
      <c r="K251" s="165"/>
      <c r="L251" s="166"/>
      <c r="M251" s="167" t="s">
        <v>1</v>
      </c>
      <c r="N251" s="168" t="s">
        <v>35</v>
      </c>
      <c r="O251" s="155">
        <v>0</v>
      </c>
      <c r="P251" s="155">
        <f t="shared" si="71"/>
        <v>0</v>
      </c>
      <c r="Q251" s="155">
        <v>0</v>
      </c>
      <c r="R251" s="155">
        <f t="shared" si="72"/>
        <v>0</v>
      </c>
      <c r="S251" s="155">
        <v>0</v>
      </c>
      <c r="T251" s="156">
        <f t="shared" si="73"/>
        <v>0</v>
      </c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R251" s="157" t="s">
        <v>162</v>
      </c>
      <c r="AT251" s="157" t="s">
        <v>210</v>
      </c>
      <c r="AU251" s="157" t="s">
        <v>137</v>
      </c>
      <c r="AY251" s="14" t="s">
        <v>132</v>
      </c>
      <c r="BE251" s="158">
        <f t="shared" si="74"/>
        <v>0</v>
      </c>
      <c r="BF251" s="158">
        <f t="shared" si="75"/>
        <v>0</v>
      </c>
      <c r="BG251" s="158">
        <f t="shared" si="76"/>
        <v>0</v>
      </c>
      <c r="BH251" s="158">
        <f t="shared" si="77"/>
        <v>0</v>
      </c>
      <c r="BI251" s="158">
        <f t="shared" si="78"/>
        <v>0</v>
      </c>
      <c r="BJ251" s="14" t="s">
        <v>137</v>
      </c>
      <c r="BK251" s="158">
        <f t="shared" si="79"/>
        <v>0</v>
      </c>
      <c r="BL251" s="14" t="s">
        <v>149</v>
      </c>
      <c r="BM251" s="157" t="s">
        <v>458</v>
      </c>
    </row>
    <row r="252" spans="1:65" s="2" customFormat="1" ht="38.1" customHeight="1" x14ac:dyDescent="0.2">
      <c r="A252" s="26"/>
      <c r="B252" s="145"/>
      <c r="C252" s="146" t="s">
        <v>459</v>
      </c>
      <c r="D252" s="146" t="s">
        <v>134</v>
      </c>
      <c r="E252" s="147" t="s">
        <v>460</v>
      </c>
      <c r="F252" s="148" t="s">
        <v>461</v>
      </c>
      <c r="G252" s="149" t="s">
        <v>145</v>
      </c>
      <c r="H252" s="150">
        <v>550.76</v>
      </c>
      <c r="I252" s="151"/>
      <c r="J252" s="151">
        <f t="shared" si="70"/>
        <v>0</v>
      </c>
      <c r="K252" s="152"/>
      <c r="L252" s="27"/>
      <c r="M252" s="153" t="s">
        <v>1</v>
      </c>
      <c r="N252" s="154" t="s">
        <v>35</v>
      </c>
      <c r="O252" s="155">
        <v>0</v>
      </c>
      <c r="P252" s="155">
        <f t="shared" si="71"/>
        <v>0</v>
      </c>
      <c r="Q252" s="155">
        <v>0</v>
      </c>
      <c r="R252" s="155">
        <f t="shared" si="72"/>
        <v>0</v>
      </c>
      <c r="S252" s="155">
        <v>0</v>
      </c>
      <c r="T252" s="156">
        <f t="shared" si="73"/>
        <v>0</v>
      </c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R252" s="157" t="s">
        <v>149</v>
      </c>
      <c r="AT252" s="157" t="s">
        <v>134</v>
      </c>
      <c r="AU252" s="157" t="s">
        <v>137</v>
      </c>
      <c r="AY252" s="14" t="s">
        <v>132</v>
      </c>
      <c r="BE252" s="158">
        <f t="shared" si="74"/>
        <v>0</v>
      </c>
      <c r="BF252" s="158">
        <f t="shared" si="75"/>
        <v>0</v>
      </c>
      <c r="BG252" s="158">
        <f t="shared" si="76"/>
        <v>0</v>
      </c>
      <c r="BH252" s="158">
        <f t="shared" si="77"/>
        <v>0</v>
      </c>
      <c r="BI252" s="158">
        <f t="shared" si="78"/>
        <v>0</v>
      </c>
      <c r="BJ252" s="14" t="s">
        <v>137</v>
      </c>
      <c r="BK252" s="158">
        <f t="shared" si="79"/>
        <v>0</v>
      </c>
      <c r="BL252" s="14" t="s">
        <v>149</v>
      </c>
      <c r="BM252" s="157" t="s">
        <v>462</v>
      </c>
    </row>
    <row r="253" spans="1:65" s="2" customFormat="1" ht="24.2" customHeight="1" x14ac:dyDescent="0.2">
      <c r="A253" s="26"/>
      <c r="B253" s="145"/>
      <c r="C253" s="146" t="s">
        <v>283</v>
      </c>
      <c r="D253" s="146" t="s">
        <v>134</v>
      </c>
      <c r="E253" s="147" t="s">
        <v>463</v>
      </c>
      <c r="F253" s="148" t="s">
        <v>464</v>
      </c>
      <c r="G253" s="149" t="s">
        <v>145</v>
      </c>
      <c r="H253" s="150">
        <v>550.76</v>
      </c>
      <c r="I253" s="151"/>
      <c r="J253" s="151">
        <f t="shared" si="70"/>
        <v>0</v>
      </c>
      <c r="K253" s="152"/>
      <c r="L253" s="27"/>
      <c r="M253" s="153" t="s">
        <v>1</v>
      </c>
      <c r="N253" s="154" t="s">
        <v>35</v>
      </c>
      <c r="O253" s="155">
        <v>2.802E-2</v>
      </c>
      <c r="P253" s="155">
        <f t="shared" si="71"/>
        <v>15.4322952</v>
      </c>
      <c r="Q253" s="155">
        <v>0</v>
      </c>
      <c r="R253" s="155">
        <f t="shared" si="72"/>
        <v>0</v>
      </c>
      <c r="S253" s="155">
        <v>0</v>
      </c>
      <c r="T253" s="156">
        <f t="shared" si="73"/>
        <v>0</v>
      </c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R253" s="157" t="s">
        <v>149</v>
      </c>
      <c r="AT253" s="157" t="s">
        <v>134</v>
      </c>
      <c r="AU253" s="157" t="s">
        <v>137</v>
      </c>
      <c r="AY253" s="14" t="s">
        <v>132</v>
      </c>
      <c r="BE253" s="158">
        <f t="shared" si="74"/>
        <v>0</v>
      </c>
      <c r="BF253" s="158">
        <f t="shared" si="75"/>
        <v>0</v>
      </c>
      <c r="BG253" s="158">
        <f t="shared" si="76"/>
        <v>0</v>
      </c>
      <c r="BH253" s="158">
        <f t="shared" si="77"/>
        <v>0</v>
      </c>
      <c r="BI253" s="158">
        <f t="shared" si="78"/>
        <v>0</v>
      </c>
      <c r="BJ253" s="14" t="s">
        <v>137</v>
      </c>
      <c r="BK253" s="158">
        <f t="shared" si="79"/>
        <v>0</v>
      </c>
      <c r="BL253" s="14" t="s">
        <v>149</v>
      </c>
      <c r="BM253" s="157" t="s">
        <v>465</v>
      </c>
    </row>
    <row r="254" spans="1:65" s="2" customFormat="1" ht="24.2" customHeight="1" x14ac:dyDescent="0.2">
      <c r="A254" s="26"/>
      <c r="B254" s="145"/>
      <c r="C254" s="159" t="s">
        <v>380</v>
      </c>
      <c r="D254" s="159" t="s">
        <v>210</v>
      </c>
      <c r="E254" s="160" t="s">
        <v>466</v>
      </c>
      <c r="F254" s="161" t="s">
        <v>467</v>
      </c>
      <c r="G254" s="162" t="s">
        <v>145</v>
      </c>
      <c r="H254" s="163">
        <v>533.71500000000003</v>
      </c>
      <c r="I254" s="164"/>
      <c r="J254" s="164">
        <f t="shared" si="70"/>
        <v>0</v>
      </c>
      <c r="K254" s="165"/>
      <c r="L254" s="166"/>
      <c r="M254" s="167" t="s">
        <v>1</v>
      </c>
      <c r="N254" s="168" t="s">
        <v>35</v>
      </c>
      <c r="O254" s="155">
        <v>0</v>
      </c>
      <c r="P254" s="155">
        <f t="shared" si="71"/>
        <v>0</v>
      </c>
      <c r="Q254" s="155">
        <v>4.0000000000000002E-4</v>
      </c>
      <c r="R254" s="155">
        <f t="shared" si="72"/>
        <v>0.21348600000000001</v>
      </c>
      <c r="S254" s="155">
        <v>0</v>
      </c>
      <c r="T254" s="156">
        <f t="shared" si="73"/>
        <v>0</v>
      </c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R254" s="157" t="s">
        <v>162</v>
      </c>
      <c r="AT254" s="157" t="s">
        <v>210</v>
      </c>
      <c r="AU254" s="157" t="s">
        <v>137</v>
      </c>
      <c r="AY254" s="14" t="s">
        <v>132</v>
      </c>
      <c r="BE254" s="158">
        <f t="shared" si="74"/>
        <v>0</v>
      </c>
      <c r="BF254" s="158">
        <f t="shared" si="75"/>
        <v>0</v>
      </c>
      <c r="BG254" s="158">
        <f t="shared" si="76"/>
        <v>0</v>
      </c>
      <c r="BH254" s="158">
        <f t="shared" si="77"/>
        <v>0</v>
      </c>
      <c r="BI254" s="158">
        <f t="shared" si="78"/>
        <v>0</v>
      </c>
      <c r="BJ254" s="14" t="s">
        <v>137</v>
      </c>
      <c r="BK254" s="158">
        <f t="shared" si="79"/>
        <v>0</v>
      </c>
      <c r="BL254" s="14" t="s">
        <v>149</v>
      </c>
      <c r="BM254" s="157" t="s">
        <v>468</v>
      </c>
    </row>
    <row r="255" spans="1:65" s="2" customFormat="1" ht="16.5" customHeight="1" x14ac:dyDescent="0.2">
      <c r="A255" s="26"/>
      <c r="B255" s="145"/>
      <c r="C255" s="159" t="s">
        <v>286</v>
      </c>
      <c r="D255" s="159" t="s">
        <v>210</v>
      </c>
      <c r="E255" s="160" t="s">
        <v>469</v>
      </c>
      <c r="F255" s="161" t="s">
        <v>470</v>
      </c>
      <c r="G255" s="162" t="s">
        <v>145</v>
      </c>
      <c r="H255" s="163">
        <v>99.659000000000006</v>
      </c>
      <c r="I255" s="164"/>
      <c r="J255" s="164">
        <f t="shared" si="70"/>
        <v>0</v>
      </c>
      <c r="K255" s="165"/>
      <c r="L255" s="166"/>
      <c r="M255" s="167" t="s">
        <v>1</v>
      </c>
      <c r="N255" s="168" t="s">
        <v>35</v>
      </c>
      <c r="O255" s="155">
        <v>0</v>
      </c>
      <c r="P255" s="155">
        <f t="shared" si="71"/>
        <v>0</v>
      </c>
      <c r="Q255" s="155">
        <v>4.0000000000000002E-4</v>
      </c>
      <c r="R255" s="155">
        <f t="shared" si="72"/>
        <v>3.9863600000000006E-2</v>
      </c>
      <c r="S255" s="155">
        <v>0</v>
      </c>
      <c r="T255" s="156">
        <f t="shared" si="73"/>
        <v>0</v>
      </c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R255" s="157" t="s">
        <v>162</v>
      </c>
      <c r="AT255" s="157" t="s">
        <v>210</v>
      </c>
      <c r="AU255" s="157" t="s">
        <v>137</v>
      </c>
      <c r="AY255" s="14" t="s">
        <v>132</v>
      </c>
      <c r="BE255" s="158">
        <f t="shared" si="74"/>
        <v>0</v>
      </c>
      <c r="BF255" s="158">
        <f t="shared" si="75"/>
        <v>0</v>
      </c>
      <c r="BG255" s="158">
        <f t="shared" si="76"/>
        <v>0</v>
      </c>
      <c r="BH255" s="158">
        <f t="shared" si="77"/>
        <v>0</v>
      </c>
      <c r="BI255" s="158">
        <f t="shared" si="78"/>
        <v>0</v>
      </c>
      <c r="BJ255" s="14" t="s">
        <v>137</v>
      </c>
      <c r="BK255" s="158">
        <f t="shared" si="79"/>
        <v>0</v>
      </c>
      <c r="BL255" s="14" t="s">
        <v>149</v>
      </c>
      <c r="BM255" s="157" t="s">
        <v>471</v>
      </c>
    </row>
    <row r="256" spans="1:65" s="2" customFormat="1" ht="24.2" customHeight="1" x14ac:dyDescent="0.2">
      <c r="A256" s="26"/>
      <c r="B256" s="145"/>
      <c r="C256" s="146" t="s">
        <v>472</v>
      </c>
      <c r="D256" s="146" t="s">
        <v>134</v>
      </c>
      <c r="E256" s="147" t="s">
        <v>473</v>
      </c>
      <c r="F256" s="148" t="s">
        <v>474</v>
      </c>
      <c r="G256" s="149" t="s">
        <v>145</v>
      </c>
      <c r="H256" s="150">
        <v>464.1</v>
      </c>
      <c r="I256" s="151"/>
      <c r="J256" s="151">
        <f t="shared" si="70"/>
        <v>0</v>
      </c>
      <c r="K256" s="152"/>
      <c r="L256" s="27"/>
      <c r="M256" s="153" t="s">
        <v>1</v>
      </c>
      <c r="N256" s="154" t="s">
        <v>35</v>
      </c>
      <c r="O256" s="155">
        <v>0</v>
      </c>
      <c r="P256" s="155">
        <f t="shared" si="71"/>
        <v>0</v>
      </c>
      <c r="Q256" s="155">
        <v>0</v>
      </c>
      <c r="R256" s="155">
        <f t="shared" si="72"/>
        <v>0</v>
      </c>
      <c r="S256" s="155">
        <v>0</v>
      </c>
      <c r="T256" s="156">
        <f t="shared" si="73"/>
        <v>0</v>
      </c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R256" s="157" t="s">
        <v>149</v>
      </c>
      <c r="AT256" s="157" t="s">
        <v>134</v>
      </c>
      <c r="AU256" s="157" t="s">
        <v>137</v>
      </c>
      <c r="AY256" s="14" t="s">
        <v>132</v>
      </c>
      <c r="BE256" s="158">
        <f t="shared" si="74"/>
        <v>0</v>
      </c>
      <c r="BF256" s="158">
        <f t="shared" si="75"/>
        <v>0</v>
      </c>
      <c r="BG256" s="158">
        <f t="shared" si="76"/>
        <v>0</v>
      </c>
      <c r="BH256" s="158">
        <f t="shared" si="77"/>
        <v>0</v>
      </c>
      <c r="BI256" s="158">
        <f t="shared" si="78"/>
        <v>0</v>
      </c>
      <c r="BJ256" s="14" t="s">
        <v>137</v>
      </c>
      <c r="BK256" s="158">
        <f t="shared" si="79"/>
        <v>0</v>
      </c>
      <c r="BL256" s="14" t="s">
        <v>149</v>
      </c>
      <c r="BM256" s="157" t="s">
        <v>475</v>
      </c>
    </row>
    <row r="257" spans="1:65" s="2" customFormat="1" ht="24.2" customHeight="1" x14ac:dyDescent="0.2">
      <c r="A257" s="26"/>
      <c r="B257" s="145"/>
      <c r="C257" s="146" t="s">
        <v>290</v>
      </c>
      <c r="D257" s="146" t="s">
        <v>134</v>
      </c>
      <c r="E257" s="147" t="s">
        <v>476</v>
      </c>
      <c r="F257" s="148" t="s">
        <v>477</v>
      </c>
      <c r="G257" s="149" t="s">
        <v>431</v>
      </c>
      <c r="H257" s="150">
        <v>201.26400000000001</v>
      </c>
      <c r="I257" s="151"/>
      <c r="J257" s="151">
        <f t="shared" si="70"/>
        <v>0</v>
      </c>
      <c r="K257" s="152"/>
      <c r="L257" s="27"/>
      <c r="M257" s="153" t="s">
        <v>1</v>
      </c>
      <c r="N257" s="154" t="s">
        <v>35</v>
      </c>
      <c r="O257" s="155">
        <v>0</v>
      </c>
      <c r="P257" s="155">
        <f t="shared" si="71"/>
        <v>0</v>
      </c>
      <c r="Q257" s="155">
        <v>0</v>
      </c>
      <c r="R257" s="155">
        <f t="shared" si="72"/>
        <v>0</v>
      </c>
      <c r="S257" s="155">
        <v>0</v>
      </c>
      <c r="T257" s="156">
        <f t="shared" si="73"/>
        <v>0</v>
      </c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R257" s="157" t="s">
        <v>149</v>
      </c>
      <c r="AT257" s="157" t="s">
        <v>134</v>
      </c>
      <c r="AU257" s="157" t="s">
        <v>137</v>
      </c>
      <c r="AY257" s="14" t="s">
        <v>132</v>
      </c>
      <c r="BE257" s="158">
        <f t="shared" si="74"/>
        <v>0</v>
      </c>
      <c r="BF257" s="158">
        <f t="shared" si="75"/>
        <v>0</v>
      </c>
      <c r="BG257" s="158">
        <f t="shared" si="76"/>
        <v>0</v>
      </c>
      <c r="BH257" s="158">
        <f t="shared" si="77"/>
        <v>0</v>
      </c>
      <c r="BI257" s="158">
        <f t="shared" si="78"/>
        <v>0</v>
      </c>
      <c r="BJ257" s="14" t="s">
        <v>137</v>
      </c>
      <c r="BK257" s="158">
        <f t="shared" si="79"/>
        <v>0</v>
      </c>
      <c r="BL257" s="14" t="s">
        <v>149</v>
      </c>
      <c r="BM257" s="157" t="s">
        <v>478</v>
      </c>
    </row>
    <row r="258" spans="1:65" s="12" customFormat="1" ht="23.1" customHeight="1" x14ac:dyDescent="0.2">
      <c r="B258" s="133"/>
      <c r="D258" s="134" t="s">
        <v>68</v>
      </c>
      <c r="E258" s="143" t="s">
        <v>479</v>
      </c>
      <c r="F258" s="143" t="s">
        <v>480</v>
      </c>
      <c r="J258" s="144">
        <f>BK258</f>
        <v>0</v>
      </c>
      <c r="L258" s="133"/>
      <c r="M258" s="137"/>
      <c r="N258" s="138"/>
      <c r="O258" s="138"/>
      <c r="P258" s="139">
        <f>SUM(P259:P265)</f>
        <v>65.218352150000001</v>
      </c>
      <c r="Q258" s="138"/>
      <c r="R258" s="139">
        <f>SUM(R259:R265)</f>
        <v>1.2344217200000001</v>
      </c>
      <c r="S258" s="138"/>
      <c r="T258" s="140">
        <f>SUM(T259:T265)</f>
        <v>0</v>
      </c>
      <c r="AR258" s="134" t="s">
        <v>137</v>
      </c>
      <c r="AT258" s="141" t="s">
        <v>68</v>
      </c>
      <c r="AU258" s="141" t="s">
        <v>77</v>
      </c>
      <c r="AY258" s="134" t="s">
        <v>132</v>
      </c>
      <c r="BK258" s="142">
        <f>SUM(BK259:BK265)</f>
        <v>0</v>
      </c>
    </row>
    <row r="259" spans="1:65" s="2" customFormat="1" ht="24.2" customHeight="1" x14ac:dyDescent="0.2">
      <c r="A259" s="26"/>
      <c r="B259" s="145"/>
      <c r="C259" s="146" t="s">
        <v>481</v>
      </c>
      <c r="D259" s="146" t="s">
        <v>134</v>
      </c>
      <c r="E259" s="147" t="s">
        <v>482</v>
      </c>
      <c r="F259" s="148" t="s">
        <v>483</v>
      </c>
      <c r="G259" s="149" t="s">
        <v>145</v>
      </c>
      <c r="H259" s="150">
        <v>409.15</v>
      </c>
      <c r="I259" s="151"/>
      <c r="J259" s="151">
        <f t="shared" ref="J259:J265" si="80">ROUND(I259*H259,2)</f>
        <v>0</v>
      </c>
      <c r="K259" s="152"/>
      <c r="L259" s="27"/>
      <c r="M259" s="153" t="s">
        <v>1</v>
      </c>
      <c r="N259" s="154" t="s">
        <v>35</v>
      </c>
      <c r="O259" s="155">
        <v>0.131471</v>
      </c>
      <c r="P259" s="155">
        <f t="shared" ref="P259:P265" si="81">O259*H259</f>
        <v>53.791359649999997</v>
      </c>
      <c r="Q259" s="155">
        <v>0</v>
      </c>
      <c r="R259" s="155">
        <f t="shared" ref="R259:R265" si="82">Q259*H259</f>
        <v>0</v>
      </c>
      <c r="S259" s="155">
        <v>0</v>
      </c>
      <c r="T259" s="156">
        <f t="shared" ref="T259:T265" si="83">S259*H259</f>
        <v>0</v>
      </c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R259" s="157" t="s">
        <v>149</v>
      </c>
      <c r="AT259" s="157" t="s">
        <v>134</v>
      </c>
      <c r="AU259" s="157" t="s">
        <v>137</v>
      </c>
      <c r="AY259" s="14" t="s">
        <v>132</v>
      </c>
      <c r="BE259" s="158">
        <f t="shared" ref="BE259:BE265" si="84">IF(N259="základná",J259,0)</f>
        <v>0</v>
      </c>
      <c r="BF259" s="158">
        <f t="shared" ref="BF259:BF265" si="85">IF(N259="znížená",J259,0)</f>
        <v>0</v>
      </c>
      <c r="BG259" s="158">
        <f t="shared" ref="BG259:BG265" si="86">IF(N259="zákl. prenesená",J259,0)</f>
        <v>0</v>
      </c>
      <c r="BH259" s="158">
        <f t="shared" ref="BH259:BH265" si="87">IF(N259="zníž. prenesená",J259,0)</f>
        <v>0</v>
      </c>
      <c r="BI259" s="158">
        <f t="shared" ref="BI259:BI265" si="88">IF(N259="nulová",J259,0)</f>
        <v>0</v>
      </c>
      <c r="BJ259" s="14" t="s">
        <v>137</v>
      </c>
      <c r="BK259" s="158">
        <f t="shared" ref="BK259:BK265" si="89">ROUND(I259*H259,2)</f>
        <v>0</v>
      </c>
      <c r="BL259" s="14" t="s">
        <v>149</v>
      </c>
      <c r="BM259" s="157" t="s">
        <v>484</v>
      </c>
    </row>
    <row r="260" spans="1:65" s="2" customFormat="1" ht="24.2" customHeight="1" x14ac:dyDescent="0.2">
      <c r="A260" s="26"/>
      <c r="B260" s="145"/>
      <c r="C260" s="159" t="s">
        <v>293</v>
      </c>
      <c r="D260" s="159" t="s">
        <v>210</v>
      </c>
      <c r="E260" s="160" t="s">
        <v>485</v>
      </c>
      <c r="F260" s="161" t="s">
        <v>486</v>
      </c>
      <c r="G260" s="162" t="s">
        <v>145</v>
      </c>
      <c r="H260" s="163">
        <v>834.66600000000005</v>
      </c>
      <c r="I260" s="164"/>
      <c r="J260" s="164">
        <f t="shared" si="80"/>
        <v>0</v>
      </c>
      <c r="K260" s="165"/>
      <c r="L260" s="166"/>
      <c r="M260" s="167" t="s">
        <v>1</v>
      </c>
      <c r="N260" s="168" t="s">
        <v>35</v>
      </c>
      <c r="O260" s="155">
        <v>0</v>
      </c>
      <c r="P260" s="155">
        <f t="shared" si="81"/>
        <v>0</v>
      </c>
      <c r="Q260" s="155">
        <v>1.17E-3</v>
      </c>
      <c r="R260" s="155">
        <f t="shared" si="82"/>
        <v>0.97655922000000006</v>
      </c>
      <c r="S260" s="155">
        <v>0</v>
      </c>
      <c r="T260" s="156">
        <f t="shared" si="83"/>
        <v>0</v>
      </c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R260" s="157" t="s">
        <v>162</v>
      </c>
      <c r="AT260" s="157" t="s">
        <v>210</v>
      </c>
      <c r="AU260" s="157" t="s">
        <v>137</v>
      </c>
      <c r="AY260" s="14" t="s">
        <v>132</v>
      </c>
      <c r="BE260" s="158">
        <f t="shared" si="84"/>
        <v>0</v>
      </c>
      <c r="BF260" s="158">
        <f t="shared" si="85"/>
        <v>0</v>
      </c>
      <c r="BG260" s="158">
        <f t="shared" si="86"/>
        <v>0</v>
      </c>
      <c r="BH260" s="158">
        <f t="shared" si="87"/>
        <v>0</v>
      </c>
      <c r="BI260" s="158">
        <f t="shared" si="88"/>
        <v>0</v>
      </c>
      <c r="BJ260" s="14" t="s">
        <v>137</v>
      </c>
      <c r="BK260" s="158">
        <f t="shared" si="89"/>
        <v>0</v>
      </c>
      <c r="BL260" s="14" t="s">
        <v>149</v>
      </c>
      <c r="BM260" s="157" t="s">
        <v>487</v>
      </c>
    </row>
    <row r="261" spans="1:65" s="2" customFormat="1" ht="16.5" customHeight="1" x14ac:dyDescent="0.2">
      <c r="A261" s="26"/>
      <c r="B261" s="145"/>
      <c r="C261" s="146" t="s">
        <v>488</v>
      </c>
      <c r="D261" s="146" t="s">
        <v>134</v>
      </c>
      <c r="E261" s="147" t="s">
        <v>489</v>
      </c>
      <c r="F261" s="148" t="s">
        <v>490</v>
      </c>
      <c r="G261" s="149" t="s">
        <v>135</v>
      </c>
      <c r="H261" s="150">
        <v>183.64</v>
      </c>
      <c r="I261" s="151"/>
      <c r="J261" s="151">
        <f t="shared" si="80"/>
        <v>0</v>
      </c>
      <c r="K261" s="152"/>
      <c r="L261" s="27"/>
      <c r="M261" s="153" t="s">
        <v>1</v>
      </c>
      <c r="N261" s="154" t="s">
        <v>35</v>
      </c>
      <c r="O261" s="155">
        <v>0</v>
      </c>
      <c r="P261" s="155">
        <f t="shared" si="81"/>
        <v>0</v>
      </c>
      <c r="Q261" s="155">
        <v>0</v>
      </c>
      <c r="R261" s="155">
        <f t="shared" si="82"/>
        <v>0</v>
      </c>
      <c r="S261" s="155">
        <v>0</v>
      </c>
      <c r="T261" s="156">
        <f t="shared" si="83"/>
        <v>0</v>
      </c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R261" s="157" t="s">
        <v>149</v>
      </c>
      <c r="AT261" s="157" t="s">
        <v>134</v>
      </c>
      <c r="AU261" s="157" t="s">
        <v>137</v>
      </c>
      <c r="AY261" s="14" t="s">
        <v>132</v>
      </c>
      <c r="BE261" s="158">
        <f t="shared" si="84"/>
        <v>0</v>
      </c>
      <c r="BF261" s="158">
        <f t="shared" si="85"/>
        <v>0</v>
      </c>
      <c r="BG261" s="158">
        <f t="shared" si="86"/>
        <v>0</v>
      </c>
      <c r="BH261" s="158">
        <f t="shared" si="87"/>
        <v>0</v>
      </c>
      <c r="BI261" s="158">
        <f t="shared" si="88"/>
        <v>0</v>
      </c>
      <c r="BJ261" s="14" t="s">
        <v>137</v>
      </c>
      <c r="BK261" s="158">
        <f t="shared" si="89"/>
        <v>0</v>
      </c>
      <c r="BL261" s="14" t="s">
        <v>149</v>
      </c>
      <c r="BM261" s="157" t="s">
        <v>491</v>
      </c>
    </row>
    <row r="262" spans="1:65" s="2" customFormat="1" ht="24.2" customHeight="1" x14ac:dyDescent="0.2">
      <c r="A262" s="26"/>
      <c r="B262" s="145"/>
      <c r="C262" s="146" t="s">
        <v>297</v>
      </c>
      <c r="D262" s="146" t="s">
        <v>134</v>
      </c>
      <c r="E262" s="147" t="s">
        <v>492</v>
      </c>
      <c r="F262" s="148" t="s">
        <v>493</v>
      </c>
      <c r="G262" s="149" t="s">
        <v>145</v>
      </c>
      <c r="H262" s="150">
        <v>73.674999999999997</v>
      </c>
      <c r="I262" s="151"/>
      <c r="J262" s="151">
        <f t="shared" si="80"/>
        <v>0</v>
      </c>
      <c r="K262" s="152"/>
      <c r="L262" s="27"/>
      <c r="M262" s="153" t="s">
        <v>1</v>
      </c>
      <c r="N262" s="154" t="s">
        <v>35</v>
      </c>
      <c r="O262" s="155">
        <v>0.15509999999999999</v>
      </c>
      <c r="P262" s="155">
        <f t="shared" si="81"/>
        <v>11.426992499999999</v>
      </c>
      <c r="Q262" s="155">
        <v>3.5000000000000001E-3</v>
      </c>
      <c r="R262" s="155">
        <f t="shared" si="82"/>
        <v>0.25786249999999999</v>
      </c>
      <c r="S262" s="155">
        <v>0</v>
      </c>
      <c r="T262" s="156">
        <f t="shared" si="83"/>
        <v>0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R262" s="157" t="s">
        <v>149</v>
      </c>
      <c r="AT262" s="157" t="s">
        <v>134</v>
      </c>
      <c r="AU262" s="157" t="s">
        <v>137</v>
      </c>
      <c r="AY262" s="14" t="s">
        <v>132</v>
      </c>
      <c r="BE262" s="158">
        <f t="shared" si="84"/>
        <v>0</v>
      </c>
      <c r="BF262" s="158">
        <f t="shared" si="85"/>
        <v>0</v>
      </c>
      <c r="BG262" s="158">
        <f t="shared" si="86"/>
        <v>0</v>
      </c>
      <c r="BH262" s="158">
        <f t="shared" si="87"/>
        <v>0</v>
      </c>
      <c r="BI262" s="158">
        <f t="shared" si="88"/>
        <v>0</v>
      </c>
      <c r="BJ262" s="14" t="s">
        <v>137</v>
      </c>
      <c r="BK262" s="158">
        <f t="shared" si="89"/>
        <v>0</v>
      </c>
      <c r="BL262" s="14" t="s">
        <v>149</v>
      </c>
      <c r="BM262" s="157" t="s">
        <v>494</v>
      </c>
    </row>
    <row r="263" spans="1:65" s="2" customFormat="1" ht="16.5" customHeight="1" x14ac:dyDescent="0.2">
      <c r="A263" s="26"/>
      <c r="B263" s="145"/>
      <c r="C263" s="159" t="s">
        <v>495</v>
      </c>
      <c r="D263" s="159" t="s">
        <v>210</v>
      </c>
      <c r="E263" s="160" t="s">
        <v>496</v>
      </c>
      <c r="F263" s="161" t="s">
        <v>497</v>
      </c>
      <c r="G263" s="162" t="s">
        <v>145</v>
      </c>
      <c r="H263" s="163">
        <v>78.733000000000004</v>
      </c>
      <c r="I263" s="164"/>
      <c r="J263" s="164">
        <f t="shared" si="80"/>
        <v>0</v>
      </c>
      <c r="K263" s="165"/>
      <c r="L263" s="166"/>
      <c r="M263" s="167" t="s">
        <v>1</v>
      </c>
      <c r="N263" s="168" t="s">
        <v>35</v>
      </c>
      <c r="O263" s="155">
        <v>0</v>
      </c>
      <c r="P263" s="155">
        <f t="shared" si="81"/>
        <v>0</v>
      </c>
      <c r="Q263" s="155">
        <v>0</v>
      </c>
      <c r="R263" s="155">
        <f t="shared" si="82"/>
        <v>0</v>
      </c>
      <c r="S263" s="155">
        <v>0</v>
      </c>
      <c r="T263" s="156">
        <f t="shared" si="83"/>
        <v>0</v>
      </c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R263" s="157" t="s">
        <v>162</v>
      </c>
      <c r="AT263" s="157" t="s">
        <v>210</v>
      </c>
      <c r="AU263" s="157" t="s">
        <v>137</v>
      </c>
      <c r="AY263" s="14" t="s">
        <v>132</v>
      </c>
      <c r="BE263" s="158">
        <f t="shared" si="84"/>
        <v>0</v>
      </c>
      <c r="BF263" s="158">
        <f t="shared" si="85"/>
        <v>0</v>
      </c>
      <c r="BG263" s="158">
        <f t="shared" si="86"/>
        <v>0</v>
      </c>
      <c r="BH263" s="158">
        <f t="shared" si="87"/>
        <v>0</v>
      </c>
      <c r="BI263" s="158">
        <f t="shared" si="88"/>
        <v>0</v>
      </c>
      <c r="BJ263" s="14" t="s">
        <v>137</v>
      </c>
      <c r="BK263" s="158">
        <f t="shared" si="89"/>
        <v>0</v>
      </c>
      <c r="BL263" s="14" t="s">
        <v>149</v>
      </c>
      <c r="BM263" s="157" t="s">
        <v>498</v>
      </c>
    </row>
    <row r="264" spans="1:65" s="2" customFormat="1" ht="24.2" customHeight="1" x14ac:dyDescent="0.2">
      <c r="A264" s="26"/>
      <c r="B264" s="145"/>
      <c r="C264" s="159" t="s">
        <v>300</v>
      </c>
      <c r="D264" s="159" t="s">
        <v>210</v>
      </c>
      <c r="E264" s="160" t="s">
        <v>499</v>
      </c>
      <c r="F264" s="161" t="s">
        <v>500</v>
      </c>
      <c r="G264" s="162" t="s">
        <v>145</v>
      </c>
      <c r="H264" s="163">
        <v>2.31</v>
      </c>
      <c r="I264" s="164"/>
      <c r="J264" s="164">
        <f t="shared" si="80"/>
        <v>0</v>
      </c>
      <c r="K264" s="165"/>
      <c r="L264" s="166"/>
      <c r="M264" s="167" t="s">
        <v>1</v>
      </c>
      <c r="N264" s="168" t="s">
        <v>35</v>
      </c>
      <c r="O264" s="155">
        <v>0</v>
      </c>
      <c r="P264" s="155">
        <f t="shared" si="81"/>
        <v>0</v>
      </c>
      <c r="Q264" s="155">
        <v>0</v>
      </c>
      <c r="R264" s="155">
        <f t="shared" si="82"/>
        <v>0</v>
      </c>
      <c r="S264" s="155">
        <v>0</v>
      </c>
      <c r="T264" s="156">
        <f t="shared" si="83"/>
        <v>0</v>
      </c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R264" s="157" t="s">
        <v>162</v>
      </c>
      <c r="AT264" s="157" t="s">
        <v>210</v>
      </c>
      <c r="AU264" s="157" t="s">
        <v>137</v>
      </c>
      <c r="AY264" s="14" t="s">
        <v>132</v>
      </c>
      <c r="BE264" s="158">
        <f t="shared" si="84"/>
        <v>0</v>
      </c>
      <c r="BF264" s="158">
        <f t="shared" si="85"/>
        <v>0</v>
      </c>
      <c r="BG264" s="158">
        <f t="shared" si="86"/>
        <v>0</v>
      </c>
      <c r="BH264" s="158">
        <f t="shared" si="87"/>
        <v>0</v>
      </c>
      <c r="BI264" s="158">
        <f t="shared" si="88"/>
        <v>0</v>
      </c>
      <c r="BJ264" s="14" t="s">
        <v>137</v>
      </c>
      <c r="BK264" s="158">
        <f t="shared" si="89"/>
        <v>0</v>
      </c>
      <c r="BL264" s="14" t="s">
        <v>149</v>
      </c>
      <c r="BM264" s="157" t="s">
        <v>501</v>
      </c>
    </row>
    <row r="265" spans="1:65" s="2" customFormat="1" ht="24.2" customHeight="1" x14ac:dyDescent="0.2">
      <c r="A265" s="26"/>
      <c r="B265" s="145"/>
      <c r="C265" s="146" t="s">
        <v>502</v>
      </c>
      <c r="D265" s="146" t="s">
        <v>134</v>
      </c>
      <c r="E265" s="147" t="s">
        <v>503</v>
      </c>
      <c r="F265" s="148" t="s">
        <v>504</v>
      </c>
      <c r="G265" s="149" t="s">
        <v>431</v>
      </c>
      <c r="H265" s="150">
        <v>260.26600000000002</v>
      </c>
      <c r="I265" s="151"/>
      <c r="J265" s="151">
        <f t="shared" si="80"/>
        <v>0</v>
      </c>
      <c r="K265" s="152"/>
      <c r="L265" s="27"/>
      <c r="M265" s="153" t="s">
        <v>1</v>
      </c>
      <c r="N265" s="154" t="s">
        <v>35</v>
      </c>
      <c r="O265" s="155">
        <v>0</v>
      </c>
      <c r="P265" s="155">
        <f t="shared" si="81"/>
        <v>0</v>
      </c>
      <c r="Q265" s="155">
        <v>0</v>
      </c>
      <c r="R265" s="155">
        <f t="shared" si="82"/>
        <v>0</v>
      </c>
      <c r="S265" s="155">
        <v>0</v>
      </c>
      <c r="T265" s="156">
        <f t="shared" si="83"/>
        <v>0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R265" s="157" t="s">
        <v>149</v>
      </c>
      <c r="AT265" s="157" t="s">
        <v>134</v>
      </c>
      <c r="AU265" s="157" t="s">
        <v>137</v>
      </c>
      <c r="AY265" s="14" t="s">
        <v>132</v>
      </c>
      <c r="BE265" s="158">
        <f t="shared" si="84"/>
        <v>0</v>
      </c>
      <c r="BF265" s="158">
        <f t="shared" si="85"/>
        <v>0</v>
      </c>
      <c r="BG265" s="158">
        <f t="shared" si="86"/>
        <v>0</v>
      </c>
      <c r="BH265" s="158">
        <f t="shared" si="87"/>
        <v>0</v>
      </c>
      <c r="BI265" s="158">
        <f t="shared" si="88"/>
        <v>0</v>
      </c>
      <c r="BJ265" s="14" t="s">
        <v>137</v>
      </c>
      <c r="BK265" s="158">
        <f t="shared" si="89"/>
        <v>0</v>
      </c>
      <c r="BL265" s="14" t="s">
        <v>149</v>
      </c>
      <c r="BM265" s="157" t="s">
        <v>505</v>
      </c>
    </row>
    <row r="266" spans="1:65" s="12" customFormat="1" ht="23.1" customHeight="1" x14ac:dyDescent="0.2">
      <c r="B266" s="133"/>
      <c r="D266" s="134" t="s">
        <v>68</v>
      </c>
      <c r="E266" s="143" t="s">
        <v>506</v>
      </c>
      <c r="F266" s="143" t="s">
        <v>507</v>
      </c>
      <c r="J266" s="144">
        <f>BK266</f>
        <v>0</v>
      </c>
      <c r="L266" s="133"/>
      <c r="M266" s="137"/>
      <c r="N266" s="138"/>
      <c r="O266" s="138"/>
      <c r="P266" s="139">
        <f>SUM(P267:P275)</f>
        <v>219.03884822999999</v>
      </c>
      <c r="Q266" s="138"/>
      <c r="R266" s="139">
        <f>SUM(R267:R275)</f>
        <v>10.4916597</v>
      </c>
      <c r="S266" s="138"/>
      <c r="T266" s="140">
        <f>SUM(T267:T275)</f>
        <v>0</v>
      </c>
      <c r="AR266" s="134" t="s">
        <v>137</v>
      </c>
      <c r="AT266" s="141" t="s">
        <v>68</v>
      </c>
      <c r="AU266" s="141" t="s">
        <v>77</v>
      </c>
      <c r="AY266" s="134" t="s">
        <v>132</v>
      </c>
      <c r="BK266" s="142">
        <f>SUM(BK267:BK275)</f>
        <v>0</v>
      </c>
    </row>
    <row r="267" spans="1:65" s="2" customFormat="1" ht="21.75" customHeight="1" x14ac:dyDescent="0.2">
      <c r="A267" s="26"/>
      <c r="B267" s="145"/>
      <c r="C267" s="146" t="s">
        <v>304</v>
      </c>
      <c r="D267" s="146" t="s">
        <v>134</v>
      </c>
      <c r="E267" s="147" t="s">
        <v>508</v>
      </c>
      <c r="F267" s="148" t="s">
        <v>509</v>
      </c>
      <c r="G267" s="149" t="s">
        <v>208</v>
      </c>
      <c r="H267" s="150">
        <v>235.63</v>
      </c>
      <c r="I267" s="151"/>
      <c r="J267" s="151">
        <f t="shared" ref="J267:J275" si="90">ROUND(I267*H267,2)</f>
        <v>0</v>
      </c>
      <c r="K267" s="152"/>
      <c r="L267" s="27"/>
      <c r="M267" s="153" t="s">
        <v>1</v>
      </c>
      <c r="N267" s="154" t="s">
        <v>35</v>
      </c>
      <c r="O267" s="155">
        <v>0</v>
      </c>
      <c r="P267" s="155">
        <f t="shared" ref="P267:P275" si="91">O267*H267</f>
        <v>0</v>
      </c>
      <c r="Q267" s="155">
        <v>0</v>
      </c>
      <c r="R267" s="155">
        <f t="shared" ref="R267:R275" si="92">Q267*H267</f>
        <v>0</v>
      </c>
      <c r="S267" s="155">
        <v>0</v>
      </c>
      <c r="T267" s="156">
        <f t="shared" ref="T267:T275" si="93">S267*H267</f>
        <v>0</v>
      </c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R267" s="157" t="s">
        <v>149</v>
      </c>
      <c r="AT267" s="157" t="s">
        <v>134</v>
      </c>
      <c r="AU267" s="157" t="s">
        <v>137</v>
      </c>
      <c r="AY267" s="14" t="s">
        <v>132</v>
      </c>
      <c r="BE267" s="158">
        <f t="shared" ref="BE267:BE275" si="94">IF(N267="základná",J267,0)</f>
        <v>0</v>
      </c>
      <c r="BF267" s="158">
        <f t="shared" ref="BF267:BF275" si="95">IF(N267="znížená",J267,0)</f>
        <v>0</v>
      </c>
      <c r="BG267" s="158">
        <f t="shared" ref="BG267:BG275" si="96">IF(N267="zákl. prenesená",J267,0)</f>
        <v>0</v>
      </c>
      <c r="BH267" s="158">
        <f t="shared" ref="BH267:BH275" si="97">IF(N267="zníž. prenesená",J267,0)</f>
        <v>0</v>
      </c>
      <c r="BI267" s="158">
        <f t="shared" ref="BI267:BI275" si="98">IF(N267="nulová",J267,0)</f>
        <v>0</v>
      </c>
      <c r="BJ267" s="14" t="s">
        <v>137</v>
      </c>
      <c r="BK267" s="158">
        <f t="shared" ref="BK267:BK275" si="99">ROUND(I267*H267,2)</f>
        <v>0</v>
      </c>
      <c r="BL267" s="14" t="s">
        <v>149</v>
      </c>
      <c r="BM267" s="157" t="s">
        <v>510</v>
      </c>
    </row>
    <row r="268" spans="1:65" s="2" customFormat="1" ht="33" customHeight="1" x14ac:dyDescent="0.2">
      <c r="A268" s="26"/>
      <c r="B268" s="145"/>
      <c r="C268" s="146" t="s">
        <v>511</v>
      </c>
      <c r="D268" s="146" t="s">
        <v>134</v>
      </c>
      <c r="E268" s="147" t="s">
        <v>512</v>
      </c>
      <c r="F268" s="148" t="s">
        <v>513</v>
      </c>
      <c r="G268" s="149" t="s">
        <v>208</v>
      </c>
      <c r="H268" s="150">
        <v>377.65</v>
      </c>
      <c r="I268" s="151"/>
      <c r="J268" s="151">
        <f t="shared" si="90"/>
        <v>0</v>
      </c>
      <c r="K268" s="152"/>
      <c r="L268" s="27"/>
      <c r="M268" s="153" t="s">
        <v>1</v>
      </c>
      <c r="N268" s="154" t="s">
        <v>35</v>
      </c>
      <c r="O268" s="155">
        <v>0</v>
      </c>
      <c r="P268" s="155">
        <f t="shared" si="91"/>
        <v>0</v>
      </c>
      <c r="Q268" s="155">
        <v>0</v>
      </c>
      <c r="R268" s="155">
        <f t="shared" si="92"/>
        <v>0</v>
      </c>
      <c r="S268" s="155">
        <v>0</v>
      </c>
      <c r="T268" s="156">
        <f t="shared" si="93"/>
        <v>0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R268" s="157" t="s">
        <v>149</v>
      </c>
      <c r="AT268" s="157" t="s">
        <v>134</v>
      </c>
      <c r="AU268" s="157" t="s">
        <v>137</v>
      </c>
      <c r="AY268" s="14" t="s">
        <v>132</v>
      </c>
      <c r="BE268" s="158">
        <f t="shared" si="94"/>
        <v>0</v>
      </c>
      <c r="BF268" s="158">
        <f t="shared" si="95"/>
        <v>0</v>
      </c>
      <c r="BG268" s="158">
        <f t="shared" si="96"/>
        <v>0</v>
      </c>
      <c r="BH268" s="158">
        <f t="shared" si="97"/>
        <v>0</v>
      </c>
      <c r="BI268" s="158">
        <f t="shared" si="98"/>
        <v>0</v>
      </c>
      <c r="BJ268" s="14" t="s">
        <v>137</v>
      </c>
      <c r="BK268" s="158">
        <f t="shared" si="99"/>
        <v>0</v>
      </c>
      <c r="BL268" s="14" t="s">
        <v>149</v>
      </c>
      <c r="BM268" s="157" t="s">
        <v>514</v>
      </c>
    </row>
    <row r="269" spans="1:65" s="2" customFormat="1" ht="33" customHeight="1" x14ac:dyDescent="0.2">
      <c r="A269" s="26"/>
      <c r="B269" s="145"/>
      <c r="C269" s="159" t="s">
        <v>307</v>
      </c>
      <c r="D269" s="159" t="s">
        <v>210</v>
      </c>
      <c r="E269" s="160" t="s">
        <v>515</v>
      </c>
      <c r="F269" s="161" t="s">
        <v>516</v>
      </c>
      <c r="G269" s="162" t="s">
        <v>135</v>
      </c>
      <c r="H269" s="163">
        <v>25.492999999999999</v>
      </c>
      <c r="I269" s="164"/>
      <c r="J269" s="164">
        <f t="shared" si="90"/>
        <v>0</v>
      </c>
      <c r="K269" s="165"/>
      <c r="L269" s="166"/>
      <c r="M269" s="167" t="s">
        <v>1</v>
      </c>
      <c r="N269" s="168" t="s">
        <v>35</v>
      </c>
      <c r="O269" s="155">
        <v>0</v>
      </c>
      <c r="P269" s="155">
        <f t="shared" si="91"/>
        <v>0</v>
      </c>
      <c r="Q269" s="155">
        <v>0</v>
      </c>
      <c r="R269" s="155">
        <f t="shared" si="92"/>
        <v>0</v>
      </c>
      <c r="S269" s="155">
        <v>0</v>
      </c>
      <c r="T269" s="156">
        <f t="shared" si="93"/>
        <v>0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R269" s="157" t="s">
        <v>162</v>
      </c>
      <c r="AT269" s="157" t="s">
        <v>210</v>
      </c>
      <c r="AU269" s="157" t="s">
        <v>137</v>
      </c>
      <c r="AY269" s="14" t="s">
        <v>132</v>
      </c>
      <c r="BE269" s="158">
        <f t="shared" si="94"/>
        <v>0</v>
      </c>
      <c r="BF269" s="158">
        <f t="shared" si="95"/>
        <v>0</v>
      </c>
      <c r="BG269" s="158">
        <f t="shared" si="96"/>
        <v>0</v>
      </c>
      <c r="BH269" s="158">
        <f t="shared" si="97"/>
        <v>0</v>
      </c>
      <c r="BI269" s="158">
        <f t="shared" si="98"/>
        <v>0</v>
      </c>
      <c r="BJ269" s="14" t="s">
        <v>137</v>
      </c>
      <c r="BK269" s="158">
        <f t="shared" si="99"/>
        <v>0</v>
      </c>
      <c r="BL269" s="14" t="s">
        <v>149</v>
      </c>
      <c r="BM269" s="157" t="s">
        <v>517</v>
      </c>
    </row>
    <row r="270" spans="1:65" s="2" customFormat="1" ht="38.1" customHeight="1" x14ac:dyDescent="0.2">
      <c r="A270" s="26"/>
      <c r="B270" s="145"/>
      <c r="C270" s="146" t="s">
        <v>518</v>
      </c>
      <c r="D270" s="146" t="s">
        <v>134</v>
      </c>
      <c r="E270" s="147" t="s">
        <v>519</v>
      </c>
      <c r="F270" s="148" t="s">
        <v>520</v>
      </c>
      <c r="G270" s="149" t="s">
        <v>135</v>
      </c>
      <c r="H270" s="150">
        <v>25.492999999999999</v>
      </c>
      <c r="I270" s="151"/>
      <c r="J270" s="151">
        <f t="shared" si="90"/>
        <v>0</v>
      </c>
      <c r="K270" s="152"/>
      <c r="L270" s="27"/>
      <c r="M270" s="153" t="s">
        <v>1</v>
      </c>
      <c r="N270" s="154" t="s">
        <v>35</v>
      </c>
      <c r="O270" s="155">
        <v>1.2109999999999999E-2</v>
      </c>
      <c r="P270" s="155">
        <f t="shared" si="91"/>
        <v>0.30872022999999998</v>
      </c>
      <c r="Q270" s="155">
        <v>2.7300000000000001E-2</v>
      </c>
      <c r="R270" s="155">
        <f t="shared" si="92"/>
        <v>0.69595890000000005</v>
      </c>
      <c r="S270" s="155">
        <v>0</v>
      </c>
      <c r="T270" s="156">
        <f t="shared" si="93"/>
        <v>0</v>
      </c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R270" s="157" t="s">
        <v>149</v>
      </c>
      <c r="AT270" s="157" t="s">
        <v>134</v>
      </c>
      <c r="AU270" s="157" t="s">
        <v>137</v>
      </c>
      <c r="AY270" s="14" t="s">
        <v>132</v>
      </c>
      <c r="BE270" s="158">
        <f t="shared" si="94"/>
        <v>0</v>
      </c>
      <c r="BF270" s="158">
        <f t="shared" si="95"/>
        <v>0</v>
      </c>
      <c r="BG270" s="158">
        <f t="shared" si="96"/>
        <v>0</v>
      </c>
      <c r="BH270" s="158">
        <f t="shared" si="97"/>
        <v>0</v>
      </c>
      <c r="BI270" s="158">
        <f t="shared" si="98"/>
        <v>0</v>
      </c>
      <c r="BJ270" s="14" t="s">
        <v>137</v>
      </c>
      <c r="BK270" s="158">
        <f t="shared" si="99"/>
        <v>0</v>
      </c>
      <c r="BL270" s="14" t="s">
        <v>149</v>
      </c>
      <c r="BM270" s="157" t="s">
        <v>521</v>
      </c>
    </row>
    <row r="271" spans="1:65" s="2" customFormat="1" ht="24.2" customHeight="1" x14ac:dyDescent="0.2">
      <c r="A271" s="26"/>
      <c r="B271" s="145"/>
      <c r="C271" s="146" t="s">
        <v>311</v>
      </c>
      <c r="D271" s="146" t="s">
        <v>134</v>
      </c>
      <c r="E271" s="147" t="s">
        <v>522</v>
      </c>
      <c r="F271" s="148" t="s">
        <v>523</v>
      </c>
      <c r="G271" s="149" t="s">
        <v>145</v>
      </c>
      <c r="H271" s="150">
        <v>550.76</v>
      </c>
      <c r="I271" s="151"/>
      <c r="J271" s="151">
        <f t="shared" si="90"/>
        <v>0</v>
      </c>
      <c r="K271" s="152"/>
      <c r="L271" s="27"/>
      <c r="M271" s="153" t="s">
        <v>1</v>
      </c>
      <c r="N271" s="154" t="s">
        <v>35</v>
      </c>
      <c r="O271" s="155">
        <v>0.21879999999999999</v>
      </c>
      <c r="P271" s="155">
        <f t="shared" si="91"/>
        <v>120.506288</v>
      </c>
      <c r="Q271" s="155">
        <v>1.0829999999999999E-2</v>
      </c>
      <c r="R271" s="155">
        <f t="shared" si="92"/>
        <v>5.9647307999999999</v>
      </c>
      <c r="S271" s="155">
        <v>0</v>
      </c>
      <c r="T271" s="156">
        <f t="shared" si="93"/>
        <v>0</v>
      </c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R271" s="157" t="s">
        <v>149</v>
      </c>
      <c r="AT271" s="157" t="s">
        <v>134</v>
      </c>
      <c r="AU271" s="157" t="s">
        <v>137</v>
      </c>
      <c r="AY271" s="14" t="s">
        <v>132</v>
      </c>
      <c r="BE271" s="158">
        <f t="shared" si="94"/>
        <v>0</v>
      </c>
      <c r="BF271" s="158">
        <f t="shared" si="95"/>
        <v>0</v>
      </c>
      <c r="BG271" s="158">
        <f t="shared" si="96"/>
        <v>0</v>
      </c>
      <c r="BH271" s="158">
        <f t="shared" si="97"/>
        <v>0</v>
      </c>
      <c r="BI271" s="158">
        <f t="shared" si="98"/>
        <v>0</v>
      </c>
      <c r="BJ271" s="14" t="s">
        <v>137</v>
      </c>
      <c r="BK271" s="158">
        <f t="shared" si="99"/>
        <v>0</v>
      </c>
      <c r="BL271" s="14" t="s">
        <v>149</v>
      </c>
      <c r="BM271" s="157" t="s">
        <v>524</v>
      </c>
    </row>
    <row r="272" spans="1:65" s="2" customFormat="1" ht="24.2" customHeight="1" x14ac:dyDescent="0.2">
      <c r="A272" s="26"/>
      <c r="B272" s="145"/>
      <c r="C272" s="146" t="s">
        <v>525</v>
      </c>
      <c r="D272" s="146" t="s">
        <v>134</v>
      </c>
      <c r="E272" s="147" t="s">
        <v>526</v>
      </c>
      <c r="F272" s="148" t="s">
        <v>527</v>
      </c>
      <c r="G272" s="149" t="s">
        <v>145</v>
      </c>
      <c r="H272" s="150">
        <v>429</v>
      </c>
      <c r="I272" s="151"/>
      <c r="J272" s="151">
        <f t="shared" si="90"/>
        <v>0</v>
      </c>
      <c r="K272" s="152"/>
      <c r="L272" s="27"/>
      <c r="M272" s="153" t="s">
        <v>1</v>
      </c>
      <c r="N272" s="154" t="s">
        <v>35</v>
      </c>
      <c r="O272" s="155">
        <v>0.22896</v>
      </c>
      <c r="P272" s="155">
        <f t="shared" si="91"/>
        <v>98.223839999999996</v>
      </c>
      <c r="Q272" s="155">
        <v>8.9300000000000004E-3</v>
      </c>
      <c r="R272" s="155">
        <f t="shared" si="92"/>
        <v>3.8309700000000002</v>
      </c>
      <c r="S272" s="155">
        <v>0</v>
      </c>
      <c r="T272" s="156">
        <f t="shared" si="93"/>
        <v>0</v>
      </c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R272" s="157" t="s">
        <v>149</v>
      </c>
      <c r="AT272" s="157" t="s">
        <v>134</v>
      </c>
      <c r="AU272" s="157" t="s">
        <v>137</v>
      </c>
      <c r="AY272" s="14" t="s">
        <v>132</v>
      </c>
      <c r="BE272" s="158">
        <f t="shared" si="94"/>
        <v>0</v>
      </c>
      <c r="BF272" s="158">
        <f t="shared" si="95"/>
        <v>0</v>
      </c>
      <c r="BG272" s="158">
        <f t="shared" si="96"/>
        <v>0</v>
      </c>
      <c r="BH272" s="158">
        <f t="shared" si="97"/>
        <v>0</v>
      </c>
      <c r="BI272" s="158">
        <f t="shared" si="98"/>
        <v>0</v>
      </c>
      <c r="BJ272" s="14" t="s">
        <v>137</v>
      </c>
      <c r="BK272" s="158">
        <f t="shared" si="99"/>
        <v>0</v>
      </c>
      <c r="BL272" s="14" t="s">
        <v>149</v>
      </c>
      <c r="BM272" s="157" t="s">
        <v>528</v>
      </c>
    </row>
    <row r="273" spans="1:65" s="2" customFormat="1" ht="24.2" customHeight="1" x14ac:dyDescent="0.2">
      <c r="A273" s="26"/>
      <c r="B273" s="145"/>
      <c r="C273" s="146" t="s">
        <v>314</v>
      </c>
      <c r="D273" s="146" t="s">
        <v>134</v>
      </c>
      <c r="E273" s="147" t="s">
        <v>529</v>
      </c>
      <c r="F273" s="148" t="s">
        <v>530</v>
      </c>
      <c r="G273" s="149" t="s">
        <v>145</v>
      </c>
      <c r="H273" s="150">
        <v>86.66</v>
      </c>
      <c r="I273" s="151"/>
      <c r="J273" s="151">
        <f t="shared" si="90"/>
        <v>0</v>
      </c>
      <c r="K273" s="152"/>
      <c r="L273" s="27"/>
      <c r="M273" s="153" t="s">
        <v>1</v>
      </c>
      <c r="N273" s="154" t="s">
        <v>35</v>
      </c>
      <c r="O273" s="155">
        <v>0</v>
      </c>
      <c r="P273" s="155">
        <f t="shared" si="91"/>
        <v>0</v>
      </c>
      <c r="Q273" s="155">
        <v>0</v>
      </c>
      <c r="R273" s="155">
        <f t="shared" si="92"/>
        <v>0</v>
      </c>
      <c r="S273" s="155">
        <v>0</v>
      </c>
      <c r="T273" s="156">
        <f t="shared" si="93"/>
        <v>0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R273" s="157" t="s">
        <v>149</v>
      </c>
      <c r="AT273" s="157" t="s">
        <v>134</v>
      </c>
      <c r="AU273" s="157" t="s">
        <v>137</v>
      </c>
      <c r="AY273" s="14" t="s">
        <v>132</v>
      </c>
      <c r="BE273" s="158">
        <f t="shared" si="94"/>
        <v>0</v>
      </c>
      <c r="BF273" s="158">
        <f t="shared" si="95"/>
        <v>0</v>
      </c>
      <c r="BG273" s="158">
        <f t="shared" si="96"/>
        <v>0</v>
      </c>
      <c r="BH273" s="158">
        <f t="shared" si="97"/>
        <v>0</v>
      </c>
      <c r="BI273" s="158">
        <f t="shared" si="98"/>
        <v>0</v>
      </c>
      <c r="BJ273" s="14" t="s">
        <v>137</v>
      </c>
      <c r="BK273" s="158">
        <f t="shared" si="99"/>
        <v>0</v>
      </c>
      <c r="BL273" s="14" t="s">
        <v>149</v>
      </c>
      <c r="BM273" s="157" t="s">
        <v>531</v>
      </c>
    </row>
    <row r="274" spans="1:65" s="2" customFormat="1" ht="38.1" customHeight="1" x14ac:dyDescent="0.2">
      <c r="A274" s="26"/>
      <c r="B274" s="145"/>
      <c r="C274" s="146" t="s">
        <v>532</v>
      </c>
      <c r="D274" s="146" t="s">
        <v>134</v>
      </c>
      <c r="E274" s="147" t="s">
        <v>533</v>
      </c>
      <c r="F274" s="148" t="s">
        <v>534</v>
      </c>
      <c r="G274" s="149" t="s">
        <v>368</v>
      </c>
      <c r="H274" s="150">
        <v>1</v>
      </c>
      <c r="I274" s="151"/>
      <c r="J274" s="151">
        <f t="shared" si="90"/>
        <v>0</v>
      </c>
      <c r="K274" s="152"/>
      <c r="L274" s="27"/>
      <c r="M274" s="153" t="s">
        <v>1</v>
      </c>
      <c r="N274" s="154" t="s">
        <v>35</v>
      </c>
      <c r="O274" s="155">
        <v>0</v>
      </c>
      <c r="P274" s="155">
        <f t="shared" si="91"/>
        <v>0</v>
      </c>
      <c r="Q274" s="155">
        <v>0</v>
      </c>
      <c r="R274" s="155">
        <f t="shared" si="92"/>
        <v>0</v>
      </c>
      <c r="S274" s="155">
        <v>0</v>
      </c>
      <c r="T274" s="156">
        <f t="shared" si="93"/>
        <v>0</v>
      </c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R274" s="157" t="s">
        <v>149</v>
      </c>
      <c r="AT274" s="157" t="s">
        <v>134</v>
      </c>
      <c r="AU274" s="157" t="s">
        <v>137</v>
      </c>
      <c r="AY274" s="14" t="s">
        <v>132</v>
      </c>
      <c r="BE274" s="158">
        <f t="shared" si="94"/>
        <v>0</v>
      </c>
      <c r="BF274" s="158">
        <f t="shared" si="95"/>
        <v>0</v>
      </c>
      <c r="BG274" s="158">
        <f t="shared" si="96"/>
        <v>0</v>
      </c>
      <c r="BH274" s="158">
        <f t="shared" si="97"/>
        <v>0</v>
      </c>
      <c r="BI274" s="158">
        <f t="shared" si="98"/>
        <v>0</v>
      </c>
      <c r="BJ274" s="14" t="s">
        <v>137</v>
      </c>
      <c r="BK274" s="158">
        <f t="shared" si="99"/>
        <v>0</v>
      </c>
      <c r="BL274" s="14" t="s">
        <v>149</v>
      </c>
      <c r="BM274" s="157" t="s">
        <v>535</v>
      </c>
    </row>
    <row r="275" spans="1:65" s="2" customFormat="1" ht="24.2" customHeight="1" x14ac:dyDescent="0.2">
      <c r="A275" s="26"/>
      <c r="B275" s="145"/>
      <c r="C275" s="146" t="s">
        <v>318</v>
      </c>
      <c r="D275" s="146" t="s">
        <v>134</v>
      </c>
      <c r="E275" s="147" t="s">
        <v>536</v>
      </c>
      <c r="F275" s="148" t="s">
        <v>537</v>
      </c>
      <c r="G275" s="149" t="s">
        <v>431</v>
      </c>
      <c r="H275" s="150">
        <v>717.08799999999997</v>
      </c>
      <c r="I275" s="151"/>
      <c r="J275" s="151">
        <f t="shared" si="90"/>
        <v>0</v>
      </c>
      <c r="K275" s="152"/>
      <c r="L275" s="27"/>
      <c r="M275" s="153" t="s">
        <v>1</v>
      </c>
      <c r="N275" s="154" t="s">
        <v>35</v>
      </c>
      <c r="O275" s="155">
        <v>0</v>
      </c>
      <c r="P275" s="155">
        <f t="shared" si="91"/>
        <v>0</v>
      </c>
      <c r="Q275" s="155">
        <v>0</v>
      </c>
      <c r="R275" s="155">
        <f t="shared" si="92"/>
        <v>0</v>
      </c>
      <c r="S275" s="155">
        <v>0</v>
      </c>
      <c r="T275" s="156">
        <f t="shared" si="93"/>
        <v>0</v>
      </c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R275" s="157" t="s">
        <v>149</v>
      </c>
      <c r="AT275" s="157" t="s">
        <v>134</v>
      </c>
      <c r="AU275" s="157" t="s">
        <v>137</v>
      </c>
      <c r="AY275" s="14" t="s">
        <v>132</v>
      </c>
      <c r="BE275" s="158">
        <f t="shared" si="94"/>
        <v>0</v>
      </c>
      <c r="BF275" s="158">
        <f t="shared" si="95"/>
        <v>0</v>
      </c>
      <c r="BG275" s="158">
        <f t="shared" si="96"/>
        <v>0</v>
      </c>
      <c r="BH275" s="158">
        <f t="shared" si="97"/>
        <v>0</v>
      </c>
      <c r="BI275" s="158">
        <f t="shared" si="98"/>
        <v>0</v>
      </c>
      <c r="BJ275" s="14" t="s">
        <v>137</v>
      </c>
      <c r="BK275" s="158">
        <f t="shared" si="99"/>
        <v>0</v>
      </c>
      <c r="BL275" s="14" t="s">
        <v>149</v>
      </c>
      <c r="BM275" s="157" t="s">
        <v>538</v>
      </c>
    </row>
    <row r="276" spans="1:65" s="12" customFormat="1" ht="23.1" customHeight="1" x14ac:dyDescent="0.2">
      <c r="B276" s="133"/>
      <c r="D276" s="134" t="s">
        <v>68</v>
      </c>
      <c r="E276" s="143" t="s">
        <v>539</v>
      </c>
      <c r="F276" s="143" t="s">
        <v>540</v>
      </c>
      <c r="J276" s="144">
        <f>BK276</f>
        <v>0</v>
      </c>
      <c r="L276" s="133"/>
      <c r="M276" s="137"/>
      <c r="N276" s="138"/>
      <c r="O276" s="138"/>
      <c r="P276" s="139">
        <f>SUM(P277:P279)</f>
        <v>0</v>
      </c>
      <c r="Q276" s="138"/>
      <c r="R276" s="139">
        <f>SUM(R277:R279)</f>
        <v>0</v>
      </c>
      <c r="S276" s="138"/>
      <c r="T276" s="140">
        <f>SUM(T277:T279)</f>
        <v>0</v>
      </c>
      <c r="AR276" s="134" t="s">
        <v>137</v>
      </c>
      <c r="AT276" s="141" t="s">
        <v>68</v>
      </c>
      <c r="AU276" s="141" t="s">
        <v>77</v>
      </c>
      <c r="AY276" s="134" t="s">
        <v>132</v>
      </c>
      <c r="BK276" s="142">
        <f>SUM(BK277:BK279)</f>
        <v>0</v>
      </c>
    </row>
    <row r="277" spans="1:65" s="2" customFormat="1" ht="16.5" customHeight="1" x14ac:dyDescent="0.2">
      <c r="A277" s="26"/>
      <c r="B277" s="145"/>
      <c r="C277" s="146" t="s">
        <v>541</v>
      </c>
      <c r="D277" s="146" t="s">
        <v>134</v>
      </c>
      <c r="E277" s="147" t="s">
        <v>542</v>
      </c>
      <c r="F277" s="148" t="s">
        <v>543</v>
      </c>
      <c r="G277" s="149" t="s">
        <v>145</v>
      </c>
      <c r="H277" s="150">
        <v>303.37</v>
      </c>
      <c r="I277" s="151"/>
      <c r="J277" s="151">
        <f>ROUND(I277*H277,2)</f>
        <v>0</v>
      </c>
      <c r="K277" s="152"/>
      <c r="L277" s="27"/>
      <c r="M277" s="153" t="s">
        <v>1</v>
      </c>
      <c r="N277" s="154" t="s">
        <v>35</v>
      </c>
      <c r="O277" s="155">
        <v>0</v>
      </c>
      <c r="P277" s="155">
        <f>O277*H277</f>
        <v>0</v>
      </c>
      <c r="Q277" s="155">
        <v>0</v>
      </c>
      <c r="R277" s="155">
        <f>Q277*H277</f>
        <v>0</v>
      </c>
      <c r="S277" s="155">
        <v>0</v>
      </c>
      <c r="T277" s="156">
        <f>S277*H277</f>
        <v>0</v>
      </c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R277" s="157" t="s">
        <v>149</v>
      </c>
      <c r="AT277" s="157" t="s">
        <v>134</v>
      </c>
      <c r="AU277" s="157" t="s">
        <v>137</v>
      </c>
      <c r="AY277" s="14" t="s">
        <v>132</v>
      </c>
      <c r="BE277" s="158">
        <f>IF(N277="základná",J277,0)</f>
        <v>0</v>
      </c>
      <c r="BF277" s="158">
        <f>IF(N277="znížená",J277,0)</f>
        <v>0</v>
      </c>
      <c r="BG277" s="158">
        <f>IF(N277="zákl. prenesená",J277,0)</f>
        <v>0</v>
      </c>
      <c r="BH277" s="158">
        <f>IF(N277="zníž. prenesená",J277,0)</f>
        <v>0</v>
      </c>
      <c r="BI277" s="158">
        <f>IF(N277="nulová",J277,0)</f>
        <v>0</v>
      </c>
      <c r="BJ277" s="14" t="s">
        <v>137</v>
      </c>
      <c r="BK277" s="158">
        <f>ROUND(I277*H277,2)</f>
        <v>0</v>
      </c>
      <c r="BL277" s="14" t="s">
        <v>149</v>
      </c>
      <c r="BM277" s="157" t="s">
        <v>544</v>
      </c>
    </row>
    <row r="278" spans="1:65" s="2" customFormat="1" ht="16.5" customHeight="1" x14ac:dyDescent="0.2">
      <c r="A278" s="26"/>
      <c r="B278" s="145"/>
      <c r="C278" s="146" t="s">
        <v>321</v>
      </c>
      <c r="D278" s="146" t="s">
        <v>134</v>
      </c>
      <c r="E278" s="147" t="s">
        <v>545</v>
      </c>
      <c r="F278" s="148" t="s">
        <v>546</v>
      </c>
      <c r="G278" s="149" t="s">
        <v>145</v>
      </c>
      <c r="H278" s="150">
        <v>105.78</v>
      </c>
      <c r="I278" s="151"/>
      <c r="J278" s="151">
        <f>ROUND(I278*H278,2)</f>
        <v>0</v>
      </c>
      <c r="K278" s="152"/>
      <c r="L278" s="27"/>
      <c r="M278" s="153" t="s">
        <v>1</v>
      </c>
      <c r="N278" s="154" t="s">
        <v>35</v>
      </c>
      <c r="O278" s="155">
        <v>0</v>
      </c>
      <c r="P278" s="155">
        <f>O278*H278</f>
        <v>0</v>
      </c>
      <c r="Q278" s="155">
        <v>0</v>
      </c>
      <c r="R278" s="155">
        <f>Q278*H278</f>
        <v>0</v>
      </c>
      <c r="S278" s="155">
        <v>0</v>
      </c>
      <c r="T278" s="156">
        <f>S278*H278</f>
        <v>0</v>
      </c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R278" s="157" t="s">
        <v>149</v>
      </c>
      <c r="AT278" s="157" t="s">
        <v>134</v>
      </c>
      <c r="AU278" s="157" t="s">
        <v>137</v>
      </c>
      <c r="AY278" s="14" t="s">
        <v>132</v>
      </c>
      <c r="BE278" s="158">
        <f>IF(N278="základná",J278,0)</f>
        <v>0</v>
      </c>
      <c r="BF278" s="158">
        <f>IF(N278="znížená",J278,0)</f>
        <v>0</v>
      </c>
      <c r="BG278" s="158">
        <f>IF(N278="zákl. prenesená",J278,0)</f>
        <v>0</v>
      </c>
      <c r="BH278" s="158">
        <f>IF(N278="zníž. prenesená",J278,0)</f>
        <v>0</v>
      </c>
      <c r="BI278" s="158">
        <f>IF(N278="nulová",J278,0)</f>
        <v>0</v>
      </c>
      <c r="BJ278" s="14" t="s">
        <v>137</v>
      </c>
      <c r="BK278" s="158">
        <f>ROUND(I278*H278,2)</f>
        <v>0</v>
      </c>
      <c r="BL278" s="14" t="s">
        <v>149</v>
      </c>
      <c r="BM278" s="157" t="s">
        <v>547</v>
      </c>
    </row>
    <row r="279" spans="1:65" s="2" customFormat="1" ht="24.2" customHeight="1" x14ac:dyDescent="0.2">
      <c r="A279" s="26"/>
      <c r="B279" s="145"/>
      <c r="C279" s="146" t="s">
        <v>548</v>
      </c>
      <c r="D279" s="146" t="s">
        <v>134</v>
      </c>
      <c r="E279" s="147" t="s">
        <v>549</v>
      </c>
      <c r="F279" s="148" t="s">
        <v>550</v>
      </c>
      <c r="G279" s="149" t="s">
        <v>431</v>
      </c>
      <c r="H279" s="150">
        <v>112.95699999999999</v>
      </c>
      <c r="I279" s="151"/>
      <c r="J279" s="151">
        <f>ROUND(I279*H279,2)</f>
        <v>0</v>
      </c>
      <c r="K279" s="152"/>
      <c r="L279" s="27"/>
      <c r="M279" s="153" t="s">
        <v>1</v>
      </c>
      <c r="N279" s="154" t="s">
        <v>35</v>
      </c>
      <c r="O279" s="155">
        <v>0</v>
      </c>
      <c r="P279" s="155">
        <f>O279*H279</f>
        <v>0</v>
      </c>
      <c r="Q279" s="155">
        <v>0</v>
      </c>
      <c r="R279" s="155">
        <f>Q279*H279</f>
        <v>0</v>
      </c>
      <c r="S279" s="155">
        <v>0</v>
      </c>
      <c r="T279" s="156">
        <f>S279*H279</f>
        <v>0</v>
      </c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R279" s="157" t="s">
        <v>149</v>
      </c>
      <c r="AT279" s="157" t="s">
        <v>134</v>
      </c>
      <c r="AU279" s="157" t="s">
        <v>137</v>
      </c>
      <c r="AY279" s="14" t="s">
        <v>132</v>
      </c>
      <c r="BE279" s="158">
        <f>IF(N279="základná",J279,0)</f>
        <v>0</v>
      </c>
      <c r="BF279" s="158">
        <f>IF(N279="znížená",J279,0)</f>
        <v>0</v>
      </c>
      <c r="BG279" s="158">
        <f>IF(N279="zákl. prenesená",J279,0)</f>
        <v>0</v>
      </c>
      <c r="BH279" s="158">
        <f>IF(N279="zníž. prenesená",J279,0)</f>
        <v>0</v>
      </c>
      <c r="BI279" s="158">
        <f>IF(N279="nulová",J279,0)</f>
        <v>0</v>
      </c>
      <c r="BJ279" s="14" t="s">
        <v>137</v>
      </c>
      <c r="BK279" s="158">
        <f>ROUND(I279*H279,2)</f>
        <v>0</v>
      </c>
      <c r="BL279" s="14" t="s">
        <v>149</v>
      </c>
      <c r="BM279" s="157" t="s">
        <v>551</v>
      </c>
    </row>
    <row r="280" spans="1:65" s="12" customFormat="1" ht="23.1" customHeight="1" x14ac:dyDescent="0.2">
      <c r="B280" s="133"/>
      <c r="D280" s="134" t="s">
        <v>68</v>
      </c>
      <c r="E280" s="143" t="s">
        <v>552</v>
      </c>
      <c r="F280" s="143" t="s">
        <v>553</v>
      </c>
      <c r="J280" s="144">
        <f>BK280</f>
        <v>0</v>
      </c>
      <c r="L280" s="133"/>
      <c r="M280" s="137"/>
      <c r="N280" s="138"/>
      <c r="O280" s="138"/>
      <c r="P280" s="139">
        <f>SUM(P281:P287)</f>
        <v>121.17532899999999</v>
      </c>
      <c r="Q280" s="138"/>
      <c r="R280" s="139">
        <f>SUM(R281:R287)</f>
        <v>0.17812800000000001</v>
      </c>
      <c r="S280" s="138"/>
      <c r="T280" s="140">
        <f>SUM(T281:T287)</f>
        <v>0</v>
      </c>
      <c r="AR280" s="134" t="s">
        <v>137</v>
      </c>
      <c r="AT280" s="141" t="s">
        <v>68</v>
      </c>
      <c r="AU280" s="141" t="s">
        <v>77</v>
      </c>
      <c r="AY280" s="134" t="s">
        <v>132</v>
      </c>
      <c r="BK280" s="142">
        <f>SUM(BK281:BK287)</f>
        <v>0</v>
      </c>
    </row>
    <row r="281" spans="1:65" s="2" customFormat="1" ht="55.5" customHeight="1" x14ac:dyDescent="0.2">
      <c r="A281" s="26"/>
      <c r="B281" s="145"/>
      <c r="C281" s="146" t="s">
        <v>325</v>
      </c>
      <c r="D281" s="146" t="s">
        <v>134</v>
      </c>
      <c r="E281" s="147" t="s">
        <v>554</v>
      </c>
      <c r="F281" s="148" t="s">
        <v>555</v>
      </c>
      <c r="G281" s="149" t="s">
        <v>208</v>
      </c>
      <c r="H281" s="150">
        <v>105</v>
      </c>
      <c r="I281" s="151"/>
      <c r="J281" s="151">
        <f t="shared" ref="J281:J287" si="100">ROUND(I281*H281,2)</f>
        <v>0</v>
      </c>
      <c r="K281" s="152"/>
      <c r="L281" s="27"/>
      <c r="M281" s="153" t="s">
        <v>1</v>
      </c>
      <c r="N281" s="154" t="s">
        <v>35</v>
      </c>
      <c r="O281" s="155">
        <v>0.95257999999999998</v>
      </c>
      <c r="P281" s="155">
        <f t="shared" ref="P281:P287" si="101">O281*H281</f>
        <v>100.0209</v>
      </c>
      <c r="Q281" s="155">
        <v>1.14E-3</v>
      </c>
      <c r="R281" s="155">
        <f t="shared" ref="R281:R287" si="102">Q281*H281</f>
        <v>0.1197</v>
      </c>
      <c r="S281" s="155">
        <v>0</v>
      </c>
      <c r="T281" s="156">
        <f t="shared" ref="T281:T287" si="103">S281*H281</f>
        <v>0</v>
      </c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R281" s="157" t="s">
        <v>149</v>
      </c>
      <c r="AT281" s="157" t="s">
        <v>134</v>
      </c>
      <c r="AU281" s="157" t="s">
        <v>137</v>
      </c>
      <c r="AY281" s="14" t="s">
        <v>132</v>
      </c>
      <c r="BE281" s="158">
        <f t="shared" ref="BE281:BE287" si="104">IF(N281="základná",J281,0)</f>
        <v>0</v>
      </c>
      <c r="BF281" s="158">
        <f t="shared" ref="BF281:BF287" si="105">IF(N281="znížená",J281,0)</f>
        <v>0</v>
      </c>
      <c r="BG281" s="158">
        <f t="shared" ref="BG281:BG287" si="106">IF(N281="zákl. prenesená",J281,0)</f>
        <v>0</v>
      </c>
      <c r="BH281" s="158">
        <f t="shared" ref="BH281:BH287" si="107">IF(N281="zníž. prenesená",J281,0)</f>
        <v>0</v>
      </c>
      <c r="BI281" s="158">
        <f t="shared" ref="BI281:BI287" si="108">IF(N281="nulová",J281,0)</f>
        <v>0</v>
      </c>
      <c r="BJ281" s="14" t="s">
        <v>137</v>
      </c>
      <c r="BK281" s="158">
        <f t="shared" ref="BK281:BK287" si="109">ROUND(I281*H281,2)</f>
        <v>0</v>
      </c>
      <c r="BL281" s="14" t="s">
        <v>149</v>
      </c>
      <c r="BM281" s="157" t="s">
        <v>556</v>
      </c>
    </row>
    <row r="282" spans="1:65" s="2" customFormat="1" ht="38.1" customHeight="1" x14ac:dyDescent="0.2">
      <c r="A282" s="26"/>
      <c r="B282" s="145"/>
      <c r="C282" s="146" t="s">
        <v>557</v>
      </c>
      <c r="D282" s="146" t="s">
        <v>134</v>
      </c>
      <c r="E282" s="147" t="s">
        <v>558</v>
      </c>
      <c r="F282" s="148" t="s">
        <v>559</v>
      </c>
      <c r="G282" s="149" t="s">
        <v>208</v>
      </c>
      <c r="H282" s="150">
        <v>31</v>
      </c>
      <c r="I282" s="151"/>
      <c r="J282" s="151">
        <f t="shared" si="100"/>
        <v>0</v>
      </c>
      <c r="K282" s="152"/>
      <c r="L282" s="27"/>
      <c r="M282" s="153" t="s">
        <v>1</v>
      </c>
      <c r="N282" s="154" t="s">
        <v>35</v>
      </c>
      <c r="O282" s="155">
        <v>0</v>
      </c>
      <c r="P282" s="155">
        <f t="shared" si="101"/>
        <v>0</v>
      </c>
      <c r="Q282" s="155">
        <v>0</v>
      </c>
      <c r="R282" s="155">
        <f t="shared" si="102"/>
        <v>0</v>
      </c>
      <c r="S282" s="155">
        <v>0</v>
      </c>
      <c r="T282" s="156">
        <f t="shared" si="103"/>
        <v>0</v>
      </c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R282" s="157" t="s">
        <v>149</v>
      </c>
      <c r="AT282" s="157" t="s">
        <v>134</v>
      </c>
      <c r="AU282" s="157" t="s">
        <v>137</v>
      </c>
      <c r="AY282" s="14" t="s">
        <v>132</v>
      </c>
      <c r="BE282" s="158">
        <f t="shared" si="104"/>
        <v>0</v>
      </c>
      <c r="BF282" s="158">
        <f t="shared" si="105"/>
        <v>0</v>
      </c>
      <c r="BG282" s="158">
        <f t="shared" si="106"/>
        <v>0</v>
      </c>
      <c r="BH282" s="158">
        <f t="shared" si="107"/>
        <v>0</v>
      </c>
      <c r="BI282" s="158">
        <f t="shared" si="108"/>
        <v>0</v>
      </c>
      <c r="BJ282" s="14" t="s">
        <v>137</v>
      </c>
      <c r="BK282" s="158">
        <f t="shared" si="109"/>
        <v>0</v>
      </c>
      <c r="BL282" s="14" t="s">
        <v>149</v>
      </c>
      <c r="BM282" s="157" t="s">
        <v>560</v>
      </c>
    </row>
    <row r="283" spans="1:65" s="2" customFormat="1" ht="38.1" customHeight="1" x14ac:dyDescent="0.2">
      <c r="A283" s="26"/>
      <c r="B283" s="145"/>
      <c r="C283" s="146" t="s">
        <v>328</v>
      </c>
      <c r="D283" s="146" t="s">
        <v>134</v>
      </c>
      <c r="E283" s="147" t="s">
        <v>561</v>
      </c>
      <c r="F283" s="148" t="s">
        <v>562</v>
      </c>
      <c r="G283" s="149" t="s">
        <v>208</v>
      </c>
      <c r="H283" s="150">
        <v>51.5</v>
      </c>
      <c r="I283" s="151"/>
      <c r="J283" s="151">
        <f t="shared" si="100"/>
        <v>0</v>
      </c>
      <c r="K283" s="152"/>
      <c r="L283" s="27"/>
      <c r="M283" s="153" t="s">
        <v>1</v>
      </c>
      <c r="N283" s="154" t="s">
        <v>35</v>
      </c>
      <c r="O283" s="155">
        <v>0</v>
      </c>
      <c r="P283" s="155">
        <f t="shared" si="101"/>
        <v>0</v>
      </c>
      <c r="Q283" s="155">
        <v>0</v>
      </c>
      <c r="R283" s="155">
        <f t="shared" si="102"/>
        <v>0</v>
      </c>
      <c r="S283" s="155">
        <v>0</v>
      </c>
      <c r="T283" s="156">
        <f t="shared" si="103"/>
        <v>0</v>
      </c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R283" s="157" t="s">
        <v>149</v>
      </c>
      <c r="AT283" s="157" t="s">
        <v>134</v>
      </c>
      <c r="AU283" s="157" t="s">
        <v>137</v>
      </c>
      <c r="AY283" s="14" t="s">
        <v>132</v>
      </c>
      <c r="BE283" s="158">
        <f t="shared" si="104"/>
        <v>0</v>
      </c>
      <c r="BF283" s="158">
        <f t="shared" si="105"/>
        <v>0</v>
      </c>
      <c r="BG283" s="158">
        <f t="shared" si="106"/>
        <v>0</v>
      </c>
      <c r="BH283" s="158">
        <f t="shared" si="107"/>
        <v>0</v>
      </c>
      <c r="BI283" s="158">
        <f t="shared" si="108"/>
        <v>0</v>
      </c>
      <c r="BJ283" s="14" t="s">
        <v>137</v>
      </c>
      <c r="BK283" s="158">
        <f t="shared" si="109"/>
        <v>0</v>
      </c>
      <c r="BL283" s="14" t="s">
        <v>149</v>
      </c>
      <c r="BM283" s="157" t="s">
        <v>563</v>
      </c>
    </row>
    <row r="284" spans="1:65" s="2" customFormat="1" ht="38.1" customHeight="1" x14ac:dyDescent="0.2">
      <c r="A284" s="26"/>
      <c r="B284" s="145"/>
      <c r="C284" s="146" t="s">
        <v>564</v>
      </c>
      <c r="D284" s="146" t="s">
        <v>134</v>
      </c>
      <c r="E284" s="147" t="s">
        <v>565</v>
      </c>
      <c r="F284" s="148" t="s">
        <v>566</v>
      </c>
      <c r="G284" s="149" t="s">
        <v>208</v>
      </c>
      <c r="H284" s="150">
        <v>34</v>
      </c>
      <c r="I284" s="151"/>
      <c r="J284" s="151">
        <f t="shared" si="100"/>
        <v>0</v>
      </c>
      <c r="K284" s="152"/>
      <c r="L284" s="27"/>
      <c r="M284" s="153" t="s">
        <v>1</v>
      </c>
      <c r="N284" s="154" t="s">
        <v>35</v>
      </c>
      <c r="O284" s="155">
        <v>0</v>
      </c>
      <c r="P284" s="155">
        <f t="shared" si="101"/>
        <v>0</v>
      </c>
      <c r="Q284" s="155">
        <v>0</v>
      </c>
      <c r="R284" s="155">
        <f t="shared" si="102"/>
        <v>0</v>
      </c>
      <c r="S284" s="155">
        <v>0</v>
      </c>
      <c r="T284" s="156">
        <f t="shared" si="103"/>
        <v>0</v>
      </c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R284" s="157" t="s">
        <v>149</v>
      </c>
      <c r="AT284" s="157" t="s">
        <v>134</v>
      </c>
      <c r="AU284" s="157" t="s">
        <v>137</v>
      </c>
      <c r="AY284" s="14" t="s">
        <v>132</v>
      </c>
      <c r="BE284" s="158">
        <f t="shared" si="104"/>
        <v>0</v>
      </c>
      <c r="BF284" s="158">
        <f t="shared" si="105"/>
        <v>0</v>
      </c>
      <c r="BG284" s="158">
        <f t="shared" si="106"/>
        <v>0</v>
      </c>
      <c r="BH284" s="158">
        <f t="shared" si="107"/>
        <v>0</v>
      </c>
      <c r="BI284" s="158">
        <f t="shared" si="108"/>
        <v>0</v>
      </c>
      <c r="BJ284" s="14" t="s">
        <v>137</v>
      </c>
      <c r="BK284" s="158">
        <f t="shared" si="109"/>
        <v>0</v>
      </c>
      <c r="BL284" s="14" t="s">
        <v>149</v>
      </c>
      <c r="BM284" s="157" t="s">
        <v>567</v>
      </c>
    </row>
    <row r="285" spans="1:65" s="2" customFormat="1" ht="24.2" customHeight="1" x14ac:dyDescent="0.2">
      <c r="A285" s="26"/>
      <c r="B285" s="145"/>
      <c r="C285" s="146" t="s">
        <v>332</v>
      </c>
      <c r="D285" s="146" t="s">
        <v>134</v>
      </c>
      <c r="E285" s="147" t="s">
        <v>568</v>
      </c>
      <c r="F285" s="148" t="s">
        <v>569</v>
      </c>
      <c r="G285" s="149" t="s">
        <v>208</v>
      </c>
      <c r="H285" s="150">
        <v>13.6</v>
      </c>
      <c r="I285" s="151"/>
      <c r="J285" s="151">
        <f t="shared" si="100"/>
        <v>0</v>
      </c>
      <c r="K285" s="152"/>
      <c r="L285" s="27"/>
      <c r="M285" s="153" t="s">
        <v>1</v>
      </c>
      <c r="N285" s="154" t="s">
        <v>35</v>
      </c>
      <c r="O285" s="155">
        <v>0.65859000000000001</v>
      </c>
      <c r="P285" s="155">
        <f t="shared" si="101"/>
        <v>8.9568239999999992</v>
      </c>
      <c r="Q285" s="155">
        <v>1.6299999999999999E-3</v>
      </c>
      <c r="R285" s="155">
        <f t="shared" si="102"/>
        <v>2.2168E-2</v>
      </c>
      <c r="S285" s="155">
        <v>0</v>
      </c>
      <c r="T285" s="156">
        <f t="shared" si="103"/>
        <v>0</v>
      </c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R285" s="157" t="s">
        <v>149</v>
      </c>
      <c r="AT285" s="157" t="s">
        <v>134</v>
      </c>
      <c r="AU285" s="157" t="s">
        <v>137</v>
      </c>
      <c r="AY285" s="14" t="s">
        <v>132</v>
      </c>
      <c r="BE285" s="158">
        <f t="shared" si="104"/>
        <v>0</v>
      </c>
      <c r="BF285" s="158">
        <f t="shared" si="105"/>
        <v>0</v>
      </c>
      <c r="BG285" s="158">
        <f t="shared" si="106"/>
        <v>0</v>
      </c>
      <c r="BH285" s="158">
        <f t="shared" si="107"/>
        <v>0</v>
      </c>
      <c r="BI285" s="158">
        <f t="shared" si="108"/>
        <v>0</v>
      </c>
      <c r="BJ285" s="14" t="s">
        <v>137</v>
      </c>
      <c r="BK285" s="158">
        <f t="shared" si="109"/>
        <v>0</v>
      </c>
      <c r="BL285" s="14" t="s">
        <v>149</v>
      </c>
      <c r="BM285" s="157" t="s">
        <v>570</v>
      </c>
    </row>
    <row r="286" spans="1:65" s="2" customFormat="1" ht="24.2" customHeight="1" x14ac:dyDescent="0.2">
      <c r="A286" s="26"/>
      <c r="B286" s="145"/>
      <c r="C286" s="146" t="s">
        <v>571</v>
      </c>
      <c r="D286" s="146" t="s">
        <v>134</v>
      </c>
      <c r="E286" s="147" t="s">
        <v>572</v>
      </c>
      <c r="F286" s="148" t="s">
        <v>573</v>
      </c>
      <c r="G286" s="149" t="s">
        <v>208</v>
      </c>
      <c r="H286" s="150">
        <v>18.5</v>
      </c>
      <c r="I286" s="151"/>
      <c r="J286" s="151">
        <f t="shared" si="100"/>
        <v>0</v>
      </c>
      <c r="K286" s="152"/>
      <c r="L286" s="27"/>
      <c r="M286" s="153" t="s">
        <v>1</v>
      </c>
      <c r="N286" s="154" t="s">
        <v>35</v>
      </c>
      <c r="O286" s="155">
        <v>0.65932999999999997</v>
      </c>
      <c r="P286" s="155">
        <f t="shared" si="101"/>
        <v>12.197604999999999</v>
      </c>
      <c r="Q286" s="155">
        <v>1.9599999999999999E-3</v>
      </c>
      <c r="R286" s="155">
        <f t="shared" si="102"/>
        <v>3.6260000000000001E-2</v>
      </c>
      <c r="S286" s="155">
        <v>0</v>
      </c>
      <c r="T286" s="156">
        <f t="shared" si="103"/>
        <v>0</v>
      </c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R286" s="157" t="s">
        <v>149</v>
      </c>
      <c r="AT286" s="157" t="s">
        <v>134</v>
      </c>
      <c r="AU286" s="157" t="s">
        <v>137</v>
      </c>
      <c r="AY286" s="14" t="s">
        <v>132</v>
      </c>
      <c r="BE286" s="158">
        <f t="shared" si="104"/>
        <v>0</v>
      </c>
      <c r="BF286" s="158">
        <f t="shared" si="105"/>
        <v>0</v>
      </c>
      <c r="BG286" s="158">
        <f t="shared" si="106"/>
        <v>0</v>
      </c>
      <c r="BH286" s="158">
        <f t="shared" si="107"/>
        <v>0</v>
      </c>
      <c r="BI286" s="158">
        <f t="shared" si="108"/>
        <v>0</v>
      </c>
      <c r="BJ286" s="14" t="s">
        <v>137</v>
      </c>
      <c r="BK286" s="158">
        <f t="shared" si="109"/>
        <v>0</v>
      </c>
      <c r="BL286" s="14" t="s">
        <v>149</v>
      </c>
      <c r="BM286" s="157" t="s">
        <v>574</v>
      </c>
    </row>
    <row r="287" spans="1:65" s="2" customFormat="1" ht="24.2" customHeight="1" x14ac:dyDescent="0.2">
      <c r="A287" s="26"/>
      <c r="B287" s="145"/>
      <c r="C287" s="146" t="s">
        <v>335</v>
      </c>
      <c r="D287" s="146" t="s">
        <v>134</v>
      </c>
      <c r="E287" s="147" t="s">
        <v>575</v>
      </c>
      <c r="F287" s="148" t="s">
        <v>576</v>
      </c>
      <c r="G287" s="149" t="s">
        <v>431</v>
      </c>
      <c r="H287" s="150">
        <v>61.953000000000003</v>
      </c>
      <c r="I287" s="151"/>
      <c r="J287" s="151">
        <f t="shared" si="100"/>
        <v>0</v>
      </c>
      <c r="K287" s="152"/>
      <c r="L287" s="27"/>
      <c r="M287" s="153" t="s">
        <v>1</v>
      </c>
      <c r="N287" s="154" t="s">
        <v>35</v>
      </c>
      <c r="O287" s="155">
        <v>0</v>
      </c>
      <c r="P287" s="155">
        <f t="shared" si="101"/>
        <v>0</v>
      </c>
      <c r="Q287" s="155">
        <v>0</v>
      </c>
      <c r="R287" s="155">
        <f t="shared" si="102"/>
        <v>0</v>
      </c>
      <c r="S287" s="155">
        <v>0</v>
      </c>
      <c r="T287" s="156">
        <f t="shared" si="103"/>
        <v>0</v>
      </c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R287" s="157" t="s">
        <v>149</v>
      </c>
      <c r="AT287" s="157" t="s">
        <v>134</v>
      </c>
      <c r="AU287" s="157" t="s">
        <v>137</v>
      </c>
      <c r="AY287" s="14" t="s">
        <v>132</v>
      </c>
      <c r="BE287" s="158">
        <f t="shared" si="104"/>
        <v>0</v>
      </c>
      <c r="BF287" s="158">
        <f t="shared" si="105"/>
        <v>0</v>
      </c>
      <c r="BG287" s="158">
        <f t="shared" si="106"/>
        <v>0</v>
      </c>
      <c r="BH287" s="158">
        <f t="shared" si="107"/>
        <v>0</v>
      </c>
      <c r="BI287" s="158">
        <f t="shared" si="108"/>
        <v>0</v>
      </c>
      <c r="BJ287" s="14" t="s">
        <v>137</v>
      </c>
      <c r="BK287" s="158">
        <f t="shared" si="109"/>
        <v>0</v>
      </c>
      <c r="BL287" s="14" t="s">
        <v>149</v>
      </c>
      <c r="BM287" s="157" t="s">
        <v>577</v>
      </c>
    </row>
    <row r="288" spans="1:65" s="12" customFormat="1" ht="23.1" customHeight="1" x14ac:dyDescent="0.2">
      <c r="B288" s="133"/>
      <c r="D288" s="134" t="s">
        <v>68</v>
      </c>
      <c r="E288" s="143" t="s">
        <v>578</v>
      </c>
      <c r="F288" s="143" t="s">
        <v>579</v>
      </c>
      <c r="J288" s="144">
        <f>BK288</f>
        <v>0</v>
      </c>
      <c r="L288" s="133"/>
      <c r="M288" s="137"/>
      <c r="N288" s="138"/>
      <c r="O288" s="138"/>
      <c r="P288" s="139">
        <f>SUM(P289:P303)</f>
        <v>0</v>
      </c>
      <c r="Q288" s="138"/>
      <c r="R288" s="139">
        <f>SUM(R289:R303)</f>
        <v>0</v>
      </c>
      <c r="S288" s="138"/>
      <c r="T288" s="140">
        <f>SUM(T289:T303)</f>
        <v>0</v>
      </c>
      <c r="AR288" s="134" t="s">
        <v>137</v>
      </c>
      <c r="AT288" s="141" t="s">
        <v>68</v>
      </c>
      <c r="AU288" s="141" t="s">
        <v>77</v>
      </c>
      <c r="AY288" s="134" t="s">
        <v>132</v>
      </c>
      <c r="BK288" s="142">
        <f>SUM(BK289:BK303)</f>
        <v>0</v>
      </c>
    </row>
    <row r="289" spans="1:65" s="2" customFormat="1" ht="55.5" customHeight="1" x14ac:dyDescent="0.2">
      <c r="A289" s="26"/>
      <c r="B289" s="145"/>
      <c r="C289" s="146" t="s">
        <v>580</v>
      </c>
      <c r="D289" s="146" t="s">
        <v>134</v>
      </c>
      <c r="E289" s="147" t="s">
        <v>581</v>
      </c>
      <c r="F289" s="148" t="s">
        <v>582</v>
      </c>
      <c r="G289" s="149" t="s">
        <v>208</v>
      </c>
      <c r="H289" s="150">
        <v>117.62</v>
      </c>
      <c r="I289" s="151"/>
      <c r="J289" s="151">
        <f t="shared" ref="J289:J303" si="110">ROUND(I289*H289,2)</f>
        <v>0</v>
      </c>
      <c r="K289" s="152"/>
      <c r="L289" s="27"/>
      <c r="M289" s="153" t="s">
        <v>1</v>
      </c>
      <c r="N289" s="154" t="s">
        <v>35</v>
      </c>
      <c r="O289" s="155">
        <v>0</v>
      </c>
      <c r="P289" s="155">
        <f t="shared" ref="P289:P303" si="111">O289*H289</f>
        <v>0</v>
      </c>
      <c r="Q289" s="155">
        <v>0</v>
      </c>
      <c r="R289" s="155">
        <f t="shared" ref="R289:R303" si="112">Q289*H289</f>
        <v>0</v>
      </c>
      <c r="S289" s="155">
        <v>0</v>
      </c>
      <c r="T289" s="156">
        <f t="shared" ref="T289:T303" si="113">S289*H289</f>
        <v>0</v>
      </c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R289" s="157" t="s">
        <v>149</v>
      </c>
      <c r="AT289" s="157" t="s">
        <v>134</v>
      </c>
      <c r="AU289" s="157" t="s">
        <v>137</v>
      </c>
      <c r="AY289" s="14" t="s">
        <v>132</v>
      </c>
      <c r="BE289" s="158">
        <f t="shared" ref="BE289:BE303" si="114">IF(N289="základná",J289,0)</f>
        <v>0</v>
      </c>
      <c r="BF289" s="158">
        <f t="shared" ref="BF289:BF303" si="115">IF(N289="znížená",J289,0)</f>
        <v>0</v>
      </c>
      <c r="BG289" s="158">
        <f t="shared" ref="BG289:BG303" si="116">IF(N289="zákl. prenesená",J289,0)</f>
        <v>0</v>
      </c>
      <c r="BH289" s="158">
        <f t="shared" ref="BH289:BH303" si="117">IF(N289="zníž. prenesená",J289,0)</f>
        <v>0</v>
      </c>
      <c r="BI289" s="158">
        <f t="shared" ref="BI289:BI303" si="118">IF(N289="nulová",J289,0)</f>
        <v>0</v>
      </c>
      <c r="BJ289" s="14" t="s">
        <v>137</v>
      </c>
      <c r="BK289" s="158">
        <f t="shared" ref="BK289:BK303" si="119">ROUND(I289*H289,2)</f>
        <v>0</v>
      </c>
      <c r="BL289" s="14" t="s">
        <v>149</v>
      </c>
      <c r="BM289" s="157" t="s">
        <v>583</v>
      </c>
    </row>
    <row r="290" spans="1:65" s="2" customFormat="1" ht="49.35" customHeight="1" x14ac:dyDescent="0.2">
      <c r="A290" s="26"/>
      <c r="B290" s="145"/>
      <c r="C290" s="146" t="s">
        <v>339</v>
      </c>
      <c r="D290" s="146" t="s">
        <v>134</v>
      </c>
      <c r="E290" s="147" t="s">
        <v>584</v>
      </c>
      <c r="F290" s="148" t="s">
        <v>585</v>
      </c>
      <c r="G290" s="149" t="s">
        <v>179</v>
      </c>
      <c r="H290" s="150">
        <v>2</v>
      </c>
      <c r="I290" s="151"/>
      <c r="J290" s="151">
        <f t="shared" si="110"/>
        <v>0</v>
      </c>
      <c r="K290" s="152"/>
      <c r="L290" s="27"/>
      <c r="M290" s="153" t="s">
        <v>1</v>
      </c>
      <c r="N290" s="154" t="s">
        <v>35</v>
      </c>
      <c r="O290" s="155">
        <v>0</v>
      </c>
      <c r="P290" s="155">
        <f t="shared" si="111"/>
        <v>0</v>
      </c>
      <c r="Q290" s="155">
        <v>0</v>
      </c>
      <c r="R290" s="155">
        <f t="shared" si="112"/>
        <v>0</v>
      </c>
      <c r="S290" s="155">
        <v>0</v>
      </c>
      <c r="T290" s="156">
        <f t="shared" si="113"/>
        <v>0</v>
      </c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R290" s="157" t="s">
        <v>149</v>
      </c>
      <c r="AT290" s="157" t="s">
        <v>134</v>
      </c>
      <c r="AU290" s="157" t="s">
        <v>137</v>
      </c>
      <c r="AY290" s="14" t="s">
        <v>132</v>
      </c>
      <c r="BE290" s="158">
        <f t="shared" si="114"/>
        <v>0</v>
      </c>
      <c r="BF290" s="158">
        <f t="shared" si="115"/>
        <v>0</v>
      </c>
      <c r="BG290" s="158">
        <f t="shared" si="116"/>
        <v>0</v>
      </c>
      <c r="BH290" s="158">
        <f t="shared" si="117"/>
        <v>0</v>
      </c>
      <c r="BI290" s="158">
        <f t="shared" si="118"/>
        <v>0</v>
      </c>
      <c r="BJ290" s="14" t="s">
        <v>137</v>
      </c>
      <c r="BK290" s="158">
        <f t="shared" si="119"/>
        <v>0</v>
      </c>
      <c r="BL290" s="14" t="s">
        <v>149</v>
      </c>
      <c r="BM290" s="157" t="s">
        <v>586</v>
      </c>
    </row>
    <row r="291" spans="1:65" s="2" customFormat="1" ht="44.25" customHeight="1" x14ac:dyDescent="0.2">
      <c r="A291" s="26"/>
      <c r="B291" s="145"/>
      <c r="C291" s="146" t="s">
        <v>587</v>
      </c>
      <c r="D291" s="146" t="s">
        <v>134</v>
      </c>
      <c r="E291" s="147" t="s">
        <v>588</v>
      </c>
      <c r="F291" s="148" t="s">
        <v>589</v>
      </c>
      <c r="G291" s="149" t="s">
        <v>179</v>
      </c>
      <c r="H291" s="150">
        <v>1</v>
      </c>
      <c r="I291" s="151"/>
      <c r="J291" s="151">
        <f t="shared" si="110"/>
        <v>0</v>
      </c>
      <c r="K291" s="152"/>
      <c r="L291" s="27"/>
      <c r="M291" s="153" t="s">
        <v>1</v>
      </c>
      <c r="N291" s="154" t="s">
        <v>35</v>
      </c>
      <c r="O291" s="155">
        <v>0</v>
      </c>
      <c r="P291" s="155">
        <f t="shared" si="111"/>
        <v>0</v>
      </c>
      <c r="Q291" s="155">
        <v>0</v>
      </c>
      <c r="R291" s="155">
        <f t="shared" si="112"/>
        <v>0</v>
      </c>
      <c r="S291" s="155">
        <v>0</v>
      </c>
      <c r="T291" s="156">
        <f t="shared" si="113"/>
        <v>0</v>
      </c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R291" s="157" t="s">
        <v>149</v>
      </c>
      <c r="AT291" s="157" t="s">
        <v>134</v>
      </c>
      <c r="AU291" s="157" t="s">
        <v>137</v>
      </c>
      <c r="AY291" s="14" t="s">
        <v>132</v>
      </c>
      <c r="BE291" s="158">
        <f t="shared" si="114"/>
        <v>0</v>
      </c>
      <c r="BF291" s="158">
        <f t="shared" si="115"/>
        <v>0</v>
      </c>
      <c r="BG291" s="158">
        <f t="shared" si="116"/>
        <v>0</v>
      </c>
      <c r="BH291" s="158">
        <f t="shared" si="117"/>
        <v>0</v>
      </c>
      <c r="BI291" s="158">
        <f t="shared" si="118"/>
        <v>0</v>
      </c>
      <c r="BJ291" s="14" t="s">
        <v>137</v>
      </c>
      <c r="BK291" s="158">
        <f t="shared" si="119"/>
        <v>0</v>
      </c>
      <c r="BL291" s="14" t="s">
        <v>149</v>
      </c>
      <c r="BM291" s="157" t="s">
        <v>590</v>
      </c>
    </row>
    <row r="292" spans="1:65" s="2" customFormat="1" ht="44.25" customHeight="1" x14ac:dyDescent="0.2">
      <c r="A292" s="26"/>
      <c r="B292" s="145"/>
      <c r="C292" s="146" t="s">
        <v>342</v>
      </c>
      <c r="D292" s="146" t="s">
        <v>134</v>
      </c>
      <c r="E292" s="147" t="s">
        <v>591</v>
      </c>
      <c r="F292" s="148" t="s">
        <v>592</v>
      </c>
      <c r="G292" s="149" t="s">
        <v>179</v>
      </c>
      <c r="H292" s="150">
        <v>1</v>
      </c>
      <c r="I292" s="151"/>
      <c r="J292" s="151">
        <f t="shared" si="110"/>
        <v>0</v>
      </c>
      <c r="K292" s="152"/>
      <c r="L292" s="27"/>
      <c r="M292" s="153" t="s">
        <v>1</v>
      </c>
      <c r="N292" s="154" t="s">
        <v>35</v>
      </c>
      <c r="O292" s="155">
        <v>0</v>
      </c>
      <c r="P292" s="155">
        <f t="shared" si="111"/>
        <v>0</v>
      </c>
      <c r="Q292" s="155">
        <v>0</v>
      </c>
      <c r="R292" s="155">
        <f t="shared" si="112"/>
        <v>0</v>
      </c>
      <c r="S292" s="155">
        <v>0</v>
      </c>
      <c r="T292" s="156">
        <f t="shared" si="113"/>
        <v>0</v>
      </c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R292" s="157" t="s">
        <v>149</v>
      </c>
      <c r="AT292" s="157" t="s">
        <v>134</v>
      </c>
      <c r="AU292" s="157" t="s">
        <v>137</v>
      </c>
      <c r="AY292" s="14" t="s">
        <v>132</v>
      </c>
      <c r="BE292" s="158">
        <f t="shared" si="114"/>
        <v>0</v>
      </c>
      <c r="BF292" s="158">
        <f t="shared" si="115"/>
        <v>0</v>
      </c>
      <c r="BG292" s="158">
        <f t="shared" si="116"/>
        <v>0</v>
      </c>
      <c r="BH292" s="158">
        <f t="shared" si="117"/>
        <v>0</v>
      </c>
      <c r="BI292" s="158">
        <f t="shared" si="118"/>
        <v>0</v>
      </c>
      <c r="BJ292" s="14" t="s">
        <v>137</v>
      </c>
      <c r="BK292" s="158">
        <f t="shared" si="119"/>
        <v>0</v>
      </c>
      <c r="BL292" s="14" t="s">
        <v>149</v>
      </c>
      <c r="BM292" s="157" t="s">
        <v>593</v>
      </c>
    </row>
    <row r="293" spans="1:65" s="2" customFormat="1" ht="33" customHeight="1" x14ac:dyDescent="0.2">
      <c r="A293" s="26"/>
      <c r="B293" s="145"/>
      <c r="C293" s="146" t="s">
        <v>594</v>
      </c>
      <c r="D293" s="146" t="s">
        <v>134</v>
      </c>
      <c r="E293" s="147" t="s">
        <v>595</v>
      </c>
      <c r="F293" s="148" t="s">
        <v>596</v>
      </c>
      <c r="G293" s="149" t="s">
        <v>179</v>
      </c>
      <c r="H293" s="150">
        <v>1</v>
      </c>
      <c r="I293" s="151"/>
      <c r="J293" s="151">
        <f t="shared" si="110"/>
        <v>0</v>
      </c>
      <c r="K293" s="152"/>
      <c r="L293" s="27"/>
      <c r="M293" s="153" t="s">
        <v>1</v>
      </c>
      <c r="N293" s="154" t="s">
        <v>35</v>
      </c>
      <c r="O293" s="155">
        <v>0</v>
      </c>
      <c r="P293" s="155">
        <f t="shared" si="111"/>
        <v>0</v>
      </c>
      <c r="Q293" s="155">
        <v>0</v>
      </c>
      <c r="R293" s="155">
        <f t="shared" si="112"/>
        <v>0</v>
      </c>
      <c r="S293" s="155">
        <v>0</v>
      </c>
      <c r="T293" s="156">
        <f t="shared" si="113"/>
        <v>0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R293" s="157" t="s">
        <v>149</v>
      </c>
      <c r="AT293" s="157" t="s">
        <v>134</v>
      </c>
      <c r="AU293" s="157" t="s">
        <v>137</v>
      </c>
      <c r="AY293" s="14" t="s">
        <v>132</v>
      </c>
      <c r="BE293" s="158">
        <f t="shared" si="114"/>
        <v>0</v>
      </c>
      <c r="BF293" s="158">
        <f t="shared" si="115"/>
        <v>0</v>
      </c>
      <c r="BG293" s="158">
        <f t="shared" si="116"/>
        <v>0</v>
      </c>
      <c r="BH293" s="158">
        <f t="shared" si="117"/>
        <v>0</v>
      </c>
      <c r="BI293" s="158">
        <f t="shared" si="118"/>
        <v>0</v>
      </c>
      <c r="BJ293" s="14" t="s">
        <v>137</v>
      </c>
      <c r="BK293" s="158">
        <f t="shared" si="119"/>
        <v>0</v>
      </c>
      <c r="BL293" s="14" t="s">
        <v>149</v>
      </c>
      <c r="BM293" s="157" t="s">
        <v>597</v>
      </c>
    </row>
    <row r="294" spans="1:65" s="2" customFormat="1" ht="44.25" customHeight="1" x14ac:dyDescent="0.2">
      <c r="A294" s="26"/>
      <c r="B294" s="145"/>
      <c r="C294" s="146" t="s">
        <v>346</v>
      </c>
      <c r="D294" s="146" t="s">
        <v>134</v>
      </c>
      <c r="E294" s="147" t="s">
        <v>598</v>
      </c>
      <c r="F294" s="148" t="s">
        <v>599</v>
      </c>
      <c r="G294" s="149" t="s">
        <v>179</v>
      </c>
      <c r="H294" s="150">
        <v>14</v>
      </c>
      <c r="I294" s="151"/>
      <c r="J294" s="151">
        <f t="shared" si="110"/>
        <v>0</v>
      </c>
      <c r="K294" s="152"/>
      <c r="L294" s="27"/>
      <c r="M294" s="153" t="s">
        <v>1</v>
      </c>
      <c r="N294" s="154" t="s">
        <v>35</v>
      </c>
      <c r="O294" s="155">
        <v>0</v>
      </c>
      <c r="P294" s="155">
        <f t="shared" si="111"/>
        <v>0</v>
      </c>
      <c r="Q294" s="155">
        <v>0</v>
      </c>
      <c r="R294" s="155">
        <f t="shared" si="112"/>
        <v>0</v>
      </c>
      <c r="S294" s="155">
        <v>0</v>
      </c>
      <c r="T294" s="156">
        <f t="shared" si="113"/>
        <v>0</v>
      </c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R294" s="157" t="s">
        <v>149</v>
      </c>
      <c r="AT294" s="157" t="s">
        <v>134</v>
      </c>
      <c r="AU294" s="157" t="s">
        <v>137</v>
      </c>
      <c r="AY294" s="14" t="s">
        <v>132</v>
      </c>
      <c r="BE294" s="158">
        <f t="shared" si="114"/>
        <v>0</v>
      </c>
      <c r="BF294" s="158">
        <f t="shared" si="115"/>
        <v>0</v>
      </c>
      <c r="BG294" s="158">
        <f t="shared" si="116"/>
        <v>0</v>
      </c>
      <c r="BH294" s="158">
        <f t="shared" si="117"/>
        <v>0</v>
      </c>
      <c r="BI294" s="158">
        <f t="shared" si="118"/>
        <v>0</v>
      </c>
      <c r="BJ294" s="14" t="s">
        <v>137</v>
      </c>
      <c r="BK294" s="158">
        <f t="shared" si="119"/>
        <v>0</v>
      </c>
      <c r="BL294" s="14" t="s">
        <v>149</v>
      </c>
      <c r="BM294" s="157" t="s">
        <v>600</v>
      </c>
    </row>
    <row r="295" spans="1:65" s="2" customFormat="1" ht="62.85" customHeight="1" x14ac:dyDescent="0.2">
      <c r="A295" s="26"/>
      <c r="B295" s="145"/>
      <c r="C295" s="146" t="s">
        <v>601</v>
      </c>
      <c r="D295" s="146" t="s">
        <v>134</v>
      </c>
      <c r="E295" s="147" t="s">
        <v>602</v>
      </c>
      <c r="F295" s="148" t="s">
        <v>603</v>
      </c>
      <c r="G295" s="149" t="s">
        <v>179</v>
      </c>
      <c r="H295" s="150">
        <v>1</v>
      </c>
      <c r="I295" s="151"/>
      <c r="J295" s="151">
        <f t="shared" si="110"/>
        <v>0</v>
      </c>
      <c r="K295" s="152"/>
      <c r="L295" s="27"/>
      <c r="M295" s="153" t="s">
        <v>1</v>
      </c>
      <c r="N295" s="154" t="s">
        <v>35</v>
      </c>
      <c r="O295" s="155">
        <v>0</v>
      </c>
      <c r="P295" s="155">
        <f t="shared" si="111"/>
        <v>0</v>
      </c>
      <c r="Q295" s="155">
        <v>0</v>
      </c>
      <c r="R295" s="155">
        <f t="shared" si="112"/>
        <v>0</v>
      </c>
      <c r="S295" s="155">
        <v>0</v>
      </c>
      <c r="T295" s="156">
        <f t="shared" si="113"/>
        <v>0</v>
      </c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R295" s="157" t="s">
        <v>149</v>
      </c>
      <c r="AT295" s="157" t="s">
        <v>134</v>
      </c>
      <c r="AU295" s="157" t="s">
        <v>137</v>
      </c>
      <c r="AY295" s="14" t="s">
        <v>132</v>
      </c>
      <c r="BE295" s="158">
        <f t="shared" si="114"/>
        <v>0</v>
      </c>
      <c r="BF295" s="158">
        <f t="shared" si="115"/>
        <v>0</v>
      </c>
      <c r="BG295" s="158">
        <f t="shared" si="116"/>
        <v>0</v>
      </c>
      <c r="BH295" s="158">
        <f t="shared" si="117"/>
        <v>0</v>
      </c>
      <c r="BI295" s="158">
        <f t="shared" si="118"/>
        <v>0</v>
      </c>
      <c r="BJ295" s="14" t="s">
        <v>137</v>
      </c>
      <c r="BK295" s="158">
        <f t="shared" si="119"/>
        <v>0</v>
      </c>
      <c r="BL295" s="14" t="s">
        <v>149</v>
      </c>
      <c r="BM295" s="157" t="s">
        <v>604</v>
      </c>
    </row>
    <row r="296" spans="1:65" s="2" customFormat="1" ht="62.85" customHeight="1" x14ac:dyDescent="0.2">
      <c r="A296" s="26"/>
      <c r="B296" s="145"/>
      <c r="C296" s="146" t="s">
        <v>350</v>
      </c>
      <c r="D296" s="146" t="s">
        <v>134</v>
      </c>
      <c r="E296" s="147" t="s">
        <v>605</v>
      </c>
      <c r="F296" s="148" t="s">
        <v>606</v>
      </c>
      <c r="G296" s="149" t="s">
        <v>179</v>
      </c>
      <c r="H296" s="150">
        <v>3</v>
      </c>
      <c r="I296" s="151"/>
      <c r="J296" s="151">
        <f t="shared" si="110"/>
        <v>0</v>
      </c>
      <c r="K296" s="152"/>
      <c r="L296" s="27"/>
      <c r="M296" s="153" t="s">
        <v>1</v>
      </c>
      <c r="N296" s="154" t="s">
        <v>35</v>
      </c>
      <c r="O296" s="155">
        <v>0</v>
      </c>
      <c r="P296" s="155">
        <f t="shared" si="111"/>
        <v>0</v>
      </c>
      <c r="Q296" s="155">
        <v>0</v>
      </c>
      <c r="R296" s="155">
        <f t="shared" si="112"/>
        <v>0</v>
      </c>
      <c r="S296" s="155">
        <v>0</v>
      </c>
      <c r="T296" s="156">
        <f t="shared" si="113"/>
        <v>0</v>
      </c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R296" s="157" t="s">
        <v>149</v>
      </c>
      <c r="AT296" s="157" t="s">
        <v>134</v>
      </c>
      <c r="AU296" s="157" t="s">
        <v>137</v>
      </c>
      <c r="AY296" s="14" t="s">
        <v>132</v>
      </c>
      <c r="BE296" s="158">
        <f t="shared" si="114"/>
        <v>0</v>
      </c>
      <c r="BF296" s="158">
        <f t="shared" si="115"/>
        <v>0</v>
      </c>
      <c r="BG296" s="158">
        <f t="shared" si="116"/>
        <v>0</v>
      </c>
      <c r="BH296" s="158">
        <f t="shared" si="117"/>
        <v>0</v>
      </c>
      <c r="BI296" s="158">
        <f t="shared" si="118"/>
        <v>0</v>
      </c>
      <c r="BJ296" s="14" t="s">
        <v>137</v>
      </c>
      <c r="BK296" s="158">
        <f t="shared" si="119"/>
        <v>0</v>
      </c>
      <c r="BL296" s="14" t="s">
        <v>149</v>
      </c>
      <c r="BM296" s="157" t="s">
        <v>607</v>
      </c>
    </row>
    <row r="297" spans="1:65" s="2" customFormat="1" ht="55.5" customHeight="1" x14ac:dyDescent="0.2">
      <c r="A297" s="26"/>
      <c r="B297" s="145"/>
      <c r="C297" s="146" t="s">
        <v>608</v>
      </c>
      <c r="D297" s="146" t="s">
        <v>134</v>
      </c>
      <c r="E297" s="147" t="s">
        <v>609</v>
      </c>
      <c r="F297" s="148" t="s">
        <v>610</v>
      </c>
      <c r="G297" s="149" t="s">
        <v>179</v>
      </c>
      <c r="H297" s="150">
        <v>4</v>
      </c>
      <c r="I297" s="151"/>
      <c r="J297" s="151">
        <f t="shared" si="110"/>
        <v>0</v>
      </c>
      <c r="K297" s="152"/>
      <c r="L297" s="27"/>
      <c r="M297" s="153" t="s">
        <v>1</v>
      </c>
      <c r="N297" s="154" t="s">
        <v>35</v>
      </c>
      <c r="O297" s="155">
        <v>0</v>
      </c>
      <c r="P297" s="155">
        <f t="shared" si="111"/>
        <v>0</v>
      </c>
      <c r="Q297" s="155">
        <v>0</v>
      </c>
      <c r="R297" s="155">
        <f t="shared" si="112"/>
        <v>0</v>
      </c>
      <c r="S297" s="155">
        <v>0</v>
      </c>
      <c r="T297" s="156">
        <f t="shared" si="113"/>
        <v>0</v>
      </c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R297" s="157" t="s">
        <v>149</v>
      </c>
      <c r="AT297" s="157" t="s">
        <v>134</v>
      </c>
      <c r="AU297" s="157" t="s">
        <v>137</v>
      </c>
      <c r="AY297" s="14" t="s">
        <v>132</v>
      </c>
      <c r="BE297" s="158">
        <f t="shared" si="114"/>
        <v>0</v>
      </c>
      <c r="BF297" s="158">
        <f t="shared" si="115"/>
        <v>0</v>
      </c>
      <c r="BG297" s="158">
        <f t="shared" si="116"/>
        <v>0</v>
      </c>
      <c r="BH297" s="158">
        <f t="shared" si="117"/>
        <v>0</v>
      </c>
      <c r="BI297" s="158">
        <f t="shared" si="118"/>
        <v>0</v>
      </c>
      <c r="BJ297" s="14" t="s">
        <v>137</v>
      </c>
      <c r="BK297" s="158">
        <f t="shared" si="119"/>
        <v>0</v>
      </c>
      <c r="BL297" s="14" t="s">
        <v>149</v>
      </c>
      <c r="BM297" s="157" t="s">
        <v>611</v>
      </c>
    </row>
    <row r="298" spans="1:65" s="2" customFormat="1" ht="55.5" customHeight="1" x14ac:dyDescent="0.2">
      <c r="A298" s="26"/>
      <c r="B298" s="145"/>
      <c r="C298" s="146" t="s">
        <v>354</v>
      </c>
      <c r="D298" s="146" t="s">
        <v>134</v>
      </c>
      <c r="E298" s="147" t="s">
        <v>612</v>
      </c>
      <c r="F298" s="148" t="s">
        <v>613</v>
      </c>
      <c r="G298" s="149" t="s">
        <v>179</v>
      </c>
      <c r="H298" s="150">
        <v>6</v>
      </c>
      <c r="I298" s="151"/>
      <c r="J298" s="151">
        <f t="shared" si="110"/>
        <v>0</v>
      </c>
      <c r="K298" s="152"/>
      <c r="L298" s="27"/>
      <c r="M298" s="153" t="s">
        <v>1</v>
      </c>
      <c r="N298" s="154" t="s">
        <v>35</v>
      </c>
      <c r="O298" s="155">
        <v>0</v>
      </c>
      <c r="P298" s="155">
        <f t="shared" si="111"/>
        <v>0</v>
      </c>
      <c r="Q298" s="155">
        <v>0</v>
      </c>
      <c r="R298" s="155">
        <f t="shared" si="112"/>
        <v>0</v>
      </c>
      <c r="S298" s="155">
        <v>0</v>
      </c>
      <c r="T298" s="156">
        <f t="shared" si="113"/>
        <v>0</v>
      </c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R298" s="157" t="s">
        <v>149</v>
      </c>
      <c r="AT298" s="157" t="s">
        <v>134</v>
      </c>
      <c r="AU298" s="157" t="s">
        <v>137</v>
      </c>
      <c r="AY298" s="14" t="s">
        <v>132</v>
      </c>
      <c r="BE298" s="158">
        <f t="shared" si="114"/>
        <v>0</v>
      </c>
      <c r="BF298" s="158">
        <f t="shared" si="115"/>
        <v>0</v>
      </c>
      <c r="BG298" s="158">
        <f t="shared" si="116"/>
        <v>0</v>
      </c>
      <c r="BH298" s="158">
        <f t="shared" si="117"/>
        <v>0</v>
      </c>
      <c r="BI298" s="158">
        <f t="shared" si="118"/>
        <v>0</v>
      </c>
      <c r="BJ298" s="14" t="s">
        <v>137</v>
      </c>
      <c r="BK298" s="158">
        <f t="shared" si="119"/>
        <v>0</v>
      </c>
      <c r="BL298" s="14" t="s">
        <v>149</v>
      </c>
      <c r="BM298" s="157" t="s">
        <v>614</v>
      </c>
    </row>
    <row r="299" spans="1:65" s="2" customFormat="1" ht="55.5" customHeight="1" x14ac:dyDescent="0.2">
      <c r="A299" s="26"/>
      <c r="B299" s="145"/>
      <c r="C299" s="146" t="s">
        <v>615</v>
      </c>
      <c r="D299" s="146" t="s">
        <v>134</v>
      </c>
      <c r="E299" s="147" t="s">
        <v>616</v>
      </c>
      <c r="F299" s="148" t="s">
        <v>617</v>
      </c>
      <c r="G299" s="149" t="s">
        <v>179</v>
      </c>
      <c r="H299" s="150">
        <v>4</v>
      </c>
      <c r="I299" s="151"/>
      <c r="J299" s="151">
        <f t="shared" si="110"/>
        <v>0</v>
      </c>
      <c r="K299" s="152"/>
      <c r="L299" s="27"/>
      <c r="M299" s="153" t="s">
        <v>1</v>
      </c>
      <c r="N299" s="154" t="s">
        <v>35</v>
      </c>
      <c r="O299" s="155">
        <v>0</v>
      </c>
      <c r="P299" s="155">
        <f t="shared" si="111"/>
        <v>0</v>
      </c>
      <c r="Q299" s="155">
        <v>0</v>
      </c>
      <c r="R299" s="155">
        <f t="shared" si="112"/>
        <v>0</v>
      </c>
      <c r="S299" s="155">
        <v>0</v>
      </c>
      <c r="T299" s="156">
        <f t="shared" si="113"/>
        <v>0</v>
      </c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R299" s="157" t="s">
        <v>149</v>
      </c>
      <c r="AT299" s="157" t="s">
        <v>134</v>
      </c>
      <c r="AU299" s="157" t="s">
        <v>137</v>
      </c>
      <c r="AY299" s="14" t="s">
        <v>132</v>
      </c>
      <c r="BE299" s="158">
        <f t="shared" si="114"/>
        <v>0</v>
      </c>
      <c r="BF299" s="158">
        <f t="shared" si="115"/>
        <v>0</v>
      </c>
      <c r="BG299" s="158">
        <f t="shared" si="116"/>
        <v>0</v>
      </c>
      <c r="BH299" s="158">
        <f t="shared" si="117"/>
        <v>0</v>
      </c>
      <c r="BI299" s="158">
        <f t="shared" si="118"/>
        <v>0</v>
      </c>
      <c r="BJ299" s="14" t="s">
        <v>137</v>
      </c>
      <c r="BK299" s="158">
        <f t="shared" si="119"/>
        <v>0</v>
      </c>
      <c r="BL299" s="14" t="s">
        <v>149</v>
      </c>
      <c r="BM299" s="157" t="s">
        <v>618</v>
      </c>
    </row>
    <row r="300" spans="1:65" s="2" customFormat="1" ht="55.5" customHeight="1" x14ac:dyDescent="0.2">
      <c r="A300" s="26"/>
      <c r="B300" s="145"/>
      <c r="C300" s="146" t="s">
        <v>357</v>
      </c>
      <c r="D300" s="146" t="s">
        <v>134</v>
      </c>
      <c r="E300" s="147" t="s">
        <v>619</v>
      </c>
      <c r="F300" s="148" t="s">
        <v>620</v>
      </c>
      <c r="G300" s="149" t="s">
        <v>179</v>
      </c>
      <c r="H300" s="150">
        <v>1</v>
      </c>
      <c r="I300" s="151"/>
      <c r="J300" s="151">
        <f t="shared" si="110"/>
        <v>0</v>
      </c>
      <c r="K300" s="152"/>
      <c r="L300" s="27"/>
      <c r="M300" s="153" t="s">
        <v>1</v>
      </c>
      <c r="N300" s="154" t="s">
        <v>35</v>
      </c>
      <c r="O300" s="155">
        <v>0</v>
      </c>
      <c r="P300" s="155">
        <f t="shared" si="111"/>
        <v>0</v>
      </c>
      <c r="Q300" s="155">
        <v>0</v>
      </c>
      <c r="R300" s="155">
        <f t="shared" si="112"/>
        <v>0</v>
      </c>
      <c r="S300" s="155">
        <v>0</v>
      </c>
      <c r="T300" s="156">
        <f t="shared" si="113"/>
        <v>0</v>
      </c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R300" s="157" t="s">
        <v>149</v>
      </c>
      <c r="AT300" s="157" t="s">
        <v>134</v>
      </c>
      <c r="AU300" s="157" t="s">
        <v>137</v>
      </c>
      <c r="AY300" s="14" t="s">
        <v>132</v>
      </c>
      <c r="BE300" s="158">
        <f t="shared" si="114"/>
        <v>0</v>
      </c>
      <c r="BF300" s="158">
        <f t="shared" si="115"/>
        <v>0</v>
      </c>
      <c r="BG300" s="158">
        <f t="shared" si="116"/>
        <v>0</v>
      </c>
      <c r="BH300" s="158">
        <f t="shared" si="117"/>
        <v>0</v>
      </c>
      <c r="BI300" s="158">
        <f t="shared" si="118"/>
        <v>0</v>
      </c>
      <c r="BJ300" s="14" t="s">
        <v>137</v>
      </c>
      <c r="BK300" s="158">
        <f t="shared" si="119"/>
        <v>0</v>
      </c>
      <c r="BL300" s="14" t="s">
        <v>149</v>
      </c>
      <c r="BM300" s="157" t="s">
        <v>621</v>
      </c>
    </row>
    <row r="301" spans="1:65" s="2" customFormat="1" ht="76.349999999999994" customHeight="1" x14ac:dyDescent="0.2">
      <c r="A301" s="26"/>
      <c r="B301" s="145"/>
      <c r="C301" s="146" t="s">
        <v>622</v>
      </c>
      <c r="D301" s="146" t="s">
        <v>134</v>
      </c>
      <c r="E301" s="147" t="s">
        <v>623</v>
      </c>
      <c r="F301" s="148" t="s">
        <v>624</v>
      </c>
      <c r="G301" s="149" t="s">
        <v>179</v>
      </c>
      <c r="H301" s="150">
        <v>1</v>
      </c>
      <c r="I301" s="151"/>
      <c r="J301" s="151">
        <f t="shared" si="110"/>
        <v>0</v>
      </c>
      <c r="K301" s="152"/>
      <c r="L301" s="27"/>
      <c r="M301" s="153" t="s">
        <v>1</v>
      </c>
      <c r="N301" s="154" t="s">
        <v>35</v>
      </c>
      <c r="O301" s="155">
        <v>0</v>
      </c>
      <c r="P301" s="155">
        <f t="shared" si="111"/>
        <v>0</v>
      </c>
      <c r="Q301" s="155">
        <v>0</v>
      </c>
      <c r="R301" s="155">
        <f t="shared" si="112"/>
        <v>0</v>
      </c>
      <c r="S301" s="155">
        <v>0</v>
      </c>
      <c r="T301" s="156">
        <f t="shared" si="113"/>
        <v>0</v>
      </c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R301" s="157" t="s">
        <v>149</v>
      </c>
      <c r="AT301" s="157" t="s">
        <v>134</v>
      </c>
      <c r="AU301" s="157" t="s">
        <v>137</v>
      </c>
      <c r="AY301" s="14" t="s">
        <v>132</v>
      </c>
      <c r="BE301" s="158">
        <f t="shared" si="114"/>
        <v>0</v>
      </c>
      <c r="BF301" s="158">
        <f t="shared" si="115"/>
        <v>0</v>
      </c>
      <c r="BG301" s="158">
        <f t="shared" si="116"/>
        <v>0</v>
      </c>
      <c r="BH301" s="158">
        <f t="shared" si="117"/>
        <v>0</v>
      </c>
      <c r="BI301" s="158">
        <f t="shared" si="118"/>
        <v>0</v>
      </c>
      <c r="BJ301" s="14" t="s">
        <v>137</v>
      </c>
      <c r="BK301" s="158">
        <f t="shared" si="119"/>
        <v>0</v>
      </c>
      <c r="BL301" s="14" t="s">
        <v>149</v>
      </c>
      <c r="BM301" s="157" t="s">
        <v>625</v>
      </c>
    </row>
    <row r="302" spans="1:65" s="2" customFormat="1" ht="76.349999999999994" customHeight="1" x14ac:dyDescent="0.2">
      <c r="A302" s="26"/>
      <c r="B302" s="145"/>
      <c r="C302" s="146" t="s">
        <v>361</v>
      </c>
      <c r="D302" s="146" t="s">
        <v>134</v>
      </c>
      <c r="E302" s="147" t="s">
        <v>626</v>
      </c>
      <c r="F302" s="148" t="s">
        <v>627</v>
      </c>
      <c r="G302" s="149" t="s">
        <v>179</v>
      </c>
      <c r="H302" s="150">
        <v>1</v>
      </c>
      <c r="I302" s="151"/>
      <c r="J302" s="151">
        <f t="shared" si="110"/>
        <v>0</v>
      </c>
      <c r="K302" s="152"/>
      <c r="L302" s="27"/>
      <c r="M302" s="153" t="s">
        <v>1</v>
      </c>
      <c r="N302" s="154" t="s">
        <v>35</v>
      </c>
      <c r="O302" s="155">
        <v>0</v>
      </c>
      <c r="P302" s="155">
        <f t="shared" si="111"/>
        <v>0</v>
      </c>
      <c r="Q302" s="155">
        <v>0</v>
      </c>
      <c r="R302" s="155">
        <f t="shared" si="112"/>
        <v>0</v>
      </c>
      <c r="S302" s="155">
        <v>0</v>
      </c>
      <c r="T302" s="156">
        <f t="shared" si="113"/>
        <v>0</v>
      </c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R302" s="157" t="s">
        <v>149</v>
      </c>
      <c r="AT302" s="157" t="s">
        <v>134</v>
      </c>
      <c r="AU302" s="157" t="s">
        <v>137</v>
      </c>
      <c r="AY302" s="14" t="s">
        <v>132</v>
      </c>
      <c r="BE302" s="158">
        <f t="shared" si="114"/>
        <v>0</v>
      </c>
      <c r="BF302" s="158">
        <f t="shared" si="115"/>
        <v>0</v>
      </c>
      <c r="BG302" s="158">
        <f t="shared" si="116"/>
        <v>0</v>
      </c>
      <c r="BH302" s="158">
        <f t="shared" si="117"/>
        <v>0</v>
      </c>
      <c r="BI302" s="158">
        <f t="shared" si="118"/>
        <v>0</v>
      </c>
      <c r="BJ302" s="14" t="s">
        <v>137</v>
      </c>
      <c r="BK302" s="158">
        <f t="shared" si="119"/>
        <v>0</v>
      </c>
      <c r="BL302" s="14" t="s">
        <v>149</v>
      </c>
      <c r="BM302" s="157" t="s">
        <v>628</v>
      </c>
    </row>
    <row r="303" spans="1:65" s="2" customFormat="1" ht="24.2" customHeight="1" x14ac:dyDescent="0.2">
      <c r="A303" s="26"/>
      <c r="B303" s="145"/>
      <c r="C303" s="146" t="s">
        <v>629</v>
      </c>
      <c r="D303" s="146" t="s">
        <v>134</v>
      </c>
      <c r="E303" s="147" t="s">
        <v>630</v>
      </c>
      <c r="F303" s="148" t="s">
        <v>631</v>
      </c>
      <c r="G303" s="149" t="s">
        <v>431</v>
      </c>
      <c r="H303" s="150">
        <v>207.37</v>
      </c>
      <c r="I303" s="151"/>
      <c r="J303" s="151">
        <f t="shared" si="110"/>
        <v>0</v>
      </c>
      <c r="K303" s="152"/>
      <c r="L303" s="27"/>
      <c r="M303" s="153" t="s">
        <v>1</v>
      </c>
      <c r="N303" s="154" t="s">
        <v>35</v>
      </c>
      <c r="O303" s="155">
        <v>0</v>
      </c>
      <c r="P303" s="155">
        <f t="shared" si="111"/>
        <v>0</v>
      </c>
      <c r="Q303" s="155">
        <v>0</v>
      </c>
      <c r="R303" s="155">
        <f t="shared" si="112"/>
        <v>0</v>
      </c>
      <c r="S303" s="155">
        <v>0</v>
      </c>
      <c r="T303" s="156">
        <f t="shared" si="113"/>
        <v>0</v>
      </c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R303" s="157" t="s">
        <v>149</v>
      </c>
      <c r="AT303" s="157" t="s">
        <v>134</v>
      </c>
      <c r="AU303" s="157" t="s">
        <v>137</v>
      </c>
      <c r="AY303" s="14" t="s">
        <v>132</v>
      </c>
      <c r="BE303" s="158">
        <f t="shared" si="114"/>
        <v>0</v>
      </c>
      <c r="BF303" s="158">
        <f t="shared" si="115"/>
        <v>0</v>
      </c>
      <c r="BG303" s="158">
        <f t="shared" si="116"/>
        <v>0</v>
      </c>
      <c r="BH303" s="158">
        <f t="shared" si="117"/>
        <v>0</v>
      </c>
      <c r="BI303" s="158">
        <f t="shared" si="118"/>
        <v>0</v>
      </c>
      <c r="BJ303" s="14" t="s">
        <v>137</v>
      </c>
      <c r="BK303" s="158">
        <f t="shared" si="119"/>
        <v>0</v>
      </c>
      <c r="BL303" s="14" t="s">
        <v>149</v>
      </c>
      <c r="BM303" s="157" t="s">
        <v>632</v>
      </c>
    </row>
    <row r="304" spans="1:65" s="12" customFormat="1" ht="23.1" customHeight="1" x14ac:dyDescent="0.2">
      <c r="B304" s="133"/>
      <c r="D304" s="134" t="s">
        <v>68</v>
      </c>
      <c r="E304" s="143" t="s">
        <v>633</v>
      </c>
      <c r="F304" s="143" t="s">
        <v>634</v>
      </c>
      <c r="J304" s="144">
        <f>BK304</f>
        <v>0</v>
      </c>
      <c r="L304" s="133"/>
      <c r="M304" s="137"/>
      <c r="N304" s="138"/>
      <c r="O304" s="138"/>
      <c r="P304" s="139">
        <f>SUM(P305:P318)</f>
        <v>0</v>
      </c>
      <c r="Q304" s="138"/>
      <c r="R304" s="139">
        <f>SUM(R305:R318)</f>
        <v>0</v>
      </c>
      <c r="S304" s="138"/>
      <c r="T304" s="140">
        <f>SUM(T305:T318)</f>
        <v>0</v>
      </c>
      <c r="AR304" s="134" t="s">
        <v>137</v>
      </c>
      <c r="AT304" s="141" t="s">
        <v>68</v>
      </c>
      <c r="AU304" s="141" t="s">
        <v>77</v>
      </c>
      <c r="AY304" s="134" t="s">
        <v>132</v>
      </c>
      <c r="BK304" s="142">
        <f>SUM(BK305:BK318)</f>
        <v>0</v>
      </c>
    </row>
    <row r="305" spans="1:65" s="2" customFormat="1" ht="21.75" customHeight="1" x14ac:dyDescent="0.2">
      <c r="A305" s="26"/>
      <c r="B305" s="145"/>
      <c r="C305" s="146" t="s">
        <v>364</v>
      </c>
      <c r="D305" s="146" t="s">
        <v>134</v>
      </c>
      <c r="E305" s="147" t="s">
        <v>635</v>
      </c>
      <c r="F305" s="148" t="s">
        <v>636</v>
      </c>
      <c r="G305" s="149" t="s">
        <v>145</v>
      </c>
      <c r="H305" s="150">
        <v>58.68</v>
      </c>
      <c r="I305" s="151"/>
      <c r="J305" s="151">
        <f t="shared" ref="J305:J318" si="120">ROUND(I305*H305,2)</f>
        <v>0</v>
      </c>
      <c r="K305" s="152"/>
      <c r="L305" s="27"/>
      <c r="M305" s="153" t="s">
        <v>1</v>
      </c>
      <c r="N305" s="154" t="s">
        <v>35</v>
      </c>
      <c r="O305" s="155">
        <v>0</v>
      </c>
      <c r="P305" s="155">
        <f t="shared" ref="P305:P318" si="121">O305*H305</f>
        <v>0</v>
      </c>
      <c r="Q305" s="155">
        <v>0</v>
      </c>
      <c r="R305" s="155">
        <f t="shared" ref="R305:R318" si="122">Q305*H305</f>
        <v>0</v>
      </c>
      <c r="S305" s="155">
        <v>0</v>
      </c>
      <c r="T305" s="156">
        <f t="shared" ref="T305:T318" si="123">S305*H305</f>
        <v>0</v>
      </c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R305" s="157" t="s">
        <v>149</v>
      </c>
      <c r="AT305" s="157" t="s">
        <v>134</v>
      </c>
      <c r="AU305" s="157" t="s">
        <v>137</v>
      </c>
      <c r="AY305" s="14" t="s">
        <v>132</v>
      </c>
      <c r="BE305" s="158">
        <f t="shared" ref="BE305:BE318" si="124">IF(N305="základná",J305,0)</f>
        <v>0</v>
      </c>
      <c r="BF305" s="158">
        <f t="shared" ref="BF305:BF318" si="125">IF(N305="znížená",J305,0)</f>
        <v>0</v>
      </c>
      <c r="BG305" s="158">
        <f t="shared" ref="BG305:BG318" si="126">IF(N305="zákl. prenesená",J305,0)</f>
        <v>0</v>
      </c>
      <c r="BH305" s="158">
        <f t="shared" ref="BH305:BH318" si="127">IF(N305="zníž. prenesená",J305,0)</f>
        <v>0</v>
      </c>
      <c r="BI305" s="158">
        <f t="shared" ref="BI305:BI318" si="128">IF(N305="nulová",J305,0)</f>
        <v>0</v>
      </c>
      <c r="BJ305" s="14" t="s">
        <v>137</v>
      </c>
      <c r="BK305" s="158">
        <f t="shared" ref="BK305:BK318" si="129">ROUND(I305*H305,2)</f>
        <v>0</v>
      </c>
      <c r="BL305" s="14" t="s">
        <v>149</v>
      </c>
      <c r="BM305" s="157" t="s">
        <v>637</v>
      </c>
    </row>
    <row r="306" spans="1:65" s="2" customFormat="1" ht="38.1" customHeight="1" x14ac:dyDescent="0.2">
      <c r="A306" s="26"/>
      <c r="B306" s="145"/>
      <c r="C306" s="146" t="s">
        <v>638</v>
      </c>
      <c r="D306" s="146" t="s">
        <v>134</v>
      </c>
      <c r="E306" s="147" t="s">
        <v>639</v>
      </c>
      <c r="F306" s="148" t="s">
        <v>640</v>
      </c>
      <c r="G306" s="149" t="s">
        <v>179</v>
      </c>
      <c r="H306" s="150">
        <v>2</v>
      </c>
      <c r="I306" s="151"/>
      <c r="J306" s="151">
        <f t="shared" si="120"/>
        <v>0</v>
      </c>
      <c r="K306" s="152"/>
      <c r="L306" s="27"/>
      <c r="M306" s="153" t="s">
        <v>1</v>
      </c>
      <c r="N306" s="154" t="s">
        <v>35</v>
      </c>
      <c r="O306" s="155">
        <v>0</v>
      </c>
      <c r="P306" s="155">
        <f t="shared" si="121"/>
        <v>0</v>
      </c>
      <c r="Q306" s="155">
        <v>0</v>
      </c>
      <c r="R306" s="155">
        <f t="shared" si="122"/>
        <v>0</v>
      </c>
      <c r="S306" s="155">
        <v>0</v>
      </c>
      <c r="T306" s="156">
        <f t="shared" si="123"/>
        <v>0</v>
      </c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R306" s="157" t="s">
        <v>149</v>
      </c>
      <c r="AT306" s="157" t="s">
        <v>134</v>
      </c>
      <c r="AU306" s="157" t="s">
        <v>137</v>
      </c>
      <c r="AY306" s="14" t="s">
        <v>132</v>
      </c>
      <c r="BE306" s="158">
        <f t="shared" si="124"/>
        <v>0</v>
      </c>
      <c r="BF306" s="158">
        <f t="shared" si="125"/>
        <v>0</v>
      </c>
      <c r="BG306" s="158">
        <f t="shared" si="126"/>
        <v>0</v>
      </c>
      <c r="BH306" s="158">
        <f t="shared" si="127"/>
        <v>0</v>
      </c>
      <c r="BI306" s="158">
        <f t="shared" si="128"/>
        <v>0</v>
      </c>
      <c r="BJ306" s="14" t="s">
        <v>137</v>
      </c>
      <c r="BK306" s="158">
        <f t="shared" si="129"/>
        <v>0</v>
      </c>
      <c r="BL306" s="14" t="s">
        <v>149</v>
      </c>
      <c r="BM306" s="157" t="s">
        <v>641</v>
      </c>
    </row>
    <row r="307" spans="1:65" s="2" customFormat="1" ht="38.1" customHeight="1" x14ac:dyDescent="0.2">
      <c r="A307" s="26"/>
      <c r="B307" s="145"/>
      <c r="C307" s="146" t="s">
        <v>369</v>
      </c>
      <c r="D307" s="146" t="s">
        <v>134</v>
      </c>
      <c r="E307" s="147" t="s">
        <v>642</v>
      </c>
      <c r="F307" s="148" t="s">
        <v>643</v>
      </c>
      <c r="G307" s="149" t="s">
        <v>179</v>
      </c>
      <c r="H307" s="150">
        <v>1</v>
      </c>
      <c r="I307" s="151"/>
      <c r="J307" s="151">
        <f t="shared" si="120"/>
        <v>0</v>
      </c>
      <c r="K307" s="152"/>
      <c r="L307" s="27"/>
      <c r="M307" s="153" t="s">
        <v>1</v>
      </c>
      <c r="N307" s="154" t="s">
        <v>35</v>
      </c>
      <c r="O307" s="155">
        <v>0</v>
      </c>
      <c r="P307" s="155">
        <f t="shared" si="121"/>
        <v>0</v>
      </c>
      <c r="Q307" s="155">
        <v>0</v>
      </c>
      <c r="R307" s="155">
        <f t="shared" si="122"/>
        <v>0</v>
      </c>
      <c r="S307" s="155">
        <v>0</v>
      </c>
      <c r="T307" s="156">
        <f t="shared" si="123"/>
        <v>0</v>
      </c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R307" s="157" t="s">
        <v>149</v>
      </c>
      <c r="AT307" s="157" t="s">
        <v>134</v>
      </c>
      <c r="AU307" s="157" t="s">
        <v>137</v>
      </c>
      <c r="AY307" s="14" t="s">
        <v>132</v>
      </c>
      <c r="BE307" s="158">
        <f t="shared" si="124"/>
        <v>0</v>
      </c>
      <c r="BF307" s="158">
        <f t="shared" si="125"/>
        <v>0</v>
      </c>
      <c r="BG307" s="158">
        <f t="shared" si="126"/>
        <v>0</v>
      </c>
      <c r="BH307" s="158">
        <f t="shared" si="127"/>
        <v>0</v>
      </c>
      <c r="BI307" s="158">
        <f t="shared" si="128"/>
        <v>0</v>
      </c>
      <c r="BJ307" s="14" t="s">
        <v>137</v>
      </c>
      <c r="BK307" s="158">
        <f t="shared" si="129"/>
        <v>0</v>
      </c>
      <c r="BL307" s="14" t="s">
        <v>149</v>
      </c>
      <c r="BM307" s="157" t="s">
        <v>644</v>
      </c>
    </row>
    <row r="308" spans="1:65" s="2" customFormat="1" ht="49.35" customHeight="1" x14ac:dyDescent="0.2">
      <c r="A308" s="26"/>
      <c r="B308" s="145"/>
      <c r="C308" s="146" t="s">
        <v>645</v>
      </c>
      <c r="D308" s="146" t="s">
        <v>134</v>
      </c>
      <c r="E308" s="147" t="s">
        <v>646</v>
      </c>
      <c r="F308" s="148" t="s">
        <v>647</v>
      </c>
      <c r="G308" s="149" t="s">
        <v>179</v>
      </c>
      <c r="H308" s="150">
        <v>3</v>
      </c>
      <c r="I308" s="151"/>
      <c r="J308" s="151">
        <f t="shared" si="120"/>
        <v>0</v>
      </c>
      <c r="K308" s="152"/>
      <c r="L308" s="27"/>
      <c r="M308" s="153" t="s">
        <v>1</v>
      </c>
      <c r="N308" s="154" t="s">
        <v>35</v>
      </c>
      <c r="O308" s="155">
        <v>0</v>
      </c>
      <c r="P308" s="155">
        <f t="shared" si="121"/>
        <v>0</v>
      </c>
      <c r="Q308" s="155">
        <v>0</v>
      </c>
      <c r="R308" s="155">
        <f t="shared" si="122"/>
        <v>0</v>
      </c>
      <c r="S308" s="155">
        <v>0</v>
      </c>
      <c r="T308" s="156">
        <f t="shared" si="123"/>
        <v>0</v>
      </c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R308" s="157" t="s">
        <v>149</v>
      </c>
      <c r="AT308" s="157" t="s">
        <v>134</v>
      </c>
      <c r="AU308" s="157" t="s">
        <v>137</v>
      </c>
      <c r="AY308" s="14" t="s">
        <v>132</v>
      </c>
      <c r="BE308" s="158">
        <f t="shared" si="124"/>
        <v>0</v>
      </c>
      <c r="BF308" s="158">
        <f t="shared" si="125"/>
        <v>0</v>
      </c>
      <c r="BG308" s="158">
        <f t="shared" si="126"/>
        <v>0</v>
      </c>
      <c r="BH308" s="158">
        <f t="shared" si="127"/>
        <v>0</v>
      </c>
      <c r="BI308" s="158">
        <f t="shared" si="128"/>
        <v>0</v>
      </c>
      <c r="BJ308" s="14" t="s">
        <v>137</v>
      </c>
      <c r="BK308" s="158">
        <f t="shared" si="129"/>
        <v>0</v>
      </c>
      <c r="BL308" s="14" t="s">
        <v>149</v>
      </c>
      <c r="BM308" s="157" t="s">
        <v>648</v>
      </c>
    </row>
    <row r="309" spans="1:65" s="2" customFormat="1" ht="49.35" customHeight="1" x14ac:dyDescent="0.2">
      <c r="A309" s="26"/>
      <c r="B309" s="145"/>
      <c r="C309" s="146" t="s">
        <v>372</v>
      </c>
      <c r="D309" s="146" t="s">
        <v>134</v>
      </c>
      <c r="E309" s="147" t="s">
        <v>649</v>
      </c>
      <c r="F309" s="148" t="s">
        <v>650</v>
      </c>
      <c r="G309" s="149" t="s">
        <v>179</v>
      </c>
      <c r="H309" s="150">
        <v>2</v>
      </c>
      <c r="I309" s="151"/>
      <c r="J309" s="151">
        <f t="shared" si="120"/>
        <v>0</v>
      </c>
      <c r="K309" s="152"/>
      <c r="L309" s="27"/>
      <c r="M309" s="153" t="s">
        <v>1</v>
      </c>
      <c r="N309" s="154" t="s">
        <v>35</v>
      </c>
      <c r="O309" s="155">
        <v>0</v>
      </c>
      <c r="P309" s="155">
        <f t="shared" si="121"/>
        <v>0</v>
      </c>
      <c r="Q309" s="155">
        <v>0</v>
      </c>
      <c r="R309" s="155">
        <f t="shared" si="122"/>
        <v>0</v>
      </c>
      <c r="S309" s="155">
        <v>0</v>
      </c>
      <c r="T309" s="156">
        <f t="shared" si="123"/>
        <v>0</v>
      </c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R309" s="157" t="s">
        <v>149</v>
      </c>
      <c r="AT309" s="157" t="s">
        <v>134</v>
      </c>
      <c r="AU309" s="157" t="s">
        <v>137</v>
      </c>
      <c r="AY309" s="14" t="s">
        <v>132</v>
      </c>
      <c r="BE309" s="158">
        <f t="shared" si="124"/>
        <v>0</v>
      </c>
      <c r="BF309" s="158">
        <f t="shared" si="125"/>
        <v>0</v>
      </c>
      <c r="BG309" s="158">
        <f t="shared" si="126"/>
        <v>0</v>
      </c>
      <c r="BH309" s="158">
        <f t="shared" si="127"/>
        <v>0</v>
      </c>
      <c r="BI309" s="158">
        <f t="shared" si="128"/>
        <v>0</v>
      </c>
      <c r="BJ309" s="14" t="s">
        <v>137</v>
      </c>
      <c r="BK309" s="158">
        <f t="shared" si="129"/>
        <v>0</v>
      </c>
      <c r="BL309" s="14" t="s">
        <v>149</v>
      </c>
      <c r="BM309" s="157" t="s">
        <v>651</v>
      </c>
    </row>
    <row r="310" spans="1:65" s="2" customFormat="1" ht="49.35" customHeight="1" x14ac:dyDescent="0.2">
      <c r="A310" s="26"/>
      <c r="B310" s="145"/>
      <c r="C310" s="146" t="s">
        <v>652</v>
      </c>
      <c r="D310" s="146" t="s">
        <v>134</v>
      </c>
      <c r="E310" s="147" t="s">
        <v>653</v>
      </c>
      <c r="F310" s="148" t="s">
        <v>654</v>
      </c>
      <c r="G310" s="149" t="s">
        <v>179</v>
      </c>
      <c r="H310" s="150">
        <v>1</v>
      </c>
      <c r="I310" s="151"/>
      <c r="J310" s="151">
        <f t="shared" si="120"/>
        <v>0</v>
      </c>
      <c r="K310" s="152"/>
      <c r="L310" s="27"/>
      <c r="M310" s="153" t="s">
        <v>1</v>
      </c>
      <c r="N310" s="154" t="s">
        <v>35</v>
      </c>
      <c r="O310" s="155">
        <v>0</v>
      </c>
      <c r="P310" s="155">
        <f t="shared" si="121"/>
        <v>0</v>
      </c>
      <c r="Q310" s="155">
        <v>0</v>
      </c>
      <c r="R310" s="155">
        <f t="shared" si="122"/>
        <v>0</v>
      </c>
      <c r="S310" s="155">
        <v>0</v>
      </c>
      <c r="T310" s="156">
        <f t="shared" si="123"/>
        <v>0</v>
      </c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R310" s="157" t="s">
        <v>149</v>
      </c>
      <c r="AT310" s="157" t="s">
        <v>134</v>
      </c>
      <c r="AU310" s="157" t="s">
        <v>137</v>
      </c>
      <c r="AY310" s="14" t="s">
        <v>132</v>
      </c>
      <c r="BE310" s="158">
        <f t="shared" si="124"/>
        <v>0</v>
      </c>
      <c r="BF310" s="158">
        <f t="shared" si="125"/>
        <v>0</v>
      </c>
      <c r="BG310" s="158">
        <f t="shared" si="126"/>
        <v>0</v>
      </c>
      <c r="BH310" s="158">
        <f t="shared" si="127"/>
        <v>0</v>
      </c>
      <c r="BI310" s="158">
        <f t="shared" si="128"/>
        <v>0</v>
      </c>
      <c r="BJ310" s="14" t="s">
        <v>137</v>
      </c>
      <c r="BK310" s="158">
        <f t="shared" si="129"/>
        <v>0</v>
      </c>
      <c r="BL310" s="14" t="s">
        <v>149</v>
      </c>
      <c r="BM310" s="157" t="s">
        <v>655</v>
      </c>
    </row>
    <row r="311" spans="1:65" s="2" customFormat="1" ht="62.85" customHeight="1" x14ac:dyDescent="0.2">
      <c r="A311" s="26"/>
      <c r="B311" s="145"/>
      <c r="C311" s="146" t="s">
        <v>376</v>
      </c>
      <c r="D311" s="146" t="s">
        <v>134</v>
      </c>
      <c r="E311" s="147" t="s">
        <v>656</v>
      </c>
      <c r="F311" s="148" t="s">
        <v>657</v>
      </c>
      <c r="G311" s="149" t="s">
        <v>179</v>
      </c>
      <c r="H311" s="150">
        <v>2</v>
      </c>
      <c r="I311" s="151"/>
      <c r="J311" s="151">
        <f t="shared" si="120"/>
        <v>0</v>
      </c>
      <c r="K311" s="152"/>
      <c r="L311" s="27"/>
      <c r="M311" s="153" t="s">
        <v>1</v>
      </c>
      <c r="N311" s="154" t="s">
        <v>35</v>
      </c>
      <c r="O311" s="155">
        <v>0</v>
      </c>
      <c r="P311" s="155">
        <f t="shared" si="121"/>
        <v>0</v>
      </c>
      <c r="Q311" s="155">
        <v>0</v>
      </c>
      <c r="R311" s="155">
        <f t="shared" si="122"/>
        <v>0</v>
      </c>
      <c r="S311" s="155">
        <v>0</v>
      </c>
      <c r="T311" s="156">
        <f t="shared" si="123"/>
        <v>0</v>
      </c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R311" s="157" t="s">
        <v>149</v>
      </c>
      <c r="AT311" s="157" t="s">
        <v>134</v>
      </c>
      <c r="AU311" s="157" t="s">
        <v>137</v>
      </c>
      <c r="AY311" s="14" t="s">
        <v>132</v>
      </c>
      <c r="BE311" s="158">
        <f t="shared" si="124"/>
        <v>0</v>
      </c>
      <c r="BF311" s="158">
        <f t="shared" si="125"/>
        <v>0</v>
      </c>
      <c r="BG311" s="158">
        <f t="shared" si="126"/>
        <v>0</v>
      </c>
      <c r="BH311" s="158">
        <f t="shared" si="127"/>
        <v>0</v>
      </c>
      <c r="BI311" s="158">
        <f t="shared" si="128"/>
        <v>0</v>
      </c>
      <c r="BJ311" s="14" t="s">
        <v>137</v>
      </c>
      <c r="BK311" s="158">
        <f t="shared" si="129"/>
        <v>0</v>
      </c>
      <c r="BL311" s="14" t="s">
        <v>149</v>
      </c>
      <c r="BM311" s="157" t="s">
        <v>658</v>
      </c>
    </row>
    <row r="312" spans="1:65" s="2" customFormat="1" ht="62.85" customHeight="1" x14ac:dyDescent="0.2">
      <c r="A312" s="26"/>
      <c r="B312" s="145"/>
      <c r="C312" s="146" t="s">
        <v>659</v>
      </c>
      <c r="D312" s="146" t="s">
        <v>134</v>
      </c>
      <c r="E312" s="147" t="s">
        <v>660</v>
      </c>
      <c r="F312" s="148" t="s">
        <v>661</v>
      </c>
      <c r="G312" s="149" t="s">
        <v>179</v>
      </c>
      <c r="H312" s="150">
        <v>14</v>
      </c>
      <c r="I312" s="151"/>
      <c r="J312" s="151">
        <f t="shared" si="120"/>
        <v>0</v>
      </c>
      <c r="K312" s="152"/>
      <c r="L312" s="27"/>
      <c r="M312" s="153" t="s">
        <v>1</v>
      </c>
      <c r="N312" s="154" t="s">
        <v>35</v>
      </c>
      <c r="O312" s="155">
        <v>0</v>
      </c>
      <c r="P312" s="155">
        <f t="shared" si="121"/>
        <v>0</v>
      </c>
      <c r="Q312" s="155">
        <v>0</v>
      </c>
      <c r="R312" s="155">
        <f t="shared" si="122"/>
        <v>0</v>
      </c>
      <c r="S312" s="155">
        <v>0</v>
      </c>
      <c r="T312" s="156">
        <f t="shared" si="123"/>
        <v>0</v>
      </c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R312" s="157" t="s">
        <v>149</v>
      </c>
      <c r="AT312" s="157" t="s">
        <v>134</v>
      </c>
      <c r="AU312" s="157" t="s">
        <v>137</v>
      </c>
      <c r="AY312" s="14" t="s">
        <v>132</v>
      </c>
      <c r="BE312" s="158">
        <f t="shared" si="124"/>
        <v>0</v>
      </c>
      <c r="BF312" s="158">
        <f t="shared" si="125"/>
        <v>0</v>
      </c>
      <c r="BG312" s="158">
        <f t="shared" si="126"/>
        <v>0</v>
      </c>
      <c r="BH312" s="158">
        <f t="shared" si="127"/>
        <v>0</v>
      </c>
      <c r="BI312" s="158">
        <f t="shared" si="128"/>
        <v>0</v>
      </c>
      <c r="BJ312" s="14" t="s">
        <v>137</v>
      </c>
      <c r="BK312" s="158">
        <f t="shared" si="129"/>
        <v>0</v>
      </c>
      <c r="BL312" s="14" t="s">
        <v>149</v>
      </c>
      <c r="BM312" s="157" t="s">
        <v>662</v>
      </c>
    </row>
    <row r="313" spans="1:65" s="2" customFormat="1" ht="62.85" customHeight="1" x14ac:dyDescent="0.2">
      <c r="A313" s="26"/>
      <c r="B313" s="145"/>
      <c r="C313" s="146" t="s">
        <v>379</v>
      </c>
      <c r="D313" s="146" t="s">
        <v>134</v>
      </c>
      <c r="E313" s="147" t="s">
        <v>663</v>
      </c>
      <c r="F313" s="148" t="s">
        <v>664</v>
      </c>
      <c r="G313" s="149" t="s">
        <v>179</v>
      </c>
      <c r="H313" s="150">
        <v>2</v>
      </c>
      <c r="I313" s="151"/>
      <c r="J313" s="151">
        <f t="shared" si="120"/>
        <v>0</v>
      </c>
      <c r="K313" s="152"/>
      <c r="L313" s="27"/>
      <c r="M313" s="153" t="s">
        <v>1</v>
      </c>
      <c r="N313" s="154" t="s">
        <v>35</v>
      </c>
      <c r="O313" s="155">
        <v>0</v>
      </c>
      <c r="P313" s="155">
        <f t="shared" si="121"/>
        <v>0</v>
      </c>
      <c r="Q313" s="155">
        <v>0</v>
      </c>
      <c r="R313" s="155">
        <f t="shared" si="122"/>
        <v>0</v>
      </c>
      <c r="S313" s="155">
        <v>0</v>
      </c>
      <c r="T313" s="156">
        <f t="shared" si="123"/>
        <v>0</v>
      </c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R313" s="157" t="s">
        <v>149</v>
      </c>
      <c r="AT313" s="157" t="s">
        <v>134</v>
      </c>
      <c r="AU313" s="157" t="s">
        <v>137</v>
      </c>
      <c r="AY313" s="14" t="s">
        <v>132</v>
      </c>
      <c r="BE313" s="158">
        <f t="shared" si="124"/>
        <v>0</v>
      </c>
      <c r="BF313" s="158">
        <f t="shared" si="125"/>
        <v>0</v>
      </c>
      <c r="BG313" s="158">
        <f t="shared" si="126"/>
        <v>0</v>
      </c>
      <c r="BH313" s="158">
        <f t="shared" si="127"/>
        <v>0</v>
      </c>
      <c r="BI313" s="158">
        <f t="shared" si="128"/>
        <v>0</v>
      </c>
      <c r="BJ313" s="14" t="s">
        <v>137</v>
      </c>
      <c r="BK313" s="158">
        <f t="shared" si="129"/>
        <v>0</v>
      </c>
      <c r="BL313" s="14" t="s">
        <v>149</v>
      </c>
      <c r="BM313" s="157" t="s">
        <v>665</v>
      </c>
    </row>
    <row r="314" spans="1:65" s="2" customFormat="1" ht="62.85" customHeight="1" x14ac:dyDescent="0.2">
      <c r="A314" s="26"/>
      <c r="B314" s="145"/>
      <c r="C314" s="146" t="s">
        <v>666</v>
      </c>
      <c r="D314" s="146" t="s">
        <v>134</v>
      </c>
      <c r="E314" s="147" t="s">
        <v>667</v>
      </c>
      <c r="F314" s="148" t="s">
        <v>668</v>
      </c>
      <c r="G314" s="149" t="s">
        <v>179</v>
      </c>
      <c r="H314" s="150">
        <v>3</v>
      </c>
      <c r="I314" s="151"/>
      <c r="J314" s="151">
        <f t="shared" si="120"/>
        <v>0</v>
      </c>
      <c r="K314" s="152"/>
      <c r="L314" s="27"/>
      <c r="M314" s="153" t="s">
        <v>1</v>
      </c>
      <c r="N314" s="154" t="s">
        <v>35</v>
      </c>
      <c r="O314" s="155">
        <v>0</v>
      </c>
      <c r="P314" s="155">
        <f t="shared" si="121"/>
        <v>0</v>
      </c>
      <c r="Q314" s="155">
        <v>0</v>
      </c>
      <c r="R314" s="155">
        <f t="shared" si="122"/>
        <v>0</v>
      </c>
      <c r="S314" s="155">
        <v>0</v>
      </c>
      <c r="T314" s="156">
        <f t="shared" si="123"/>
        <v>0</v>
      </c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R314" s="157" t="s">
        <v>149</v>
      </c>
      <c r="AT314" s="157" t="s">
        <v>134</v>
      </c>
      <c r="AU314" s="157" t="s">
        <v>137</v>
      </c>
      <c r="AY314" s="14" t="s">
        <v>132</v>
      </c>
      <c r="BE314" s="158">
        <f t="shared" si="124"/>
        <v>0</v>
      </c>
      <c r="BF314" s="158">
        <f t="shared" si="125"/>
        <v>0</v>
      </c>
      <c r="BG314" s="158">
        <f t="shared" si="126"/>
        <v>0</v>
      </c>
      <c r="BH314" s="158">
        <f t="shared" si="127"/>
        <v>0</v>
      </c>
      <c r="BI314" s="158">
        <f t="shared" si="128"/>
        <v>0</v>
      </c>
      <c r="BJ314" s="14" t="s">
        <v>137</v>
      </c>
      <c r="BK314" s="158">
        <f t="shared" si="129"/>
        <v>0</v>
      </c>
      <c r="BL314" s="14" t="s">
        <v>149</v>
      </c>
      <c r="BM314" s="157" t="s">
        <v>669</v>
      </c>
    </row>
    <row r="315" spans="1:65" s="2" customFormat="1" ht="62.85" customHeight="1" x14ac:dyDescent="0.2">
      <c r="A315" s="26"/>
      <c r="B315" s="145"/>
      <c r="C315" s="146" t="s">
        <v>385</v>
      </c>
      <c r="D315" s="146" t="s">
        <v>134</v>
      </c>
      <c r="E315" s="147" t="s">
        <v>670</v>
      </c>
      <c r="F315" s="148" t="s">
        <v>671</v>
      </c>
      <c r="G315" s="149" t="s">
        <v>179</v>
      </c>
      <c r="H315" s="150">
        <v>2</v>
      </c>
      <c r="I315" s="151"/>
      <c r="J315" s="151">
        <f t="shared" si="120"/>
        <v>0</v>
      </c>
      <c r="K315" s="152"/>
      <c r="L315" s="27"/>
      <c r="M315" s="153" t="s">
        <v>1</v>
      </c>
      <c r="N315" s="154" t="s">
        <v>35</v>
      </c>
      <c r="O315" s="155">
        <v>0</v>
      </c>
      <c r="P315" s="155">
        <f t="shared" si="121"/>
        <v>0</v>
      </c>
      <c r="Q315" s="155">
        <v>0</v>
      </c>
      <c r="R315" s="155">
        <f t="shared" si="122"/>
        <v>0</v>
      </c>
      <c r="S315" s="155">
        <v>0</v>
      </c>
      <c r="T315" s="156">
        <f t="shared" si="123"/>
        <v>0</v>
      </c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R315" s="157" t="s">
        <v>149</v>
      </c>
      <c r="AT315" s="157" t="s">
        <v>134</v>
      </c>
      <c r="AU315" s="157" t="s">
        <v>137</v>
      </c>
      <c r="AY315" s="14" t="s">
        <v>132</v>
      </c>
      <c r="BE315" s="158">
        <f t="shared" si="124"/>
        <v>0</v>
      </c>
      <c r="BF315" s="158">
        <f t="shared" si="125"/>
        <v>0</v>
      </c>
      <c r="BG315" s="158">
        <f t="shared" si="126"/>
        <v>0</v>
      </c>
      <c r="BH315" s="158">
        <f t="shared" si="127"/>
        <v>0</v>
      </c>
      <c r="BI315" s="158">
        <f t="shared" si="128"/>
        <v>0</v>
      </c>
      <c r="BJ315" s="14" t="s">
        <v>137</v>
      </c>
      <c r="BK315" s="158">
        <f t="shared" si="129"/>
        <v>0</v>
      </c>
      <c r="BL315" s="14" t="s">
        <v>149</v>
      </c>
      <c r="BM315" s="157" t="s">
        <v>672</v>
      </c>
    </row>
    <row r="316" spans="1:65" s="2" customFormat="1" ht="55.5" customHeight="1" x14ac:dyDescent="0.2">
      <c r="A316" s="26"/>
      <c r="B316" s="145"/>
      <c r="C316" s="146" t="s">
        <v>673</v>
      </c>
      <c r="D316" s="146" t="s">
        <v>134</v>
      </c>
      <c r="E316" s="147" t="s">
        <v>674</v>
      </c>
      <c r="F316" s="148" t="s">
        <v>675</v>
      </c>
      <c r="G316" s="149" t="s">
        <v>179</v>
      </c>
      <c r="H316" s="150">
        <v>1</v>
      </c>
      <c r="I316" s="151"/>
      <c r="J316" s="151">
        <f t="shared" si="120"/>
        <v>0</v>
      </c>
      <c r="K316" s="152"/>
      <c r="L316" s="27"/>
      <c r="M316" s="153" t="s">
        <v>1</v>
      </c>
      <c r="N316" s="154" t="s">
        <v>35</v>
      </c>
      <c r="O316" s="155">
        <v>0</v>
      </c>
      <c r="P316" s="155">
        <f t="shared" si="121"/>
        <v>0</v>
      </c>
      <c r="Q316" s="155">
        <v>0</v>
      </c>
      <c r="R316" s="155">
        <f t="shared" si="122"/>
        <v>0</v>
      </c>
      <c r="S316" s="155">
        <v>0</v>
      </c>
      <c r="T316" s="156">
        <f t="shared" si="123"/>
        <v>0</v>
      </c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R316" s="157" t="s">
        <v>149</v>
      </c>
      <c r="AT316" s="157" t="s">
        <v>134</v>
      </c>
      <c r="AU316" s="157" t="s">
        <v>137</v>
      </c>
      <c r="AY316" s="14" t="s">
        <v>132</v>
      </c>
      <c r="BE316" s="158">
        <f t="shared" si="124"/>
        <v>0</v>
      </c>
      <c r="BF316" s="158">
        <f t="shared" si="125"/>
        <v>0</v>
      </c>
      <c r="BG316" s="158">
        <f t="shared" si="126"/>
        <v>0</v>
      </c>
      <c r="BH316" s="158">
        <f t="shared" si="127"/>
        <v>0</v>
      </c>
      <c r="BI316" s="158">
        <f t="shared" si="128"/>
        <v>0</v>
      </c>
      <c r="BJ316" s="14" t="s">
        <v>137</v>
      </c>
      <c r="BK316" s="158">
        <f t="shared" si="129"/>
        <v>0</v>
      </c>
      <c r="BL316" s="14" t="s">
        <v>149</v>
      </c>
      <c r="BM316" s="157" t="s">
        <v>676</v>
      </c>
    </row>
    <row r="317" spans="1:65" s="2" customFormat="1" ht="62.85" customHeight="1" x14ac:dyDescent="0.2">
      <c r="A317" s="26"/>
      <c r="B317" s="145"/>
      <c r="C317" s="146" t="s">
        <v>392</v>
      </c>
      <c r="D317" s="146" t="s">
        <v>134</v>
      </c>
      <c r="E317" s="147" t="s">
        <v>677</v>
      </c>
      <c r="F317" s="148" t="s">
        <v>678</v>
      </c>
      <c r="G317" s="149" t="s">
        <v>179</v>
      </c>
      <c r="H317" s="150">
        <v>1</v>
      </c>
      <c r="I317" s="151"/>
      <c r="J317" s="151">
        <f t="shared" si="120"/>
        <v>0</v>
      </c>
      <c r="K317" s="152"/>
      <c r="L317" s="27"/>
      <c r="M317" s="153" t="s">
        <v>1</v>
      </c>
      <c r="N317" s="154" t="s">
        <v>35</v>
      </c>
      <c r="O317" s="155">
        <v>0</v>
      </c>
      <c r="P317" s="155">
        <f t="shared" si="121"/>
        <v>0</v>
      </c>
      <c r="Q317" s="155">
        <v>0</v>
      </c>
      <c r="R317" s="155">
        <f t="shared" si="122"/>
        <v>0</v>
      </c>
      <c r="S317" s="155">
        <v>0</v>
      </c>
      <c r="T317" s="156">
        <f t="shared" si="123"/>
        <v>0</v>
      </c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R317" s="157" t="s">
        <v>149</v>
      </c>
      <c r="AT317" s="157" t="s">
        <v>134</v>
      </c>
      <c r="AU317" s="157" t="s">
        <v>137</v>
      </c>
      <c r="AY317" s="14" t="s">
        <v>132</v>
      </c>
      <c r="BE317" s="158">
        <f t="shared" si="124"/>
        <v>0</v>
      </c>
      <c r="BF317" s="158">
        <f t="shared" si="125"/>
        <v>0</v>
      </c>
      <c r="BG317" s="158">
        <f t="shared" si="126"/>
        <v>0</v>
      </c>
      <c r="BH317" s="158">
        <f t="shared" si="127"/>
        <v>0</v>
      </c>
      <c r="BI317" s="158">
        <f t="shared" si="128"/>
        <v>0</v>
      </c>
      <c r="BJ317" s="14" t="s">
        <v>137</v>
      </c>
      <c r="BK317" s="158">
        <f t="shared" si="129"/>
        <v>0</v>
      </c>
      <c r="BL317" s="14" t="s">
        <v>149</v>
      </c>
      <c r="BM317" s="157" t="s">
        <v>679</v>
      </c>
    </row>
    <row r="318" spans="1:65" s="2" customFormat="1" ht="24.2" customHeight="1" x14ac:dyDescent="0.2">
      <c r="A318" s="26"/>
      <c r="B318" s="145"/>
      <c r="C318" s="146" t="s">
        <v>680</v>
      </c>
      <c r="D318" s="146" t="s">
        <v>134</v>
      </c>
      <c r="E318" s="147" t="s">
        <v>681</v>
      </c>
      <c r="F318" s="148" t="s">
        <v>682</v>
      </c>
      <c r="G318" s="149" t="s">
        <v>431</v>
      </c>
      <c r="H318" s="150">
        <v>278.60599999999999</v>
      </c>
      <c r="I318" s="151"/>
      <c r="J318" s="151">
        <f t="shared" si="120"/>
        <v>0</v>
      </c>
      <c r="K318" s="152"/>
      <c r="L318" s="27"/>
      <c r="M318" s="153" t="s">
        <v>1</v>
      </c>
      <c r="N318" s="154" t="s">
        <v>35</v>
      </c>
      <c r="O318" s="155">
        <v>0</v>
      </c>
      <c r="P318" s="155">
        <f t="shared" si="121"/>
        <v>0</v>
      </c>
      <c r="Q318" s="155">
        <v>0</v>
      </c>
      <c r="R318" s="155">
        <f t="shared" si="122"/>
        <v>0</v>
      </c>
      <c r="S318" s="155">
        <v>0</v>
      </c>
      <c r="T318" s="156">
        <f t="shared" si="123"/>
        <v>0</v>
      </c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R318" s="157" t="s">
        <v>149</v>
      </c>
      <c r="AT318" s="157" t="s">
        <v>134</v>
      </c>
      <c r="AU318" s="157" t="s">
        <v>137</v>
      </c>
      <c r="AY318" s="14" t="s">
        <v>132</v>
      </c>
      <c r="BE318" s="158">
        <f t="shared" si="124"/>
        <v>0</v>
      </c>
      <c r="BF318" s="158">
        <f t="shared" si="125"/>
        <v>0</v>
      </c>
      <c r="BG318" s="158">
        <f t="shared" si="126"/>
        <v>0</v>
      </c>
      <c r="BH318" s="158">
        <f t="shared" si="127"/>
        <v>0</v>
      </c>
      <c r="BI318" s="158">
        <f t="shared" si="128"/>
        <v>0</v>
      </c>
      <c r="BJ318" s="14" t="s">
        <v>137</v>
      </c>
      <c r="BK318" s="158">
        <f t="shared" si="129"/>
        <v>0</v>
      </c>
      <c r="BL318" s="14" t="s">
        <v>149</v>
      </c>
      <c r="BM318" s="157" t="s">
        <v>683</v>
      </c>
    </row>
    <row r="319" spans="1:65" s="12" customFormat="1" ht="23.1" customHeight="1" x14ac:dyDescent="0.2">
      <c r="B319" s="133"/>
      <c r="D319" s="134" t="s">
        <v>68</v>
      </c>
      <c r="E319" s="143" t="s">
        <v>684</v>
      </c>
      <c r="F319" s="143" t="s">
        <v>685</v>
      </c>
      <c r="J319" s="144">
        <f>BK319</f>
        <v>0</v>
      </c>
      <c r="L319" s="133"/>
      <c r="M319" s="137"/>
      <c r="N319" s="138"/>
      <c r="O319" s="138"/>
      <c r="P319" s="139">
        <f>SUM(P320:P323)</f>
        <v>65.924990399999999</v>
      </c>
      <c r="Q319" s="138"/>
      <c r="R319" s="139">
        <f>SUM(R320:R323)</f>
        <v>0.27034559999999996</v>
      </c>
      <c r="S319" s="138"/>
      <c r="T319" s="140">
        <f>SUM(T320:T323)</f>
        <v>0</v>
      </c>
      <c r="AR319" s="134" t="s">
        <v>137</v>
      </c>
      <c r="AT319" s="141" t="s">
        <v>68</v>
      </c>
      <c r="AU319" s="141" t="s">
        <v>77</v>
      </c>
      <c r="AY319" s="134" t="s">
        <v>132</v>
      </c>
      <c r="BK319" s="142">
        <f>SUM(BK320:BK323)</f>
        <v>0</v>
      </c>
    </row>
    <row r="320" spans="1:65" s="2" customFormat="1" ht="24.2" customHeight="1" x14ac:dyDescent="0.2">
      <c r="A320" s="26"/>
      <c r="B320" s="145"/>
      <c r="C320" s="146" t="s">
        <v>396</v>
      </c>
      <c r="D320" s="146" t="s">
        <v>134</v>
      </c>
      <c r="E320" s="147" t="s">
        <v>686</v>
      </c>
      <c r="F320" s="148" t="s">
        <v>687</v>
      </c>
      <c r="G320" s="149" t="s">
        <v>208</v>
      </c>
      <c r="H320" s="150">
        <v>47.38</v>
      </c>
      <c r="I320" s="151"/>
      <c r="J320" s="151">
        <f>ROUND(I320*H320,2)</f>
        <v>0</v>
      </c>
      <c r="K320" s="152"/>
      <c r="L320" s="27"/>
      <c r="M320" s="153" t="s">
        <v>1</v>
      </c>
      <c r="N320" s="154" t="s">
        <v>35</v>
      </c>
      <c r="O320" s="155">
        <v>0</v>
      </c>
      <c r="P320" s="155">
        <f>O320*H320</f>
        <v>0</v>
      </c>
      <c r="Q320" s="155">
        <v>0</v>
      </c>
      <c r="R320" s="155">
        <f>Q320*H320</f>
        <v>0</v>
      </c>
      <c r="S320" s="155">
        <v>0</v>
      </c>
      <c r="T320" s="156">
        <f>S320*H320</f>
        <v>0</v>
      </c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R320" s="157" t="s">
        <v>149</v>
      </c>
      <c r="AT320" s="157" t="s">
        <v>134</v>
      </c>
      <c r="AU320" s="157" t="s">
        <v>137</v>
      </c>
      <c r="AY320" s="14" t="s">
        <v>132</v>
      </c>
      <c r="BE320" s="158">
        <f>IF(N320="základná",J320,0)</f>
        <v>0</v>
      </c>
      <c r="BF320" s="158">
        <f>IF(N320="znížená",J320,0)</f>
        <v>0</v>
      </c>
      <c r="BG320" s="158">
        <f>IF(N320="zákl. prenesená",J320,0)</f>
        <v>0</v>
      </c>
      <c r="BH320" s="158">
        <f>IF(N320="zníž. prenesená",J320,0)</f>
        <v>0</v>
      </c>
      <c r="BI320" s="158">
        <f>IF(N320="nulová",J320,0)</f>
        <v>0</v>
      </c>
      <c r="BJ320" s="14" t="s">
        <v>137</v>
      </c>
      <c r="BK320" s="158">
        <f>ROUND(I320*H320,2)</f>
        <v>0</v>
      </c>
      <c r="BL320" s="14" t="s">
        <v>149</v>
      </c>
      <c r="BM320" s="157" t="s">
        <v>688</v>
      </c>
    </row>
    <row r="321" spans="1:65" s="2" customFormat="1" ht="24.2" customHeight="1" x14ac:dyDescent="0.2">
      <c r="A321" s="26"/>
      <c r="B321" s="145"/>
      <c r="C321" s="146" t="s">
        <v>689</v>
      </c>
      <c r="D321" s="146" t="s">
        <v>134</v>
      </c>
      <c r="E321" s="147" t="s">
        <v>690</v>
      </c>
      <c r="F321" s="148" t="s">
        <v>691</v>
      </c>
      <c r="G321" s="149" t="s">
        <v>145</v>
      </c>
      <c r="H321" s="150">
        <v>71.52</v>
      </c>
      <c r="I321" s="151"/>
      <c r="J321" s="151">
        <f>ROUND(I321*H321,2)</f>
        <v>0</v>
      </c>
      <c r="K321" s="152"/>
      <c r="L321" s="27"/>
      <c r="M321" s="153" t="s">
        <v>1</v>
      </c>
      <c r="N321" s="154" t="s">
        <v>35</v>
      </c>
      <c r="O321" s="155">
        <v>0.92176999999999998</v>
      </c>
      <c r="P321" s="155">
        <f>O321*H321</f>
        <v>65.924990399999999</v>
      </c>
      <c r="Q321" s="155">
        <v>3.7799999999999999E-3</v>
      </c>
      <c r="R321" s="155">
        <f>Q321*H321</f>
        <v>0.27034559999999996</v>
      </c>
      <c r="S321" s="155">
        <v>0</v>
      </c>
      <c r="T321" s="156">
        <f>S321*H321</f>
        <v>0</v>
      </c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R321" s="157" t="s">
        <v>149</v>
      </c>
      <c r="AT321" s="157" t="s">
        <v>134</v>
      </c>
      <c r="AU321" s="157" t="s">
        <v>137</v>
      </c>
      <c r="AY321" s="14" t="s">
        <v>132</v>
      </c>
      <c r="BE321" s="158">
        <f>IF(N321="základná",J321,0)</f>
        <v>0</v>
      </c>
      <c r="BF321" s="158">
        <f>IF(N321="znížená",J321,0)</f>
        <v>0</v>
      </c>
      <c r="BG321" s="158">
        <f>IF(N321="zákl. prenesená",J321,0)</f>
        <v>0</v>
      </c>
      <c r="BH321" s="158">
        <f>IF(N321="zníž. prenesená",J321,0)</f>
        <v>0</v>
      </c>
      <c r="BI321" s="158">
        <f>IF(N321="nulová",J321,0)</f>
        <v>0</v>
      </c>
      <c r="BJ321" s="14" t="s">
        <v>137</v>
      </c>
      <c r="BK321" s="158">
        <f>ROUND(I321*H321,2)</f>
        <v>0</v>
      </c>
      <c r="BL321" s="14" t="s">
        <v>149</v>
      </c>
      <c r="BM321" s="157" t="s">
        <v>692</v>
      </c>
    </row>
    <row r="322" spans="1:65" s="2" customFormat="1" ht="16.5" customHeight="1" x14ac:dyDescent="0.2">
      <c r="A322" s="26"/>
      <c r="B322" s="145"/>
      <c r="C322" s="159" t="s">
        <v>399</v>
      </c>
      <c r="D322" s="159" t="s">
        <v>210</v>
      </c>
      <c r="E322" s="160" t="s">
        <v>693</v>
      </c>
      <c r="F322" s="161" t="s">
        <v>694</v>
      </c>
      <c r="G322" s="162" t="s">
        <v>145</v>
      </c>
      <c r="H322" s="163">
        <v>76.366</v>
      </c>
      <c r="I322" s="164"/>
      <c r="J322" s="164">
        <f>ROUND(I322*H322,2)</f>
        <v>0</v>
      </c>
      <c r="K322" s="165"/>
      <c r="L322" s="166"/>
      <c r="M322" s="167" t="s">
        <v>1</v>
      </c>
      <c r="N322" s="168" t="s">
        <v>35</v>
      </c>
      <c r="O322" s="155">
        <v>0</v>
      </c>
      <c r="P322" s="155">
        <f>O322*H322</f>
        <v>0</v>
      </c>
      <c r="Q322" s="155">
        <v>0</v>
      </c>
      <c r="R322" s="155">
        <f>Q322*H322</f>
        <v>0</v>
      </c>
      <c r="S322" s="155">
        <v>0</v>
      </c>
      <c r="T322" s="156">
        <f>S322*H322</f>
        <v>0</v>
      </c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R322" s="157" t="s">
        <v>162</v>
      </c>
      <c r="AT322" s="157" t="s">
        <v>210</v>
      </c>
      <c r="AU322" s="157" t="s">
        <v>137</v>
      </c>
      <c r="AY322" s="14" t="s">
        <v>132</v>
      </c>
      <c r="BE322" s="158">
        <f>IF(N322="základná",J322,0)</f>
        <v>0</v>
      </c>
      <c r="BF322" s="158">
        <f>IF(N322="znížená",J322,0)</f>
        <v>0</v>
      </c>
      <c r="BG322" s="158">
        <f>IF(N322="zákl. prenesená",J322,0)</f>
        <v>0</v>
      </c>
      <c r="BH322" s="158">
        <f>IF(N322="zníž. prenesená",J322,0)</f>
        <v>0</v>
      </c>
      <c r="BI322" s="158">
        <f>IF(N322="nulová",J322,0)</f>
        <v>0</v>
      </c>
      <c r="BJ322" s="14" t="s">
        <v>137</v>
      </c>
      <c r="BK322" s="158">
        <f>ROUND(I322*H322,2)</f>
        <v>0</v>
      </c>
      <c r="BL322" s="14" t="s">
        <v>149</v>
      </c>
      <c r="BM322" s="157" t="s">
        <v>695</v>
      </c>
    </row>
    <row r="323" spans="1:65" s="2" customFormat="1" ht="24.2" customHeight="1" x14ac:dyDescent="0.2">
      <c r="A323" s="26"/>
      <c r="B323" s="145"/>
      <c r="C323" s="146" t="s">
        <v>696</v>
      </c>
      <c r="D323" s="146" t="s">
        <v>134</v>
      </c>
      <c r="E323" s="147" t="s">
        <v>697</v>
      </c>
      <c r="F323" s="148" t="s">
        <v>698</v>
      </c>
      <c r="G323" s="149" t="s">
        <v>431</v>
      </c>
      <c r="H323" s="150">
        <v>30.875</v>
      </c>
      <c r="I323" s="151"/>
      <c r="J323" s="151">
        <f>ROUND(I323*H323,2)</f>
        <v>0</v>
      </c>
      <c r="K323" s="152"/>
      <c r="L323" s="27"/>
      <c r="M323" s="153" t="s">
        <v>1</v>
      </c>
      <c r="N323" s="154" t="s">
        <v>35</v>
      </c>
      <c r="O323" s="155">
        <v>0</v>
      </c>
      <c r="P323" s="155">
        <f>O323*H323</f>
        <v>0</v>
      </c>
      <c r="Q323" s="155">
        <v>0</v>
      </c>
      <c r="R323" s="155">
        <f>Q323*H323</f>
        <v>0</v>
      </c>
      <c r="S323" s="155">
        <v>0</v>
      </c>
      <c r="T323" s="156">
        <f>S323*H323</f>
        <v>0</v>
      </c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R323" s="157" t="s">
        <v>149</v>
      </c>
      <c r="AT323" s="157" t="s">
        <v>134</v>
      </c>
      <c r="AU323" s="157" t="s">
        <v>137</v>
      </c>
      <c r="AY323" s="14" t="s">
        <v>132</v>
      </c>
      <c r="BE323" s="158">
        <f>IF(N323="základná",J323,0)</f>
        <v>0</v>
      </c>
      <c r="BF323" s="158">
        <f>IF(N323="znížená",J323,0)</f>
        <v>0</v>
      </c>
      <c r="BG323" s="158">
        <f>IF(N323="zákl. prenesená",J323,0)</f>
        <v>0</v>
      </c>
      <c r="BH323" s="158">
        <f>IF(N323="zníž. prenesená",J323,0)</f>
        <v>0</v>
      </c>
      <c r="BI323" s="158">
        <f>IF(N323="nulová",J323,0)</f>
        <v>0</v>
      </c>
      <c r="BJ323" s="14" t="s">
        <v>137</v>
      </c>
      <c r="BK323" s="158">
        <f>ROUND(I323*H323,2)</f>
        <v>0</v>
      </c>
      <c r="BL323" s="14" t="s">
        <v>149</v>
      </c>
      <c r="BM323" s="157" t="s">
        <v>699</v>
      </c>
    </row>
    <row r="324" spans="1:65" s="12" customFormat="1" ht="23.1" customHeight="1" x14ac:dyDescent="0.2">
      <c r="B324" s="133"/>
      <c r="D324" s="134" t="s">
        <v>68</v>
      </c>
      <c r="E324" s="143" t="s">
        <v>700</v>
      </c>
      <c r="F324" s="143" t="s">
        <v>701</v>
      </c>
      <c r="J324" s="144">
        <f>BK324</f>
        <v>0</v>
      </c>
      <c r="L324" s="133"/>
      <c r="M324" s="137"/>
      <c r="N324" s="138"/>
      <c r="O324" s="138"/>
      <c r="P324" s="139">
        <f>SUM(P325:P329)</f>
        <v>171.8716962</v>
      </c>
      <c r="Q324" s="138"/>
      <c r="R324" s="139">
        <f>SUM(R325:R329)</f>
        <v>1.0347487999999998</v>
      </c>
      <c r="S324" s="138"/>
      <c r="T324" s="140">
        <f>SUM(T325:T329)</f>
        <v>0</v>
      </c>
      <c r="AR324" s="134" t="s">
        <v>137</v>
      </c>
      <c r="AT324" s="141" t="s">
        <v>68</v>
      </c>
      <c r="AU324" s="141" t="s">
        <v>77</v>
      </c>
      <c r="AY324" s="134" t="s">
        <v>132</v>
      </c>
      <c r="BK324" s="142">
        <f>SUM(BK325:BK329)</f>
        <v>0</v>
      </c>
    </row>
    <row r="325" spans="1:65" s="2" customFormat="1" ht="16.5" customHeight="1" x14ac:dyDescent="0.2">
      <c r="A325" s="26"/>
      <c r="B325" s="145"/>
      <c r="C325" s="146" t="s">
        <v>403</v>
      </c>
      <c r="D325" s="146" t="s">
        <v>134</v>
      </c>
      <c r="E325" s="147" t="s">
        <v>702</v>
      </c>
      <c r="F325" s="148" t="s">
        <v>703</v>
      </c>
      <c r="G325" s="149" t="s">
        <v>208</v>
      </c>
      <c r="H325" s="150">
        <v>183.46</v>
      </c>
      <c r="I325" s="151"/>
      <c r="J325" s="151">
        <f>ROUND(I325*H325,2)</f>
        <v>0</v>
      </c>
      <c r="K325" s="152"/>
      <c r="L325" s="27"/>
      <c r="M325" s="153" t="s">
        <v>1</v>
      </c>
      <c r="N325" s="154" t="s">
        <v>35</v>
      </c>
      <c r="O325" s="155">
        <v>0.14313000000000001</v>
      </c>
      <c r="P325" s="155">
        <f>O325*H325</f>
        <v>26.258629800000001</v>
      </c>
      <c r="Q325" s="155">
        <v>4.0000000000000003E-5</v>
      </c>
      <c r="R325" s="155">
        <f>Q325*H325</f>
        <v>7.338400000000001E-3</v>
      </c>
      <c r="S325" s="155">
        <v>0</v>
      </c>
      <c r="T325" s="156">
        <f>S325*H325</f>
        <v>0</v>
      </c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R325" s="157" t="s">
        <v>149</v>
      </c>
      <c r="AT325" s="157" t="s">
        <v>134</v>
      </c>
      <c r="AU325" s="157" t="s">
        <v>137</v>
      </c>
      <c r="AY325" s="14" t="s">
        <v>132</v>
      </c>
      <c r="BE325" s="158">
        <f>IF(N325="základná",J325,0)</f>
        <v>0</v>
      </c>
      <c r="BF325" s="158">
        <f>IF(N325="znížená",J325,0)</f>
        <v>0</v>
      </c>
      <c r="BG325" s="158">
        <f>IF(N325="zákl. prenesená",J325,0)</f>
        <v>0</v>
      </c>
      <c r="BH325" s="158">
        <f>IF(N325="zníž. prenesená",J325,0)</f>
        <v>0</v>
      </c>
      <c r="BI325" s="158">
        <f>IF(N325="nulová",J325,0)</f>
        <v>0</v>
      </c>
      <c r="BJ325" s="14" t="s">
        <v>137</v>
      </c>
      <c r="BK325" s="158">
        <f>ROUND(I325*H325,2)</f>
        <v>0</v>
      </c>
      <c r="BL325" s="14" t="s">
        <v>149</v>
      </c>
      <c r="BM325" s="157" t="s">
        <v>704</v>
      </c>
    </row>
    <row r="326" spans="1:65" s="2" customFormat="1" ht="16.5" customHeight="1" x14ac:dyDescent="0.2">
      <c r="A326" s="26"/>
      <c r="B326" s="145"/>
      <c r="C326" s="146" t="s">
        <v>705</v>
      </c>
      <c r="D326" s="146" t="s">
        <v>134</v>
      </c>
      <c r="E326" s="147" t="s">
        <v>706</v>
      </c>
      <c r="F326" s="148" t="s">
        <v>707</v>
      </c>
      <c r="G326" s="149" t="s">
        <v>145</v>
      </c>
      <c r="H326" s="150">
        <v>337.63</v>
      </c>
      <c r="I326" s="151"/>
      <c r="J326" s="151">
        <f>ROUND(I326*H326,2)</f>
        <v>0</v>
      </c>
      <c r="K326" s="152"/>
      <c r="L326" s="27"/>
      <c r="M326" s="153" t="s">
        <v>1</v>
      </c>
      <c r="N326" s="154" t="s">
        <v>35</v>
      </c>
      <c r="O326" s="155">
        <v>0.43128</v>
      </c>
      <c r="P326" s="155">
        <f>O326*H326</f>
        <v>145.61306640000001</v>
      </c>
      <c r="Q326" s="155">
        <v>4.0000000000000002E-4</v>
      </c>
      <c r="R326" s="155">
        <f>Q326*H326</f>
        <v>0.13505200000000001</v>
      </c>
      <c r="S326" s="155">
        <v>0</v>
      </c>
      <c r="T326" s="156">
        <f>S326*H326</f>
        <v>0</v>
      </c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R326" s="157" t="s">
        <v>149</v>
      </c>
      <c r="AT326" s="157" t="s">
        <v>134</v>
      </c>
      <c r="AU326" s="157" t="s">
        <v>137</v>
      </c>
      <c r="AY326" s="14" t="s">
        <v>132</v>
      </c>
      <c r="BE326" s="158">
        <f>IF(N326="základná",J326,0)</f>
        <v>0</v>
      </c>
      <c r="BF326" s="158">
        <f>IF(N326="znížená",J326,0)</f>
        <v>0</v>
      </c>
      <c r="BG326" s="158">
        <f>IF(N326="zákl. prenesená",J326,0)</f>
        <v>0</v>
      </c>
      <c r="BH326" s="158">
        <f>IF(N326="zníž. prenesená",J326,0)</f>
        <v>0</v>
      </c>
      <c r="BI326" s="158">
        <f>IF(N326="nulová",J326,0)</f>
        <v>0</v>
      </c>
      <c r="BJ326" s="14" t="s">
        <v>137</v>
      </c>
      <c r="BK326" s="158">
        <f>ROUND(I326*H326,2)</f>
        <v>0</v>
      </c>
      <c r="BL326" s="14" t="s">
        <v>149</v>
      </c>
      <c r="BM326" s="157" t="s">
        <v>708</v>
      </c>
    </row>
    <row r="327" spans="1:65" s="2" customFormat="1" ht="16.5" customHeight="1" x14ac:dyDescent="0.2">
      <c r="A327" s="26"/>
      <c r="B327" s="145"/>
      <c r="C327" s="159" t="s">
        <v>406</v>
      </c>
      <c r="D327" s="159" t="s">
        <v>210</v>
      </c>
      <c r="E327" s="160" t="s">
        <v>709</v>
      </c>
      <c r="F327" s="161" t="s">
        <v>710</v>
      </c>
      <c r="G327" s="162" t="s">
        <v>145</v>
      </c>
      <c r="H327" s="163">
        <v>371.81599999999997</v>
      </c>
      <c r="I327" s="164"/>
      <c r="J327" s="164">
        <f>ROUND(I327*H327,2)</f>
        <v>0</v>
      </c>
      <c r="K327" s="165"/>
      <c r="L327" s="166"/>
      <c r="M327" s="167" t="s">
        <v>1</v>
      </c>
      <c r="N327" s="168" t="s">
        <v>35</v>
      </c>
      <c r="O327" s="155">
        <v>0</v>
      </c>
      <c r="P327" s="155">
        <f>O327*H327</f>
        <v>0</v>
      </c>
      <c r="Q327" s="155">
        <v>2.3999999999999998E-3</v>
      </c>
      <c r="R327" s="155">
        <f>Q327*H327</f>
        <v>0.89235839999999989</v>
      </c>
      <c r="S327" s="155">
        <v>0</v>
      </c>
      <c r="T327" s="156">
        <f>S327*H327</f>
        <v>0</v>
      </c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R327" s="157" t="s">
        <v>162</v>
      </c>
      <c r="AT327" s="157" t="s">
        <v>210</v>
      </c>
      <c r="AU327" s="157" t="s">
        <v>137</v>
      </c>
      <c r="AY327" s="14" t="s">
        <v>132</v>
      </c>
      <c r="BE327" s="158">
        <f>IF(N327="základná",J327,0)</f>
        <v>0</v>
      </c>
      <c r="BF327" s="158">
        <f>IF(N327="znížená",J327,0)</f>
        <v>0</v>
      </c>
      <c r="BG327" s="158">
        <f>IF(N327="zákl. prenesená",J327,0)</f>
        <v>0</v>
      </c>
      <c r="BH327" s="158">
        <f>IF(N327="zníž. prenesená",J327,0)</f>
        <v>0</v>
      </c>
      <c r="BI327" s="158">
        <f>IF(N327="nulová",J327,0)</f>
        <v>0</v>
      </c>
      <c r="BJ327" s="14" t="s">
        <v>137</v>
      </c>
      <c r="BK327" s="158">
        <f>ROUND(I327*H327,2)</f>
        <v>0</v>
      </c>
      <c r="BL327" s="14" t="s">
        <v>149</v>
      </c>
      <c r="BM327" s="157" t="s">
        <v>711</v>
      </c>
    </row>
    <row r="328" spans="1:65" s="2" customFormat="1" ht="21.75" customHeight="1" x14ac:dyDescent="0.2">
      <c r="A328" s="26"/>
      <c r="B328" s="145"/>
      <c r="C328" s="146" t="s">
        <v>712</v>
      </c>
      <c r="D328" s="146" t="s">
        <v>134</v>
      </c>
      <c r="E328" s="147" t="s">
        <v>713</v>
      </c>
      <c r="F328" s="148" t="s">
        <v>714</v>
      </c>
      <c r="G328" s="149" t="s">
        <v>145</v>
      </c>
      <c r="H328" s="150">
        <v>337.63</v>
      </c>
      <c r="I328" s="151"/>
      <c r="J328" s="151">
        <f>ROUND(I328*H328,2)</f>
        <v>0</v>
      </c>
      <c r="K328" s="152"/>
      <c r="L328" s="27"/>
      <c r="M328" s="153" t="s">
        <v>1</v>
      </c>
      <c r="N328" s="154" t="s">
        <v>35</v>
      </c>
      <c r="O328" s="155">
        <v>0</v>
      </c>
      <c r="P328" s="155">
        <f>O328*H328</f>
        <v>0</v>
      </c>
      <c r="Q328" s="155">
        <v>0</v>
      </c>
      <c r="R328" s="155">
        <f>Q328*H328</f>
        <v>0</v>
      </c>
      <c r="S328" s="155">
        <v>0</v>
      </c>
      <c r="T328" s="156">
        <f>S328*H328</f>
        <v>0</v>
      </c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R328" s="157" t="s">
        <v>149</v>
      </c>
      <c r="AT328" s="157" t="s">
        <v>134</v>
      </c>
      <c r="AU328" s="157" t="s">
        <v>137</v>
      </c>
      <c r="AY328" s="14" t="s">
        <v>132</v>
      </c>
      <c r="BE328" s="158">
        <f>IF(N328="základná",J328,0)</f>
        <v>0</v>
      </c>
      <c r="BF328" s="158">
        <f>IF(N328="znížená",J328,0)</f>
        <v>0</v>
      </c>
      <c r="BG328" s="158">
        <f>IF(N328="zákl. prenesená",J328,0)</f>
        <v>0</v>
      </c>
      <c r="BH328" s="158">
        <f>IF(N328="zníž. prenesená",J328,0)</f>
        <v>0</v>
      </c>
      <c r="BI328" s="158">
        <f>IF(N328="nulová",J328,0)</f>
        <v>0</v>
      </c>
      <c r="BJ328" s="14" t="s">
        <v>137</v>
      </c>
      <c r="BK328" s="158">
        <f>ROUND(I328*H328,2)</f>
        <v>0</v>
      </c>
      <c r="BL328" s="14" t="s">
        <v>149</v>
      </c>
      <c r="BM328" s="157" t="s">
        <v>715</v>
      </c>
    </row>
    <row r="329" spans="1:65" s="2" customFormat="1" ht="24.2" customHeight="1" x14ac:dyDescent="0.2">
      <c r="A329" s="26"/>
      <c r="B329" s="145"/>
      <c r="C329" s="146" t="s">
        <v>410</v>
      </c>
      <c r="D329" s="146" t="s">
        <v>134</v>
      </c>
      <c r="E329" s="147" t="s">
        <v>716</v>
      </c>
      <c r="F329" s="148" t="s">
        <v>717</v>
      </c>
      <c r="G329" s="149" t="s">
        <v>431</v>
      </c>
      <c r="H329" s="150">
        <v>210.887</v>
      </c>
      <c r="I329" s="151"/>
      <c r="J329" s="151">
        <f>ROUND(I329*H329,2)</f>
        <v>0</v>
      </c>
      <c r="K329" s="152"/>
      <c r="L329" s="27"/>
      <c r="M329" s="153" t="s">
        <v>1</v>
      </c>
      <c r="N329" s="154" t="s">
        <v>35</v>
      </c>
      <c r="O329" s="155">
        <v>0</v>
      </c>
      <c r="P329" s="155">
        <f>O329*H329</f>
        <v>0</v>
      </c>
      <c r="Q329" s="155">
        <v>0</v>
      </c>
      <c r="R329" s="155">
        <f>Q329*H329</f>
        <v>0</v>
      </c>
      <c r="S329" s="155">
        <v>0</v>
      </c>
      <c r="T329" s="156">
        <f>S329*H329</f>
        <v>0</v>
      </c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R329" s="157" t="s">
        <v>149</v>
      </c>
      <c r="AT329" s="157" t="s">
        <v>134</v>
      </c>
      <c r="AU329" s="157" t="s">
        <v>137</v>
      </c>
      <c r="AY329" s="14" t="s">
        <v>132</v>
      </c>
      <c r="BE329" s="158">
        <f>IF(N329="základná",J329,0)</f>
        <v>0</v>
      </c>
      <c r="BF329" s="158">
        <f>IF(N329="znížená",J329,0)</f>
        <v>0</v>
      </c>
      <c r="BG329" s="158">
        <f>IF(N329="zákl. prenesená",J329,0)</f>
        <v>0</v>
      </c>
      <c r="BH329" s="158">
        <f>IF(N329="zníž. prenesená",J329,0)</f>
        <v>0</v>
      </c>
      <c r="BI329" s="158">
        <f>IF(N329="nulová",J329,0)</f>
        <v>0</v>
      </c>
      <c r="BJ329" s="14" t="s">
        <v>137</v>
      </c>
      <c r="BK329" s="158">
        <f>ROUND(I329*H329,2)</f>
        <v>0</v>
      </c>
      <c r="BL329" s="14" t="s">
        <v>149</v>
      </c>
      <c r="BM329" s="157" t="s">
        <v>718</v>
      </c>
    </row>
    <row r="330" spans="1:65" s="12" customFormat="1" ht="23.1" customHeight="1" x14ac:dyDescent="0.2">
      <c r="B330" s="133"/>
      <c r="D330" s="134" t="s">
        <v>68</v>
      </c>
      <c r="E330" s="143" t="s">
        <v>719</v>
      </c>
      <c r="F330" s="143" t="s">
        <v>720</v>
      </c>
      <c r="J330" s="144">
        <f>BK330</f>
        <v>0</v>
      </c>
      <c r="L330" s="133"/>
      <c r="M330" s="137"/>
      <c r="N330" s="138"/>
      <c r="O330" s="138"/>
      <c r="P330" s="139">
        <f>SUM(P331:P333)</f>
        <v>72.382841299999995</v>
      </c>
      <c r="Q330" s="138"/>
      <c r="R330" s="139">
        <f>SUM(R331:R333)</f>
        <v>0.26802704999999999</v>
      </c>
      <c r="S330" s="138"/>
      <c r="T330" s="140">
        <f>SUM(T331:T333)</f>
        <v>0</v>
      </c>
      <c r="AR330" s="134" t="s">
        <v>137</v>
      </c>
      <c r="AT330" s="141" t="s">
        <v>68</v>
      </c>
      <c r="AU330" s="141" t="s">
        <v>77</v>
      </c>
      <c r="AY330" s="134" t="s">
        <v>132</v>
      </c>
      <c r="BK330" s="142">
        <f>SUM(BK331:BK333)</f>
        <v>0</v>
      </c>
    </row>
    <row r="331" spans="1:65" s="2" customFormat="1" ht="24.2" customHeight="1" x14ac:dyDescent="0.2">
      <c r="A331" s="26"/>
      <c r="B331" s="145"/>
      <c r="C331" s="146" t="s">
        <v>721</v>
      </c>
      <c r="D331" s="146" t="s">
        <v>134</v>
      </c>
      <c r="E331" s="147" t="s">
        <v>722</v>
      </c>
      <c r="F331" s="148" t="s">
        <v>723</v>
      </c>
      <c r="G331" s="149" t="s">
        <v>145</v>
      </c>
      <c r="H331" s="150">
        <v>77.688999999999993</v>
      </c>
      <c r="I331" s="151"/>
      <c r="J331" s="151">
        <f>ROUND(I331*H331,2)</f>
        <v>0</v>
      </c>
      <c r="K331" s="152"/>
      <c r="L331" s="27"/>
      <c r="M331" s="153" t="s">
        <v>1</v>
      </c>
      <c r="N331" s="154" t="s">
        <v>35</v>
      </c>
      <c r="O331" s="155">
        <v>0.93169999999999997</v>
      </c>
      <c r="P331" s="155">
        <f>O331*H331</f>
        <v>72.382841299999995</v>
      </c>
      <c r="Q331" s="155">
        <v>3.4499999999999999E-3</v>
      </c>
      <c r="R331" s="155">
        <f>Q331*H331</f>
        <v>0.26802704999999999</v>
      </c>
      <c r="S331" s="155">
        <v>0</v>
      </c>
      <c r="T331" s="156">
        <f>S331*H331</f>
        <v>0</v>
      </c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R331" s="157" t="s">
        <v>149</v>
      </c>
      <c r="AT331" s="157" t="s">
        <v>134</v>
      </c>
      <c r="AU331" s="157" t="s">
        <v>137</v>
      </c>
      <c r="AY331" s="14" t="s">
        <v>132</v>
      </c>
      <c r="BE331" s="158">
        <f>IF(N331="základná",J331,0)</f>
        <v>0</v>
      </c>
      <c r="BF331" s="158">
        <f>IF(N331="znížená",J331,0)</f>
        <v>0</v>
      </c>
      <c r="BG331" s="158">
        <f>IF(N331="zákl. prenesená",J331,0)</f>
        <v>0</v>
      </c>
      <c r="BH331" s="158">
        <f>IF(N331="zníž. prenesená",J331,0)</f>
        <v>0</v>
      </c>
      <c r="BI331" s="158">
        <f>IF(N331="nulová",J331,0)</f>
        <v>0</v>
      </c>
      <c r="BJ331" s="14" t="s">
        <v>137</v>
      </c>
      <c r="BK331" s="158">
        <f>ROUND(I331*H331,2)</f>
        <v>0</v>
      </c>
      <c r="BL331" s="14" t="s">
        <v>149</v>
      </c>
      <c r="BM331" s="157" t="s">
        <v>724</v>
      </c>
    </row>
    <row r="332" spans="1:65" s="2" customFormat="1" ht="24.2" customHeight="1" x14ac:dyDescent="0.2">
      <c r="A332" s="26"/>
      <c r="B332" s="145"/>
      <c r="C332" s="159" t="s">
        <v>413</v>
      </c>
      <c r="D332" s="159" t="s">
        <v>210</v>
      </c>
      <c r="E332" s="160" t="s">
        <v>725</v>
      </c>
      <c r="F332" s="161" t="s">
        <v>726</v>
      </c>
      <c r="G332" s="162" t="s">
        <v>145</v>
      </c>
      <c r="H332" s="163">
        <v>80.02</v>
      </c>
      <c r="I332" s="164"/>
      <c r="J332" s="164">
        <f>ROUND(I332*H332,2)</f>
        <v>0</v>
      </c>
      <c r="K332" s="165"/>
      <c r="L332" s="166"/>
      <c r="M332" s="167" t="s">
        <v>1</v>
      </c>
      <c r="N332" s="168" t="s">
        <v>35</v>
      </c>
      <c r="O332" s="155">
        <v>0</v>
      </c>
      <c r="P332" s="155">
        <f>O332*H332</f>
        <v>0</v>
      </c>
      <c r="Q332" s="155">
        <v>0</v>
      </c>
      <c r="R332" s="155">
        <f>Q332*H332</f>
        <v>0</v>
      </c>
      <c r="S332" s="155">
        <v>0</v>
      </c>
      <c r="T332" s="156">
        <f>S332*H332</f>
        <v>0</v>
      </c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R332" s="157" t="s">
        <v>162</v>
      </c>
      <c r="AT332" s="157" t="s">
        <v>210</v>
      </c>
      <c r="AU332" s="157" t="s">
        <v>137</v>
      </c>
      <c r="AY332" s="14" t="s">
        <v>132</v>
      </c>
      <c r="BE332" s="158">
        <f>IF(N332="základná",J332,0)</f>
        <v>0</v>
      </c>
      <c r="BF332" s="158">
        <f>IF(N332="znížená",J332,0)</f>
        <v>0</v>
      </c>
      <c r="BG332" s="158">
        <f>IF(N332="zákl. prenesená",J332,0)</f>
        <v>0</v>
      </c>
      <c r="BH332" s="158">
        <f>IF(N332="zníž. prenesená",J332,0)</f>
        <v>0</v>
      </c>
      <c r="BI332" s="158">
        <f>IF(N332="nulová",J332,0)</f>
        <v>0</v>
      </c>
      <c r="BJ332" s="14" t="s">
        <v>137</v>
      </c>
      <c r="BK332" s="158">
        <f>ROUND(I332*H332,2)</f>
        <v>0</v>
      </c>
      <c r="BL332" s="14" t="s">
        <v>149</v>
      </c>
      <c r="BM332" s="157" t="s">
        <v>727</v>
      </c>
    </row>
    <row r="333" spans="1:65" s="2" customFormat="1" ht="24.2" customHeight="1" x14ac:dyDescent="0.2">
      <c r="A333" s="26"/>
      <c r="B333" s="145"/>
      <c r="C333" s="146" t="s">
        <v>728</v>
      </c>
      <c r="D333" s="146" t="s">
        <v>134</v>
      </c>
      <c r="E333" s="147" t="s">
        <v>729</v>
      </c>
      <c r="F333" s="148" t="s">
        <v>730</v>
      </c>
      <c r="G333" s="149" t="s">
        <v>431</v>
      </c>
      <c r="H333" s="150">
        <v>32.116999999999997</v>
      </c>
      <c r="I333" s="151"/>
      <c r="J333" s="151">
        <f>ROUND(I333*H333,2)</f>
        <v>0</v>
      </c>
      <c r="K333" s="152"/>
      <c r="L333" s="27"/>
      <c r="M333" s="153" t="s">
        <v>1</v>
      </c>
      <c r="N333" s="154" t="s">
        <v>35</v>
      </c>
      <c r="O333" s="155">
        <v>0</v>
      </c>
      <c r="P333" s="155">
        <f>O333*H333</f>
        <v>0</v>
      </c>
      <c r="Q333" s="155">
        <v>0</v>
      </c>
      <c r="R333" s="155">
        <f>Q333*H333</f>
        <v>0</v>
      </c>
      <c r="S333" s="155">
        <v>0</v>
      </c>
      <c r="T333" s="156">
        <f>S333*H333</f>
        <v>0</v>
      </c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R333" s="157" t="s">
        <v>149</v>
      </c>
      <c r="AT333" s="157" t="s">
        <v>134</v>
      </c>
      <c r="AU333" s="157" t="s">
        <v>137</v>
      </c>
      <c r="AY333" s="14" t="s">
        <v>132</v>
      </c>
      <c r="BE333" s="158">
        <f>IF(N333="základná",J333,0)</f>
        <v>0</v>
      </c>
      <c r="BF333" s="158">
        <f>IF(N333="znížená",J333,0)</f>
        <v>0</v>
      </c>
      <c r="BG333" s="158">
        <f>IF(N333="zákl. prenesená",J333,0)</f>
        <v>0</v>
      </c>
      <c r="BH333" s="158">
        <f>IF(N333="zníž. prenesená",J333,0)</f>
        <v>0</v>
      </c>
      <c r="BI333" s="158">
        <f>IF(N333="nulová",J333,0)</f>
        <v>0</v>
      </c>
      <c r="BJ333" s="14" t="s">
        <v>137</v>
      </c>
      <c r="BK333" s="158">
        <f>ROUND(I333*H333,2)</f>
        <v>0</v>
      </c>
      <c r="BL333" s="14" t="s">
        <v>149</v>
      </c>
      <c r="BM333" s="157" t="s">
        <v>731</v>
      </c>
    </row>
    <row r="334" spans="1:65" s="12" customFormat="1" ht="23.1" customHeight="1" x14ac:dyDescent="0.2">
      <c r="B334" s="133"/>
      <c r="D334" s="134" t="s">
        <v>68</v>
      </c>
      <c r="E334" s="143" t="s">
        <v>732</v>
      </c>
      <c r="F334" s="143" t="s">
        <v>733</v>
      </c>
      <c r="J334" s="144">
        <f>BK334</f>
        <v>0</v>
      </c>
      <c r="L334" s="133"/>
      <c r="M334" s="137"/>
      <c r="N334" s="138"/>
      <c r="O334" s="138"/>
      <c r="P334" s="139">
        <f>SUM(P335:P336)</f>
        <v>106.05749448</v>
      </c>
      <c r="Q334" s="138"/>
      <c r="R334" s="139">
        <f>SUM(R335:R336)</f>
        <v>0.56101584000000004</v>
      </c>
      <c r="S334" s="138"/>
      <c r="T334" s="140">
        <f>SUM(T335:T336)</f>
        <v>0</v>
      </c>
      <c r="AR334" s="134" t="s">
        <v>137</v>
      </c>
      <c r="AT334" s="141" t="s">
        <v>68</v>
      </c>
      <c r="AU334" s="141" t="s">
        <v>77</v>
      </c>
      <c r="AY334" s="134" t="s">
        <v>132</v>
      </c>
      <c r="BK334" s="142">
        <f>SUM(BK335:BK336)</f>
        <v>0</v>
      </c>
    </row>
    <row r="335" spans="1:65" s="2" customFormat="1" ht="24.2" customHeight="1" x14ac:dyDescent="0.2">
      <c r="A335" s="26"/>
      <c r="B335" s="145"/>
      <c r="C335" s="146" t="s">
        <v>417</v>
      </c>
      <c r="D335" s="146" t="s">
        <v>134</v>
      </c>
      <c r="E335" s="147" t="s">
        <v>734</v>
      </c>
      <c r="F335" s="148" t="s">
        <v>735</v>
      </c>
      <c r="G335" s="149" t="s">
        <v>145</v>
      </c>
      <c r="H335" s="150">
        <v>1275.0360000000001</v>
      </c>
      <c r="I335" s="151"/>
      <c r="J335" s="151">
        <f>ROUND(I335*H335,2)</f>
        <v>0</v>
      </c>
      <c r="K335" s="152"/>
      <c r="L335" s="27"/>
      <c r="M335" s="153" t="s">
        <v>1</v>
      </c>
      <c r="N335" s="154" t="s">
        <v>35</v>
      </c>
      <c r="O335" s="155">
        <v>3.0179999999999998E-2</v>
      </c>
      <c r="P335" s="155">
        <f>O335*H335</f>
        <v>38.480586479999999</v>
      </c>
      <c r="Q335" s="155">
        <v>1E-4</v>
      </c>
      <c r="R335" s="155">
        <f>Q335*H335</f>
        <v>0.12750360000000002</v>
      </c>
      <c r="S335" s="155">
        <v>0</v>
      </c>
      <c r="T335" s="156">
        <f>S335*H335</f>
        <v>0</v>
      </c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R335" s="157" t="s">
        <v>149</v>
      </c>
      <c r="AT335" s="157" t="s">
        <v>134</v>
      </c>
      <c r="AU335" s="157" t="s">
        <v>137</v>
      </c>
      <c r="AY335" s="14" t="s">
        <v>132</v>
      </c>
      <c r="BE335" s="158">
        <f>IF(N335="základná",J335,0)</f>
        <v>0</v>
      </c>
      <c r="BF335" s="158">
        <f>IF(N335="znížená",J335,0)</f>
        <v>0</v>
      </c>
      <c r="BG335" s="158">
        <f>IF(N335="zákl. prenesená",J335,0)</f>
        <v>0</v>
      </c>
      <c r="BH335" s="158">
        <f>IF(N335="zníž. prenesená",J335,0)</f>
        <v>0</v>
      </c>
      <c r="BI335" s="158">
        <f>IF(N335="nulová",J335,0)</f>
        <v>0</v>
      </c>
      <c r="BJ335" s="14" t="s">
        <v>137</v>
      </c>
      <c r="BK335" s="158">
        <f>ROUND(I335*H335,2)</f>
        <v>0</v>
      </c>
      <c r="BL335" s="14" t="s">
        <v>149</v>
      </c>
      <c r="BM335" s="157" t="s">
        <v>736</v>
      </c>
    </row>
    <row r="336" spans="1:65" s="2" customFormat="1" ht="33" customHeight="1" x14ac:dyDescent="0.2">
      <c r="A336" s="26"/>
      <c r="B336" s="145"/>
      <c r="C336" s="146" t="s">
        <v>737</v>
      </c>
      <c r="D336" s="146" t="s">
        <v>134</v>
      </c>
      <c r="E336" s="147" t="s">
        <v>738</v>
      </c>
      <c r="F336" s="148" t="s">
        <v>739</v>
      </c>
      <c r="G336" s="149" t="s">
        <v>145</v>
      </c>
      <c r="H336" s="150">
        <v>1275.0360000000001</v>
      </c>
      <c r="I336" s="151"/>
      <c r="J336" s="151">
        <f>ROUND(I336*H336,2)</f>
        <v>0</v>
      </c>
      <c r="K336" s="152"/>
      <c r="L336" s="27"/>
      <c r="M336" s="153" t="s">
        <v>1</v>
      </c>
      <c r="N336" s="154" t="s">
        <v>35</v>
      </c>
      <c r="O336" s="155">
        <v>5.2999999999999999E-2</v>
      </c>
      <c r="P336" s="155">
        <f>O336*H336</f>
        <v>67.576908000000003</v>
      </c>
      <c r="Q336" s="155">
        <v>3.4000000000000002E-4</v>
      </c>
      <c r="R336" s="155">
        <f>Q336*H336</f>
        <v>0.43351224000000005</v>
      </c>
      <c r="S336" s="155">
        <v>0</v>
      </c>
      <c r="T336" s="156">
        <f>S336*H336</f>
        <v>0</v>
      </c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R336" s="157" t="s">
        <v>149</v>
      </c>
      <c r="AT336" s="157" t="s">
        <v>134</v>
      </c>
      <c r="AU336" s="157" t="s">
        <v>137</v>
      </c>
      <c r="AY336" s="14" t="s">
        <v>132</v>
      </c>
      <c r="BE336" s="158">
        <f>IF(N336="základná",J336,0)</f>
        <v>0</v>
      </c>
      <c r="BF336" s="158">
        <f>IF(N336="znížená",J336,0)</f>
        <v>0</v>
      </c>
      <c r="BG336" s="158">
        <f>IF(N336="zákl. prenesená",J336,0)</f>
        <v>0</v>
      </c>
      <c r="BH336" s="158">
        <f>IF(N336="zníž. prenesená",J336,0)</f>
        <v>0</v>
      </c>
      <c r="BI336" s="158">
        <f>IF(N336="nulová",J336,0)</f>
        <v>0</v>
      </c>
      <c r="BJ336" s="14" t="s">
        <v>137</v>
      </c>
      <c r="BK336" s="158">
        <f>ROUND(I336*H336,2)</f>
        <v>0</v>
      </c>
      <c r="BL336" s="14" t="s">
        <v>149</v>
      </c>
      <c r="BM336" s="157" t="s">
        <v>740</v>
      </c>
    </row>
    <row r="337" spans="1:65" s="2" customFormat="1" ht="33" customHeight="1" x14ac:dyDescent="0.2">
      <c r="A337" s="173"/>
      <c r="B337" s="145"/>
      <c r="C337" s="174"/>
      <c r="D337" s="174"/>
      <c r="E337" s="175"/>
      <c r="F337" s="176" t="s">
        <v>754</v>
      </c>
      <c r="G337" s="177"/>
      <c r="H337" s="178"/>
      <c r="I337" s="179"/>
      <c r="J337" s="179"/>
      <c r="K337" s="180"/>
      <c r="L337" s="27"/>
      <c r="M337" s="153"/>
      <c r="N337" s="154"/>
      <c r="O337" s="155"/>
      <c r="P337" s="155"/>
      <c r="Q337" s="155"/>
      <c r="R337" s="155"/>
      <c r="S337" s="155"/>
      <c r="T337" s="156"/>
      <c r="U337" s="173"/>
      <c r="V337" s="173"/>
      <c r="W337" s="173"/>
      <c r="X337" s="173"/>
      <c r="Y337" s="173"/>
      <c r="Z337" s="173"/>
      <c r="AA337" s="173"/>
      <c r="AB337" s="173"/>
      <c r="AC337" s="173"/>
      <c r="AD337" s="173"/>
      <c r="AE337" s="173"/>
      <c r="AR337" s="157"/>
      <c r="AT337" s="157"/>
      <c r="AU337" s="157"/>
      <c r="AY337" s="14"/>
      <c r="BE337" s="158"/>
      <c r="BF337" s="158"/>
      <c r="BG337" s="158"/>
      <c r="BH337" s="158"/>
      <c r="BI337" s="158"/>
      <c r="BJ337" s="14"/>
      <c r="BK337" s="158"/>
      <c r="BL337" s="14"/>
      <c r="BM337" s="157"/>
    </row>
    <row r="338" spans="1:65" s="2" customFormat="1" ht="33" customHeight="1" x14ac:dyDescent="0.2">
      <c r="A338" s="173"/>
      <c r="B338" s="145"/>
      <c r="C338" s="181">
        <v>172</v>
      </c>
      <c r="D338" s="182" t="s">
        <v>134</v>
      </c>
      <c r="E338" s="183" t="s">
        <v>752</v>
      </c>
      <c r="F338" s="184" t="s">
        <v>753</v>
      </c>
      <c r="G338" s="185" t="s">
        <v>145</v>
      </c>
      <c r="H338" s="186">
        <v>50.5</v>
      </c>
      <c r="I338" s="187"/>
      <c r="J338" s="187"/>
      <c r="K338" s="188"/>
      <c r="L338" s="53"/>
      <c r="M338" s="153"/>
      <c r="N338" s="154"/>
      <c r="O338" s="155"/>
      <c r="P338" s="155"/>
      <c r="Q338" s="155"/>
      <c r="R338" s="155"/>
      <c r="S338" s="155"/>
      <c r="T338" s="156"/>
      <c r="U338" s="173"/>
      <c r="V338" s="173"/>
      <c r="W338" s="173"/>
      <c r="X338" s="173"/>
      <c r="Y338" s="173"/>
      <c r="Z338" s="173"/>
      <c r="AA338" s="173"/>
      <c r="AB338" s="173"/>
      <c r="AC338" s="173"/>
      <c r="AD338" s="173"/>
      <c r="AE338" s="173"/>
      <c r="AR338" s="157"/>
      <c r="AT338" s="157"/>
      <c r="AU338" s="157"/>
      <c r="AY338" s="14"/>
      <c r="BE338" s="158"/>
      <c r="BF338" s="158"/>
      <c r="BG338" s="158"/>
      <c r="BH338" s="158"/>
      <c r="BI338" s="158"/>
      <c r="BJ338" s="14"/>
      <c r="BK338" s="158"/>
      <c r="BL338" s="14"/>
      <c r="BM338" s="157"/>
    </row>
    <row r="339" spans="1:65" s="12" customFormat="1" ht="26.1" customHeight="1" x14ac:dyDescent="0.2">
      <c r="B339" s="133"/>
      <c r="D339" s="134" t="s">
        <v>68</v>
      </c>
      <c r="E339" s="135" t="s">
        <v>741</v>
      </c>
      <c r="F339" s="135" t="s">
        <v>742</v>
      </c>
      <c r="J339" s="136">
        <f>BK339</f>
        <v>0</v>
      </c>
      <c r="L339" s="133"/>
      <c r="M339" s="137"/>
      <c r="N339" s="138"/>
      <c r="O339" s="138"/>
      <c r="P339" s="139">
        <f>SUM(P340:P341)</f>
        <v>0</v>
      </c>
      <c r="Q339" s="138"/>
      <c r="R339" s="139">
        <f>SUM(R340:R341)</f>
        <v>0</v>
      </c>
      <c r="S339" s="138"/>
      <c r="T339" s="140">
        <f>SUM(T340:T341)</f>
        <v>0</v>
      </c>
      <c r="AR339" s="134" t="s">
        <v>136</v>
      </c>
      <c r="AT339" s="141" t="s">
        <v>68</v>
      </c>
      <c r="AU339" s="141" t="s">
        <v>69</v>
      </c>
      <c r="AY339" s="134" t="s">
        <v>132</v>
      </c>
      <c r="BK339" s="142">
        <f>SUM(BK340:BK341)</f>
        <v>0</v>
      </c>
    </row>
    <row r="340" spans="1:65" s="2" customFormat="1" ht="16.5" customHeight="1" x14ac:dyDescent="0.2">
      <c r="A340" s="26"/>
      <c r="B340" s="145"/>
      <c r="C340" s="146">
        <v>173</v>
      </c>
      <c r="D340" s="146" t="s">
        <v>134</v>
      </c>
      <c r="E340" s="147" t="s">
        <v>743</v>
      </c>
      <c r="F340" s="148" t="s">
        <v>744</v>
      </c>
      <c r="G340" s="149" t="s">
        <v>145</v>
      </c>
      <c r="H340" s="150">
        <v>550.76</v>
      </c>
      <c r="I340" s="151"/>
      <c r="J340" s="151">
        <f>ROUND(I340*H340,2)</f>
        <v>0</v>
      </c>
      <c r="K340" s="152"/>
      <c r="L340" s="27"/>
      <c r="M340" s="153" t="s">
        <v>1</v>
      </c>
      <c r="N340" s="154" t="s">
        <v>35</v>
      </c>
      <c r="O340" s="155">
        <v>0</v>
      </c>
      <c r="P340" s="155">
        <f>O340*H340</f>
        <v>0</v>
      </c>
      <c r="Q340" s="155">
        <v>0</v>
      </c>
      <c r="R340" s="155">
        <f>Q340*H340</f>
        <v>0</v>
      </c>
      <c r="S340" s="155">
        <v>0</v>
      </c>
      <c r="T340" s="156">
        <f>S340*H340</f>
        <v>0</v>
      </c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R340" s="157" t="s">
        <v>745</v>
      </c>
      <c r="AT340" s="157" t="s">
        <v>134</v>
      </c>
      <c r="AU340" s="157" t="s">
        <v>77</v>
      </c>
      <c r="AY340" s="14" t="s">
        <v>132</v>
      </c>
      <c r="BE340" s="158">
        <f>IF(N340="základná",J340,0)</f>
        <v>0</v>
      </c>
      <c r="BF340" s="158">
        <f>IF(N340="znížená",J340,0)</f>
        <v>0</v>
      </c>
      <c r="BG340" s="158">
        <f>IF(N340="zákl. prenesená",J340,0)</f>
        <v>0</v>
      </c>
      <c r="BH340" s="158">
        <f>IF(N340="zníž. prenesená",J340,0)</f>
        <v>0</v>
      </c>
      <c r="BI340" s="158">
        <f>IF(N340="nulová",J340,0)</f>
        <v>0</v>
      </c>
      <c r="BJ340" s="14" t="s">
        <v>137</v>
      </c>
      <c r="BK340" s="158">
        <f>ROUND(I340*H340,2)</f>
        <v>0</v>
      </c>
      <c r="BL340" s="14" t="s">
        <v>745</v>
      </c>
      <c r="BM340" s="157" t="s">
        <v>746</v>
      </c>
    </row>
    <row r="341" spans="1:65" s="2" customFormat="1" ht="16.5" customHeight="1" x14ac:dyDescent="0.2">
      <c r="A341" s="26"/>
      <c r="B341" s="145"/>
      <c r="C341" s="146">
        <v>174</v>
      </c>
      <c r="D341" s="146" t="s">
        <v>134</v>
      </c>
      <c r="E341" s="147" t="s">
        <v>747</v>
      </c>
      <c r="F341" s="148" t="s">
        <v>748</v>
      </c>
      <c r="G341" s="149" t="s">
        <v>145</v>
      </c>
      <c r="H341" s="150">
        <v>473.41</v>
      </c>
      <c r="I341" s="151"/>
      <c r="J341" s="151">
        <f>ROUND(I341*H341,2)</f>
        <v>0</v>
      </c>
      <c r="K341" s="152"/>
      <c r="L341" s="27"/>
      <c r="M341" s="169" t="s">
        <v>1</v>
      </c>
      <c r="N341" s="170" t="s">
        <v>35</v>
      </c>
      <c r="O341" s="171">
        <v>0</v>
      </c>
      <c r="P341" s="171">
        <f>O341*H341</f>
        <v>0</v>
      </c>
      <c r="Q341" s="171">
        <v>0</v>
      </c>
      <c r="R341" s="171">
        <f>Q341*H341</f>
        <v>0</v>
      </c>
      <c r="S341" s="171">
        <v>0</v>
      </c>
      <c r="T341" s="172">
        <f>S341*H341</f>
        <v>0</v>
      </c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R341" s="157" t="s">
        <v>745</v>
      </c>
      <c r="AT341" s="157" t="s">
        <v>134</v>
      </c>
      <c r="AU341" s="157" t="s">
        <v>77</v>
      </c>
      <c r="AY341" s="14" t="s">
        <v>132</v>
      </c>
      <c r="BE341" s="158">
        <f>IF(N341="základná",J341,0)</f>
        <v>0</v>
      </c>
      <c r="BF341" s="158">
        <f>IF(N341="znížená",J341,0)</f>
        <v>0</v>
      </c>
      <c r="BG341" s="158">
        <f>IF(N341="zákl. prenesená",J341,0)</f>
        <v>0</v>
      </c>
      <c r="BH341" s="158">
        <f>IF(N341="zníž. prenesená",J341,0)</f>
        <v>0</v>
      </c>
      <c r="BI341" s="158">
        <f>IF(N341="nulová",J341,0)</f>
        <v>0</v>
      </c>
      <c r="BJ341" s="14" t="s">
        <v>137</v>
      </c>
      <c r="BK341" s="158">
        <f>ROUND(I341*H341,2)</f>
        <v>0</v>
      </c>
      <c r="BL341" s="14" t="s">
        <v>745</v>
      </c>
      <c r="BM341" s="157" t="s">
        <v>749</v>
      </c>
    </row>
    <row r="342" spans="1:65" s="2" customFormat="1" ht="6.95" customHeight="1" x14ac:dyDescent="0.2">
      <c r="A342" s="26"/>
      <c r="B342" s="42"/>
      <c r="C342" s="43"/>
      <c r="D342" s="43"/>
      <c r="E342" s="43"/>
      <c r="F342" s="43"/>
      <c r="G342" s="43"/>
      <c r="H342" s="43"/>
      <c r="I342" s="43"/>
      <c r="J342" s="43"/>
      <c r="K342" s="43"/>
      <c r="L342" s="27"/>
      <c r="M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</row>
  </sheetData>
  <autoFilter ref="C142:K341" xr:uid="{00000000-0009-0000-0000-000001000000}"/>
  <mergeCells count="9">
    <mergeCell ref="E87:H87"/>
    <mergeCell ref="E133:H133"/>
    <mergeCell ref="E135:H135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88" fitToHeight="100" orientation="portrait" r:id="rId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C1E5F73927C4B85C96DAD7AA71994" ma:contentTypeVersion="13" ma:contentTypeDescription="Umožňuje vytvoriť nový dokument." ma:contentTypeScope="" ma:versionID="896dd1a56d0f350884728d2e08cbcb82">
  <xsd:schema xmlns:xsd="http://www.w3.org/2001/XMLSchema" xmlns:xs="http://www.w3.org/2001/XMLSchema" xmlns:p="http://schemas.microsoft.com/office/2006/metadata/properties" xmlns:ns2="acc58529-e223-4eec-a139-d017205275f3" xmlns:ns3="da420f98-a631-4690-a26f-80556e7cd3b3" targetNamespace="http://schemas.microsoft.com/office/2006/metadata/properties" ma:root="true" ma:fieldsID="f18547b6981785da5d7a01a4debc3f10" ns2:_="" ns3:_="">
    <xsd:import namespace="acc58529-e223-4eec-a139-d017205275f3"/>
    <xsd:import namespace="da420f98-a631-4690-a26f-80556e7cd3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58529-e223-4eec-a139-d017205275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20f98-a631-4690-a26f-80556e7cd3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D1DC7-6AAB-4140-AF8C-50B73F2414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C666FD-C238-4D7C-8B5C-DFC9BAA67EA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776062-D777-421D-A50A-7FDAF1500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c58529-e223-4eec-a139-d017205275f3"/>
    <ds:schemaRef ds:uri="da420f98-a631-4690-a26f-80556e7cd3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SO 107 - Materská škola</vt:lpstr>
      <vt:lpstr>'Rekapitulácia stavby'!Názvy_tlače</vt:lpstr>
      <vt:lpstr>'SO 107 - Materská škola'!Názvy_tlače</vt:lpstr>
      <vt:lpstr>'Rekapitulácia stavby'!Oblasť_tlače</vt:lpstr>
      <vt:lpstr>'SO 107 - Materská škola'!Oblasť_tlače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Paulovicova</dc:creator>
  <cp:lastModifiedBy>Michal Brozman</cp:lastModifiedBy>
  <cp:lastPrinted>2021-08-19T06:33:12Z</cp:lastPrinted>
  <dcterms:created xsi:type="dcterms:W3CDTF">2021-08-19T06:26:58Z</dcterms:created>
  <dcterms:modified xsi:type="dcterms:W3CDTF">2021-10-25T08:53:47Z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0x010100AEFC1E5F73927C4B85C96DAD7AA71994</vt:lpwstr>
  </property>
</Properties>
</file>