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5 Verejné obstarávanie\Verejné súťaže\2021\256 - Škultéty NT\S\"/>
    </mc:Choice>
  </mc:AlternateContent>
  <bookViews>
    <workbookView xWindow="0" yWindow="0" windowWidth="0" windowHeight="0"/>
  </bookViews>
  <sheets>
    <sheet name="Rekapitulácia stavby" sheetId="1" r:id="rId1"/>
    <sheet name="Objekt2 - Rozpočet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'Objekt2 - Rozpočet'!$C$127:$K$233</definedName>
    <definedName name="_xlnm.Print_Area" localSheetId="1">'Objekt2 - Rozpočet'!$C$4:$J$76,'Objekt2 - Rozpočet'!$C$115:$J$233</definedName>
    <definedName name="_xlnm.Print_Titles" localSheetId="1">'Objekt2 - Rozpočet'!$127:$127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33"/>
  <c r="BH233"/>
  <c r="BG233"/>
  <c r="BE233"/>
  <c r="T233"/>
  <c r="T232"/>
  <c r="R233"/>
  <c r="R232"/>
  <c r="P233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2"/>
  <c r="BH212"/>
  <c r="BG212"/>
  <c r="BE212"/>
  <c r="T212"/>
  <c r="T211"/>
  <c r="R212"/>
  <c r="R211"/>
  <c r="P212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F122"/>
  <c r="E120"/>
  <c r="F89"/>
  <c r="E87"/>
  <c r="J24"/>
  <c r="E24"/>
  <c r="J92"/>
  <c r="J23"/>
  <c r="J21"/>
  <c r="E21"/>
  <c r="J124"/>
  <c r="J20"/>
  <c r="J18"/>
  <c r="E18"/>
  <c r="F125"/>
  <c r="J17"/>
  <c r="J15"/>
  <c r="E15"/>
  <c r="F124"/>
  <c r="J14"/>
  <c r="J12"/>
  <c r="J122"/>
  <c r="E7"/>
  <c r="E85"/>
  <c i="1" r="L90"/>
  <c r="AM90"/>
  <c r="AM89"/>
  <c r="L89"/>
  <c r="AM87"/>
  <c r="L87"/>
  <c r="L85"/>
  <c r="L84"/>
  <c i="2" r="BK233"/>
  <c r="J230"/>
  <c r="BK228"/>
  <c r="BK225"/>
  <c r="J224"/>
  <c r="J221"/>
  <c r="BK219"/>
  <c r="BK217"/>
  <c r="BK215"/>
  <c r="J212"/>
  <c r="J209"/>
  <c r="BK207"/>
  <c r="J205"/>
  <c r="BK203"/>
  <c r="BK201"/>
  <c r="J199"/>
  <c r="BK197"/>
  <c r="BK194"/>
  <c r="BK192"/>
  <c r="J190"/>
  <c r="BK189"/>
  <c r="J186"/>
  <c r="J183"/>
  <c r="J180"/>
  <c r="BK178"/>
  <c r="BK176"/>
  <c r="BK174"/>
  <c r="BK172"/>
  <c r="J170"/>
  <c r="J168"/>
  <c r="BK166"/>
  <c r="J164"/>
  <c r="J162"/>
  <c r="BK160"/>
  <c r="J158"/>
  <c r="BK156"/>
  <c r="J154"/>
  <c r="J152"/>
  <c r="BK150"/>
  <c r="J148"/>
  <c r="BK146"/>
  <c r="BK144"/>
  <c r="BK142"/>
  <c r="BK140"/>
  <c r="J138"/>
  <c r="J136"/>
  <c r="J134"/>
  <c r="BK132"/>
  <c r="J131"/>
  <c r="J231"/>
  <c r="J229"/>
  <c r="J226"/>
  <c r="J223"/>
  <c r="BK220"/>
  <c r="BK218"/>
  <c r="J216"/>
  <c r="BK212"/>
  <c r="BK209"/>
  <c r="J207"/>
  <c r="BK205"/>
  <c r="J203"/>
  <c r="J201"/>
  <c r="BK199"/>
  <c r="J197"/>
  <c r="J194"/>
  <c r="J192"/>
  <c r="J189"/>
  <c r="J188"/>
  <c r="J185"/>
  <c r="BK182"/>
  <c r="J179"/>
  <c r="BK177"/>
  <c r="BK175"/>
  <c r="BK173"/>
  <c r="J171"/>
  <c r="BK169"/>
  <c r="BK167"/>
  <c r="J165"/>
  <c r="J163"/>
  <c r="J161"/>
  <c r="BK159"/>
  <c r="J157"/>
  <c r="J155"/>
  <c r="J153"/>
  <c r="J150"/>
  <c r="BK148"/>
  <c r="J146"/>
  <c r="J145"/>
  <c r="J143"/>
  <c r="J141"/>
  <c r="BK138"/>
  <c r="BK136"/>
  <c r="BK135"/>
  <c r="J133"/>
  <c r="BK231"/>
  <c r="BK229"/>
  <c r="BK226"/>
  <c r="J225"/>
  <c r="BK223"/>
  <c r="J220"/>
  <c r="J218"/>
  <c r="BK216"/>
  <c r="BK210"/>
  <c r="J208"/>
  <c r="J206"/>
  <c r="J204"/>
  <c r="J202"/>
  <c r="BK200"/>
  <c r="J198"/>
  <c r="BK196"/>
  <c r="BK193"/>
  <c r="BK191"/>
  <c r="BK188"/>
  <c r="BK185"/>
  <c r="J182"/>
  <c r="BK179"/>
  <c r="J177"/>
  <c r="J175"/>
  <c r="J173"/>
  <c r="BK171"/>
  <c r="J169"/>
  <c r="J167"/>
  <c r="BK165"/>
  <c r="BK163"/>
  <c r="BK161"/>
  <c r="J159"/>
  <c r="BK157"/>
  <c r="BK155"/>
  <c r="BK153"/>
  <c r="BK151"/>
  <c r="BK149"/>
  <c r="BK147"/>
  <c r="BK145"/>
  <c r="BK143"/>
  <c r="BK141"/>
  <c r="BK139"/>
  <c r="J137"/>
  <c r="J135"/>
  <c r="BK133"/>
  <c r="BK131"/>
  <c r="J233"/>
  <c r="BK230"/>
  <c r="J228"/>
  <c r="BK224"/>
  <c r="BK221"/>
  <c r="J219"/>
  <c r="J217"/>
  <c r="J215"/>
  <c r="J210"/>
  <c r="BK208"/>
  <c r="BK206"/>
  <c r="BK204"/>
  <c r="BK202"/>
  <c r="J200"/>
  <c r="BK198"/>
  <c r="J196"/>
  <c r="J193"/>
  <c r="J191"/>
  <c r="BK190"/>
  <c r="BK186"/>
  <c r="BK183"/>
  <c r="BK180"/>
  <c r="J178"/>
  <c r="J176"/>
  <c r="J174"/>
  <c r="J172"/>
  <c r="BK170"/>
  <c r="BK168"/>
  <c r="J166"/>
  <c r="BK164"/>
  <c r="BK162"/>
  <c r="J160"/>
  <c r="BK158"/>
  <c r="J156"/>
  <c r="BK154"/>
  <c r="BK152"/>
  <c r="J151"/>
  <c r="J149"/>
  <c r="J147"/>
  <c r="J144"/>
  <c r="J142"/>
  <c r="J140"/>
  <c r="J139"/>
  <c r="BK137"/>
  <c r="BK134"/>
  <c r="J132"/>
  <c i="1" r="AS94"/>
  <c i="2" l="1" r="BK130"/>
  <c r="R130"/>
  <c r="R129"/>
  <c r="BK181"/>
  <c r="J181"/>
  <c r="J99"/>
  <c r="P181"/>
  <c r="R184"/>
  <c r="P130"/>
  <c r="T130"/>
  <c r="R181"/>
  <c r="T181"/>
  <c r="BK184"/>
  <c r="J184"/>
  <c r="J100"/>
  <c r="P184"/>
  <c r="T184"/>
  <c r="BK187"/>
  <c r="J187"/>
  <c r="J101"/>
  <c r="P187"/>
  <c r="R187"/>
  <c r="T187"/>
  <c r="BK195"/>
  <c r="J195"/>
  <c r="J102"/>
  <c r="P195"/>
  <c r="R195"/>
  <c r="T195"/>
  <c r="BK214"/>
  <c r="J214"/>
  <c r="J105"/>
  <c r="P214"/>
  <c r="R214"/>
  <c r="T214"/>
  <c r="BK222"/>
  <c r="J222"/>
  <c r="J106"/>
  <c r="P222"/>
  <c r="R222"/>
  <c r="T222"/>
  <c r="BK227"/>
  <c r="J227"/>
  <c r="J107"/>
  <c r="P227"/>
  <c r="R227"/>
  <c r="T227"/>
  <c r="BK211"/>
  <c r="J211"/>
  <c r="J103"/>
  <c r="BK232"/>
  <c r="J232"/>
  <c r="J108"/>
  <c r="F91"/>
  <c r="F92"/>
  <c r="E118"/>
  <c r="J125"/>
  <c r="BF131"/>
  <c r="BF132"/>
  <c r="BF135"/>
  <c r="BF138"/>
  <c r="BF139"/>
  <c r="BF140"/>
  <c r="BF141"/>
  <c r="BF142"/>
  <c r="BF143"/>
  <c r="BF144"/>
  <c r="BF145"/>
  <c r="BF146"/>
  <c r="BF149"/>
  <c r="BF150"/>
  <c r="BF154"/>
  <c r="BF155"/>
  <c r="BF156"/>
  <c r="BF159"/>
  <c r="BF160"/>
  <c r="BF162"/>
  <c r="BF164"/>
  <c r="BF165"/>
  <c r="BF168"/>
  <c r="BF170"/>
  <c r="BF171"/>
  <c r="BF173"/>
  <c r="BF174"/>
  <c r="BF175"/>
  <c r="BF176"/>
  <c r="BF177"/>
  <c r="BF178"/>
  <c r="BF180"/>
  <c r="BF183"/>
  <c r="BF188"/>
  <c r="BF191"/>
  <c r="BF192"/>
  <c r="BF193"/>
  <c r="BF194"/>
  <c r="BF196"/>
  <c r="BF199"/>
  <c r="BF202"/>
  <c r="BF206"/>
  <c r="BF209"/>
  <c r="BF215"/>
  <c r="BF216"/>
  <c r="BF221"/>
  <c r="BF224"/>
  <c r="BF225"/>
  <c r="BF228"/>
  <c r="BF230"/>
  <c r="BF231"/>
  <c r="BF233"/>
  <c r="J89"/>
  <c r="J91"/>
  <c r="BF133"/>
  <c r="BF134"/>
  <c r="BF136"/>
  <c r="BF137"/>
  <c r="BF147"/>
  <c r="BF148"/>
  <c r="BF151"/>
  <c r="BF152"/>
  <c r="BF153"/>
  <c r="BF157"/>
  <c r="BF158"/>
  <c r="BF161"/>
  <c r="BF163"/>
  <c r="BF166"/>
  <c r="BF167"/>
  <c r="BF169"/>
  <c r="BF172"/>
  <c r="BF179"/>
  <c r="BF182"/>
  <c r="BF185"/>
  <c r="BF186"/>
  <c r="BF189"/>
  <c r="BF190"/>
  <c r="BF197"/>
  <c r="BF198"/>
  <c r="BF200"/>
  <c r="BF201"/>
  <c r="BF203"/>
  <c r="BF204"/>
  <c r="BF205"/>
  <c r="BF207"/>
  <c r="BF208"/>
  <c r="BF210"/>
  <c r="BF212"/>
  <c r="BF217"/>
  <c r="BF218"/>
  <c r="BF219"/>
  <c r="BF220"/>
  <c r="BF223"/>
  <c r="BF226"/>
  <c r="BF229"/>
  <c r="J33"/>
  <c i="1" r="AV95"/>
  <c i="2" r="F36"/>
  <c i="1" r="BC95"/>
  <c r="BC94"/>
  <c r="W32"/>
  <c i="2" r="F35"/>
  <c i="1" r="BB95"/>
  <c r="BB94"/>
  <c r="W31"/>
  <c i="2" r="F33"/>
  <c i="1" r="AZ95"/>
  <c r="AZ94"/>
  <c r="W29"/>
  <c i="2" r="F37"/>
  <c i="1" r="BD95"/>
  <c r="BD94"/>
  <c r="W33"/>
  <c i="2" l="1" r="T213"/>
  <c r="R213"/>
  <c r="P213"/>
  <c r="T129"/>
  <c r="T128"/>
  <c r="P129"/>
  <c r="P128"/>
  <c i="1" r="AU95"/>
  <c i="2" r="BK129"/>
  <c r="J129"/>
  <c r="J97"/>
  <c r="R128"/>
  <c r="J130"/>
  <c r="J98"/>
  <c r="BK213"/>
  <c r="J213"/>
  <c r="J104"/>
  <c i="1" r="AU94"/>
  <c r="AV94"/>
  <c r="AK29"/>
  <c i="2" r="F34"/>
  <c i="1" r="BA95"/>
  <c r="BA94"/>
  <c r="W30"/>
  <c r="AY94"/>
  <c r="AX94"/>
  <c i="2" r="J34"/>
  <c i="1" r="AW95"/>
  <c r="AT95"/>
  <c i="2" l="1" r="BK128"/>
  <c r="J128"/>
  <c r="J96"/>
  <c i="1" r="AW94"/>
  <c r="AK30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<sst xmlns="http://schemas.openxmlformats.org/spreadsheetml/2006/main">
  <si>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</si>
  <si>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</si>
  <si>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</si>
  <si>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</si>
  <si>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</si>
  <si>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{cf4f8e96-0ff0-4646-a617-29fe1b357671}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</si>
  <si>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</si>
  <si>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</si>
  <si>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</si>
  <si>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</si>
  <si>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</si>
  <si>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</si>
  <si>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256/2021</t>
  </si>
  <si>
    <t>Stavba:</t>
  </si>
  <si>
    <t>Revitalizácia areálu ZŠ Škultétyho,Nitra</t>
  </si>
  <si>
    <t>JKSO:</t>
  </si>
  <si>
    <t>KS:</t>
  </si>
  <si>
    <t>Miesto:</t>
  </si>
  <si>
    <t xml:space="preserve"> </t>
  </si>
  <si>
    <t>Dátum:</t>
  </si>
  <si>
    <t>8. 11. 2021</t>
  </si>
  <si>
    <t>Objednávateľ:</t>
  </si>
  <si>
    <t>IČO:</t>
  </si>
  <si>
    <t>Mesto Nitra</t>
  </si>
  <si>
    <t>IČ DPH:</t>
  </si>
  <si>
    <t>Zhotoviteľ:</t>
  </si>
  <si>
    <t>31588506</t>
  </si>
  <si>
    <t>ERPOS, spol. s r.o.</t>
  </si>
  <si>
    <t>SK2020449079</t>
  </si>
  <si>
    <t>Projektant:</t>
  </si>
  <si>
    <t>True</t>
  </si>
  <si>
    <t>Spracovateľ:</t>
  </si>
  <si>
    <t>Ing. Paula Petrušová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</si>
  <si>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</si>
  <si>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</si>
  <si>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</si>
  <si>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</si>
  <si>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</si>
  <si>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</si>
  <si>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</si>
  <si>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</si>
  <si>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</si>
  <si>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</si>
  <si>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</si>
  <si>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</si>
  <si>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</si>
  <si>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</si>
  <si>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</si>
  <si>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</si>
  <si>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</si>
  <si>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</si>
  <si>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</si>
  <si>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</si>
  <si>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</si>
  <si>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</si>
  <si>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</si>
  <si>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</si>
  <si>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</si>
  <si>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</si>
  <si>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</si>
  <si>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</si>
  <si>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</si>
  <si>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</si>
  <si>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</si>
  <si>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</si>
  <si>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</si>
  <si>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</si>
  <si>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</si>
  <si>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</si>
  <si>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</si>
  <si>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</si>
  <si>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</si>
  <si>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</si>
  <si>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</si>
  <si>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</si>
  <si>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</si>
  <si>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</si>
  <si>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</si>
  <si>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</si>
  <si>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Objekt2</t>
  </si>
  <si>
    <t>Rozpočet</t>
  </si>
  <si>
    <t>STA</t>
  </si>
  <si>
    <t>1</t>
  </si>
  <si>
    <t>{1b6015e0-c207-4843-a641-fa4c151964ce}</t>
  </si>
  <si>
    <t>KRYCÍ LIST ROZPOČTU</t>
  </si>
  <si>
    <t>Objekt:</t>
  </si>
  <si>
    <t>Objekt2 - Rozpočet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</si>
  <si>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</si>
  <si>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</si>
  <si>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</si>
  <si>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</si>
  <si>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</si>
  <si>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</si>
  <si>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</si>
  <si>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</si>
  <si>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</si>
  <si>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5 - Komunikácie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</si>
  <si>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</si>
  <si>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</si>
  <si>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</si>
  <si>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711 - Izolácie proti vode a vlhkosti   </t>
  </si>
  <si>
    <t xml:space="preserve">    762 - Konštrukcie tesárske   </t>
  </si>
  <si>
    <t xml:space="preserve">    764 - Konštrukcie klampiarske   </t>
  </si>
  <si>
    <t xml:space="preserve">    783 - Nátery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</si>
  <si>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</si>
  <si>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</si>
  <si>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</si>
  <si>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</si>
  <si>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</si>
  <si>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</si>
  <si>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</si>
  <si>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</si>
  <si>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</si>
  <si>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</si>
  <si>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</si>
  <si>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</si>
  <si>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</si>
  <si>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</si>
  <si>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</si>
  <si>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</si>
  <si>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</si>
  <si>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131211101</t>
  </si>
  <si>
    <t xml:space="preserve">Hĺbenie jám v  hornine tr.3 súdržných - ručným náradím</t>
  </si>
  <si>
    <t>m3</t>
  </si>
  <si>
    <t>4</t>
  </si>
  <si>
    <t>2</t>
  </si>
  <si>
    <t>131211119</t>
  </si>
  <si>
    <t>Príplatok za lepivosť pri hĺbení jám ručným náradím v hornine tr. 3</t>
  </si>
  <si>
    <t>3</t>
  </si>
  <si>
    <t>162201102</t>
  </si>
  <si>
    <t>Vodorovné premiestnenie výkopku z horniny 1-4 nad 20-50m</t>
  </si>
  <si>
    <t>6</t>
  </si>
  <si>
    <t>167101100</t>
  </si>
  <si>
    <t>Nakladanie výkopku tr.1-4 ručne</t>
  </si>
  <si>
    <t>8</t>
  </si>
  <si>
    <t>5</t>
  </si>
  <si>
    <t>171203111</t>
  </si>
  <si>
    <t>Uloženie a hrubé rozhrnutie výkopku bez zhutnenia v rovine alebo na svahu do 1:5</t>
  </si>
  <si>
    <t>10</t>
  </si>
  <si>
    <t>17410110R</t>
  </si>
  <si>
    <t>Zásyp zeminou v uzavretých priestoroch s urovnaním povrchu zásypu - vyvyšené záhony</t>
  </si>
  <si>
    <t>12</t>
  </si>
  <si>
    <t>7</t>
  </si>
  <si>
    <t>M</t>
  </si>
  <si>
    <t>1031100001</t>
  </si>
  <si>
    <t>Zemina a kompost v pomere 3:1 s dovozom</t>
  </si>
  <si>
    <t>t</t>
  </si>
  <si>
    <t>14</t>
  </si>
  <si>
    <t>180401211</t>
  </si>
  <si>
    <t>Založenie trávnika lúčneho výsevom v rovine alebo na svahu do 1:5</t>
  </si>
  <si>
    <t>m2</t>
  </si>
  <si>
    <t>16</t>
  </si>
  <si>
    <t>9</t>
  </si>
  <si>
    <t>005720001410</t>
  </si>
  <si>
    <t>Kvetinová zmes</t>
  </si>
  <si>
    <t>kg</t>
  </si>
  <si>
    <t>18</t>
  </si>
  <si>
    <t>180401212</t>
  </si>
  <si>
    <t>Založenie trávnika lúčneho výsevom na svahu nad 1:5 do 1:2</t>
  </si>
  <si>
    <t>11</t>
  </si>
  <si>
    <t>22</t>
  </si>
  <si>
    <t>182001111</t>
  </si>
  <si>
    <t>Plošná úprava terénu pri nerovnostiach terénu nad 50-100mm v rovine alebo na svahu do 1:5</t>
  </si>
  <si>
    <t>24</t>
  </si>
  <si>
    <t>13</t>
  </si>
  <si>
    <t>26</t>
  </si>
  <si>
    <t>182001112</t>
  </si>
  <si>
    <t>Plošná úprava terénu pri nerovnostiach terénu nad 50-100mm na svahu nad 1:5-1:2</t>
  </si>
  <si>
    <t>28</t>
  </si>
  <si>
    <t>15</t>
  </si>
  <si>
    <t>183101121</t>
  </si>
  <si>
    <t>Hĺbenie jamky v rovine alebo na svahu do 1:5, objem nad 0,40 do 1,00 m3</t>
  </si>
  <si>
    <t>ks</t>
  </si>
  <si>
    <t>30</t>
  </si>
  <si>
    <t>183204112</t>
  </si>
  <si>
    <t>Výsadba kvetín do pripravovanej pôdy so zaliatím s jednoduchými koreňami trvaliek</t>
  </si>
  <si>
    <t>32</t>
  </si>
  <si>
    <t>17</t>
  </si>
  <si>
    <t>0266600040</t>
  </si>
  <si>
    <t>Trvalky</t>
  </si>
  <si>
    <t>34</t>
  </si>
  <si>
    <t>183204113</t>
  </si>
  <si>
    <t>Výsadba kvetín do pripravovanej pôdy so zaliatím s jednoduchými koreňami cibuliek alebo hľúz</t>
  </si>
  <si>
    <t>36</t>
  </si>
  <si>
    <t>19</t>
  </si>
  <si>
    <t>0266265090</t>
  </si>
  <si>
    <t>Cibuloviny</t>
  </si>
  <si>
    <t>38</t>
  </si>
  <si>
    <t>183205111</t>
  </si>
  <si>
    <t>Založenie záhonu v rovine alebo na svahu do 1:5 v hornine 1 až 2</t>
  </si>
  <si>
    <t>40</t>
  </si>
  <si>
    <t>21</t>
  </si>
  <si>
    <t>183205131</t>
  </si>
  <si>
    <t>Založenie záhonu na svahu nad 1:5 do 1:2 hornine 1 až 2</t>
  </si>
  <si>
    <t>42</t>
  </si>
  <si>
    <t>183403114</t>
  </si>
  <si>
    <t>Obrobenie pôdy kultivátorovaním v rovine alebo na svahu do 1:5</t>
  </si>
  <si>
    <t>44</t>
  </si>
  <si>
    <t>23</t>
  </si>
  <si>
    <t>183403115</t>
  </si>
  <si>
    <t>Obrobenie pôdy kultivátorovaním na svahu nad 1:5 do 1:2</t>
  </si>
  <si>
    <t>46</t>
  </si>
  <si>
    <t>183403153</t>
  </si>
  <si>
    <t>Obrobenie pôdy hrabaním v rovine alebo na svahu do 1:5</t>
  </si>
  <si>
    <t>48</t>
  </si>
  <si>
    <t>25</t>
  </si>
  <si>
    <t>183403253</t>
  </si>
  <si>
    <t>Obrobenie pôdy hrabaním na svahu nad 1:5 do 1:2</t>
  </si>
  <si>
    <t>50</t>
  </si>
  <si>
    <t>183403161</t>
  </si>
  <si>
    <t>Obrobenie pôdy valcovaním v rovine alebo na svahu do 1:5</t>
  </si>
  <si>
    <t>52</t>
  </si>
  <si>
    <t>27</t>
  </si>
  <si>
    <t>183403261</t>
  </si>
  <si>
    <t>Obrobenie pôdy valcovaním na svahu nad 1:5 do 1:2</t>
  </si>
  <si>
    <t>54</t>
  </si>
  <si>
    <t>184102117</t>
  </si>
  <si>
    <t>Výsadba dreviny s balom v rovine alebo na svahu do 1:5, priemer balu nad 800 do1000 mm</t>
  </si>
  <si>
    <t>56</t>
  </si>
  <si>
    <t>29</t>
  </si>
  <si>
    <t>051240000110</t>
  </si>
  <si>
    <t>Acer platanoides CLEVELAND 14/16 bal.</t>
  </si>
  <si>
    <t>58</t>
  </si>
  <si>
    <t>051240000111</t>
  </si>
  <si>
    <t>Sorbus Aucuparia 14/16 bal.</t>
  </si>
  <si>
    <t>60</t>
  </si>
  <si>
    <t>31</t>
  </si>
  <si>
    <t>051240000112</t>
  </si>
  <si>
    <t>Crataegus x leavigata PAULS SCARLETT 14/16 bal.</t>
  </si>
  <si>
    <t>62</t>
  </si>
  <si>
    <t>051240000113</t>
  </si>
  <si>
    <t>Fraxinus angustifolia REYWOOD 14/16 bal.</t>
  </si>
  <si>
    <t>64</t>
  </si>
  <si>
    <t>33</t>
  </si>
  <si>
    <t>051240000114</t>
  </si>
  <si>
    <t>Pyrus calleryana CHANTECLEER 14/16 bal.</t>
  </si>
  <si>
    <t>66</t>
  </si>
  <si>
    <t>051240000115</t>
  </si>
  <si>
    <t>Acer x freemanii AUTUMN BLAZE 14/16 bal.</t>
  </si>
  <si>
    <t>68</t>
  </si>
  <si>
    <t>35</t>
  </si>
  <si>
    <t>051240000116</t>
  </si>
  <si>
    <t>Pinus strobus 150+ bal.</t>
  </si>
  <si>
    <t>70</t>
  </si>
  <si>
    <t>051240000117</t>
  </si>
  <si>
    <t>Pinus omorica 150+ bal.</t>
  </si>
  <si>
    <t>72</t>
  </si>
  <si>
    <t>37</t>
  </si>
  <si>
    <t>184202111</t>
  </si>
  <si>
    <t>Zakotvenie dreviny troma a viac kolmi pri priemere kolov do 100 mm pri dĺžke kolov do 2 m</t>
  </si>
  <si>
    <t>74</t>
  </si>
  <si>
    <t>052170000500</t>
  </si>
  <si>
    <t>Tyč ihličňanová tr. 1, hrúbka 6-7 cm, dĺžky 6 m a viac bez kôry</t>
  </si>
  <si>
    <t>76</t>
  </si>
  <si>
    <t>39</t>
  </si>
  <si>
    <t>675130000100</t>
  </si>
  <si>
    <t>Motúz konopný</t>
  </si>
  <si>
    <t>78</t>
  </si>
  <si>
    <t>184501111</t>
  </si>
  <si>
    <t>Zhotovenie obalu kmeňa stromu z juty v jednej vrstve v rovine alebo na svahu do 1:5</t>
  </si>
  <si>
    <t>80</t>
  </si>
  <si>
    <t>41</t>
  </si>
  <si>
    <t>184802725</t>
  </si>
  <si>
    <t>Mechanické odburinenie trávnikov, chodníkov plochy nad 500 m2 v rovine alebo na svahu do 1:5</t>
  </si>
  <si>
    <t>82</t>
  </si>
  <si>
    <t>184802730</t>
  </si>
  <si>
    <t>Mechanické odburinenie trávnikov, chodníkov plochy nad 500 m2 na svahu nad 1:5 do 1:2</t>
  </si>
  <si>
    <t>84</t>
  </si>
  <si>
    <t>43</t>
  </si>
  <si>
    <t>184808315</t>
  </si>
  <si>
    <t>Hnojenie rýchle rastúcich drevin vápenatými hnojivami 2 kg/sadenicu</t>
  </si>
  <si>
    <t>86</t>
  </si>
  <si>
    <t>25191155003</t>
  </si>
  <si>
    <t>Hnojivo priemyselné</t>
  </si>
  <si>
    <t>88</t>
  </si>
  <si>
    <t>45</t>
  </si>
  <si>
    <t>184816111</t>
  </si>
  <si>
    <t>Hnojenie sadeníc s dopravou hnojiva zo vzd. do 200m, priemyslovými hnojivami do 0,25 kg/sad.</t>
  </si>
  <si>
    <t>90</t>
  </si>
  <si>
    <t>25191155001</t>
  </si>
  <si>
    <t>92</t>
  </si>
  <si>
    <t>47</t>
  </si>
  <si>
    <t>184852010</t>
  </si>
  <si>
    <t>Hnojenie trávnika v rovine alebo na svahu do 1:5 umelým hnojivom</t>
  </si>
  <si>
    <t>94</t>
  </si>
  <si>
    <t>251910000100</t>
  </si>
  <si>
    <t>Hnojivo záhradné</t>
  </si>
  <si>
    <t>96</t>
  </si>
  <si>
    <t>49</t>
  </si>
  <si>
    <t>185804311</t>
  </si>
  <si>
    <t>Zaliatie rastlín vodou, plochy jednotlivo do 20 m2</t>
  </si>
  <si>
    <t>98</t>
  </si>
  <si>
    <t>185851111</t>
  </si>
  <si>
    <t>Dovoz vody pre zálievku rastlín na vzdialenosť do 6000 m</t>
  </si>
  <si>
    <t>100</t>
  </si>
  <si>
    <t xml:space="preserve">Zakladanie   </t>
  </si>
  <si>
    <t>51</t>
  </si>
  <si>
    <t>212752221R</t>
  </si>
  <si>
    <t>Montáž perforovaného potrubia - zavlažovacie sondy</t>
  </si>
  <si>
    <t>m</t>
  </si>
  <si>
    <t>102</t>
  </si>
  <si>
    <t>286140028800R</t>
  </si>
  <si>
    <t>Rúra perforovaná d 8 cm</t>
  </si>
  <si>
    <t>104</t>
  </si>
  <si>
    <t xml:space="preserve">Zvislé a kompletné konštrukcie   </t>
  </si>
  <si>
    <t>53</t>
  </si>
  <si>
    <t>33895011R</t>
  </si>
  <si>
    <t>Osadenie kolov do vyvýšených záhonov</t>
  </si>
  <si>
    <t>106</t>
  </si>
  <si>
    <t>052130001100</t>
  </si>
  <si>
    <t>Drevený kôl, rozmer 70x70x900 cm</t>
  </si>
  <si>
    <t>108</t>
  </si>
  <si>
    <t xml:space="preserve">Komunikácie   </t>
  </si>
  <si>
    <t>55</t>
  </si>
  <si>
    <t>564211111</t>
  </si>
  <si>
    <t>Podklad alebo podsyp zo štrkopiesku s rozprestretím, vlhčením a zhutnením, po zhutnení hr. 50 mm</t>
  </si>
  <si>
    <t>110</t>
  </si>
  <si>
    <t>564831111</t>
  </si>
  <si>
    <t>Podklad zo štrkodrviny s rozprestretím a zhutnením, po zhutnení hr. 100 mm</t>
  </si>
  <si>
    <t>112</t>
  </si>
  <si>
    <t>57</t>
  </si>
  <si>
    <t>564871111</t>
  </si>
  <si>
    <t>Podklad zo štrkodrviny s rozprestretím a zhutnením, po zhutnení hr. 250 mm</t>
  </si>
  <si>
    <t>114</t>
  </si>
  <si>
    <t>596811320</t>
  </si>
  <si>
    <t>Kladenie betónovej dlažby s vyplnením škár do lôžka z kameniva, veľ. do 0,25 m2 plochy do 50 m2</t>
  </si>
  <si>
    <t>116</t>
  </si>
  <si>
    <t>59</t>
  </si>
  <si>
    <t>592460016000</t>
  </si>
  <si>
    <t>Dlažba betónová, rozmer 400x400x60 mm</t>
  </si>
  <si>
    <t>118</t>
  </si>
  <si>
    <t>596811320R</t>
  </si>
  <si>
    <t>Kladenie betónovej dlažby, veľ. do 0,25 m2 plochy do 50 m2 - volne ložená</t>
  </si>
  <si>
    <t>120</t>
  </si>
  <si>
    <t>61</t>
  </si>
  <si>
    <t>592460021601</t>
  </si>
  <si>
    <t>Platňa betónová, rozmer 500x500x100 mm</t>
  </si>
  <si>
    <t>122</t>
  </si>
  <si>
    <t xml:space="preserve">Ostatné konštrukcie a práce-búranie   </t>
  </si>
  <si>
    <t>912912R00</t>
  </si>
  <si>
    <t>Odstránenie senzorického chodníka</t>
  </si>
  <si>
    <t>124</t>
  </si>
  <si>
    <t>63</t>
  </si>
  <si>
    <t>916561111</t>
  </si>
  <si>
    <t>Osadenie záhonového alebo parkového obrubníka betón., do lôžka z bet. pros. tr. C 12/15 s bočnou oporou</t>
  </si>
  <si>
    <t>126</t>
  </si>
  <si>
    <t>5921954590</t>
  </si>
  <si>
    <t>Obrubník parkový 50x20x5 cm sivý</t>
  </si>
  <si>
    <t>128</t>
  </si>
  <si>
    <t>65</t>
  </si>
  <si>
    <t>918101111</t>
  </si>
  <si>
    <t>Lôžko pod obrubníky, krajníky alebo obruby z dlažob. kociek z betónu prostého tr. C 12/15</t>
  </si>
  <si>
    <t>130</t>
  </si>
  <si>
    <t>936104R00</t>
  </si>
  <si>
    <t>Osadenie a dodávka zbernej nádoby na dažďovú vodu - objem 1 m3</t>
  </si>
  <si>
    <t>132</t>
  </si>
  <si>
    <t>67</t>
  </si>
  <si>
    <t>936105R00</t>
  </si>
  <si>
    <t>Montáž a dodávka dreveného altánku 6x3 m</t>
  </si>
  <si>
    <t>súb.</t>
  </si>
  <si>
    <t>134</t>
  </si>
  <si>
    <t>936124R00</t>
  </si>
  <si>
    <t>Osadenie a dodávka piknikového sedenia - stôl + 2 drevené lavice</t>
  </si>
  <si>
    <t>136</t>
  </si>
  <si>
    <t>69</t>
  </si>
  <si>
    <t>936941R00</t>
  </si>
  <si>
    <t>Osadenie a dodávka hmyzí hotel - drevený 100x50x15 cm</t>
  </si>
  <si>
    <t>138</t>
  </si>
  <si>
    <t>936941R00.1</t>
  </si>
  <si>
    <t xml:space="preserve">Osadenie a dodávka  informačnej tabule o projekte - drevená výška 2m</t>
  </si>
  <si>
    <t>140</t>
  </si>
  <si>
    <t>71</t>
  </si>
  <si>
    <t>966001R00</t>
  </si>
  <si>
    <t>Demontáž pôvodného dreveného sedenia (stôl a stoličky) kotvené v zemi</t>
  </si>
  <si>
    <t>142</t>
  </si>
  <si>
    <t>966067R00</t>
  </si>
  <si>
    <t>Rozobratie vyvýšeného záhonu v agátovom dreve</t>
  </si>
  <si>
    <t>kpl</t>
  </si>
  <si>
    <t>144</t>
  </si>
  <si>
    <t>73</t>
  </si>
  <si>
    <t>966077R00</t>
  </si>
  <si>
    <t>Odstránenie ojazdených pneumatik - uložených do výšky 60 cm</t>
  </si>
  <si>
    <t>146</t>
  </si>
  <si>
    <t>979084216</t>
  </si>
  <si>
    <t>Vodorovná doprava vybúraných hmôt po suchu bez naloženia, ale so zložením na vzdialenosť do 5 km</t>
  </si>
  <si>
    <t>148</t>
  </si>
  <si>
    <t>75</t>
  </si>
  <si>
    <t>979087213</t>
  </si>
  <si>
    <t>Nakladanie na dopravné prostriedky pre vodorovnú dopravu vybúraných hmôt</t>
  </si>
  <si>
    <t>150</t>
  </si>
  <si>
    <t>979089012</t>
  </si>
  <si>
    <t>Poplatok za skladovanie - betón, tehly, dlaždice (17 01 ), ostatné</t>
  </si>
  <si>
    <t>152</t>
  </si>
  <si>
    <t>99</t>
  </si>
  <si>
    <t xml:space="preserve">Presun hmôt HSV   </t>
  </si>
  <si>
    <t>77</t>
  </si>
  <si>
    <t>998231311</t>
  </si>
  <si>
    <t>Presun hmôt pre sadovnícke a krajinárske úpravy do 5000 m vodorovne bez zvislého presunu</t>
  </si>
  <si>
    <t>154</t>
  </si>
  <si>
    <t>PSV</t>
  </si>
  <si>
    <t xml:space="preserve">Práce a dodávky PSV   </t>
  </si>
  <si>
    <t>711</t>
  </si>
  <si>
    <t xml:space="preserve">Izolácie proti vode a vlhkosti   </t>
  </si>
  <si>
    <t>711131102</t>
  </si>
  <si>
    <t>Zhotovenie geotextílie alebo tkaniny na plochu vodorovnú</t>
  </si>
  <si>
    <t>156</t>
  </si>
  <si>
    <t>79</t>
  </si>
  <si>
    <t>711132102</t>
  </si>
  <si>
    <t>Zhotovenie geotextílie alebo tkaniny na plochu zvislú</t>
  </si>
  <si>
    <t>158</t>
  </si>
  <si>
    <t>693110002100</t>
  </si>
  <si>
    <t>Geotextília polypropylénová 300 g/m2</t>
  </si>
  <si>
    <t>160</t>
  </si>
  <si>
    <t>81</t>
  </si>
  <si>
    <t>711131106</t>
  </si>
  <si>
    <t>Zhotovenie izolácie proti zemnej vlhkosti nopovou fóloiu položenou voľne na ploche vodorovnej</t>
  </si>
  <si>
    <t>162</t>
  </si>
  <si>
    <t>711132107</t>
  </si>
  <si>
    <t>Zhotovenie izolácie proti zemnej vlhkosti nopovou fóloiu položenou voľne na ploche zvislej</t>
  </si>
  <si>
    <t>164</t>
  </si>
  <si>
    <t>83</t>
  </si>
  <si>
    <t>283230000800</t>
  </si>
  <si>
    <t>Nopová fólia</t>
  </si>
  <si>
    <t>166</t>
  </si>
  <si>
    <t>998711201</t>
  </si>
  <si>
    <t>Presun hmôt pre izoláciu proti vode v objektoch výšky do 6 m</t>
  </si>
  <si>
    <t>%</t>
  </si>
  <si>
    <t>168</t>
  </si>
  <si>
    <t>762</t>
  </si>
  <si>
    <t xml:space="preserve">Konštrukcie tesárske   </t>
  </si>
  <si>
    <t>85</t>
  </si>
  <si>
    <t>762133132</t>
  </si>
  <si>
    <t>Montáž a debnenia stien z hrubých fošien na zraz hr.do 60 mm</t>
  </si>
  <si>
    <t>170</t>
  </si>
  <si>
    <t>605110000900</t>
  </si>
  <si>
    <t>Dosky a fošne zo smreku opracované akosť II hr. 38-50 mm, š. 120 mm, dĺžka 3 000 mm</t>
  </si>
  <si>
    <t>172</t>
  </si>
  <si>
    <t>87</t>
  </si>
  <si>
    <t>762195000</t>
  </si>
  <si>
    <t>Spojovacie prostriedky pre steny a priečky na hladko alebo tesársky viazané, debnenie stien, pivničné prepážky - klince, svorníky,fixačné dosky</t>
  </si>
  <si>
    <t>174</t>
  </si>
  <si>
    <t>998762202</t>
  </si>
  <si>
    <t>Presun hmôt pre konštrukcie tesárske v objektoch výšky do 12 m</t>
  </si>
  <si>
    <t>176</t>
  </si>
  <si>
    <t>764</t>
  </si>
  <si>
    <t xml:space="preserve">Konštrukcie klampiarske   </t>
  </si>
  <si>
    <t>89</t>
  </si>
  <si>
    <t>764352221</t>
  </si>
  <si>
    <t>Žľaby z pozinkovaného PZ plechu, pododkvapové polkruhové r.š. 200 mm</t>
  </si>
  <si>
    <t>178</t>
  </si>
  <si>
    <t>764359211</t>
  </si>
  <si>
    <t>Kotlík kónický z pozinkovaného PZ plechu, pre rúry s priemerom do 100 mm</t>
  </si>
  <si>
    <t>180</t>
  </si>
  <si>
    <t>91</t>
  </si>
  <si>
    <t>764454252</t>
  </si>
  <si>
    <t>Zvodové rúry z pozinkovaného PZ plechu, kruhové priemer 80 mm</t>
  </si>
  <si>
    <t>182</t>
  </si>
  <si>
    <t>998764201</t>
  </si>
  <si>
    <t>Presun hmôt pre konštrukcie klampiarske v objektoch výšky do 6 m</t>
  </si>
  <si>
    <t>184</t>
  </si>
  <si>
    <t>783</t>
  </si>
  <si>
    <t xml:space="preserve">Nátery   </t>
  </si>
  <si>
    <t>93</t>
  </si>
  <si>
    <t>783781002</t>
  </si>
  <si>
    <t>Nátery tesárskych konštrukcií povrchová impregnácia dvojnásobné</t>
  </si>
  <si>
    <t>186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</si>
</sst>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26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28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18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36059.720000000001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35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36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37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38</v>
      </c>
      <c r="E29" s="38"/>
      <c r="F29" s="39" t="s">
        <v>39</v>
      </c>
      <c r="G29" s="38"/>
      <c r="H29" s="38"/>
      <c r="I29" s="38"/>
      <c r="J29" s="38"/>
      <c r="K29" s="38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4"/>
      <c r="AT29" s="44"/>
      <c r="AU29" s="44"/>
      <c r="AV29" s="44"/>
      <c r="AW29" s="44"/>
      <c r="AX29" s="44"/>
      <c r="AY29" s="44"/>
      <c r="AZ29" s="44"/>
      <c r="BE29" s="3"/>
    </row>
    <row r="30" s="3" customFormat="1" ht="14.4" customHeight="1">
      <c r="A30" s="3"/>
      <c r="B30" s="37"/>
      <c r="C30" s="38"/>
      <c r="D30" s="38"/>
      <c r="E30" s="38"/>
      <c r="F30" s="39" t="s">
        <v>40</v>
      </c>
      <c r="G30" s="38"/>
      <c r="H30" s="38"/>
      <c r="I30" s="38"/>
      <c r="J30" s="38"/>
      <c r="K30" s="38"/>
      <c r="L30" s="45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6">
        <f>ROUND(BA94, 2)</f>
        <v>36059.720000000001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6">
        <f>ROUND(AW94, 2)</f>
        <v>7211.9399999999996</v>
      </c>
      <c r="AL30" s="38"/>
      <c r="AM30" s="38"/>
      <c r="AN30" s="38"/>
      <c r="AO30" s="38"/>
      <c r="AP30" s="38"/>
      <c r="AQ30" s="38"/>
      <c r="AR30" s="47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45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6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6">
        <v>0</v>
      </c>
      <c r="AL31" s="38"/>
      <c r="AM31" s="38"/>
      <c r="AN31" s="38"/>
      <c r="AO31" s="38"/>
      <c r="AP31" s="38"/>
      <c r="AQ31" s="38"/>
      <c r="AR31" s="47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45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6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6">
        <v>0</v>
      </c>
      <c r="AL32" s="38"/>
      <c r="AM32" s="38"/>
      <c r="AN32" s="38"/>
      <c r="AO32" s="38"/>
      <c r="AP32" s="38"/>
      <c r="AQ32" s="38"/>
      <c r="AR32" s="47"/>
      <c r="BE32" s="3"/>
    </row>
    <row r="33" hidden="1" s="3" customFormat="1" ht="14.4" customHeight="1">
      <c r="A33" s="3"/>
      <c r="B33" s="37"/>
      <c r="C33" s="38"/>
      <c r="D33" s="38"/>
      <c r="E33" s="38"/>
      <c r="F33" s="39" t="s">
        <v>43</v>
      </c>
      <c r="G33" s="38"/>
      <c r="H33" s="38"/>
      <c r="I33" s="38"/>
      <c r="J33" s="38"/>
      <c r="K33" s="38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4"/>
      <c r="AT33" s="44"/>
      <c r="AU33" s="44"/>
      <c r="AV33" s="44"/>
      <c r="AW33" s="44"/>
      <c r="AX33" s="44"/>
      <c r="AY33" s="44"/>
      <c r="AZ33" s="44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43271.660000000003</v>
      </c>
      <c r="AL35" s="50"/>
      <c r="AM35" s="50"/>
      <c r="AN35" s="50"/>
      <c r="AO35" s="54"/>
      <c r="AP35" s="48"/>
      <c r="AQ35" s="48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5"/>
      <c r="C49" s="56"/>
      <c r="D49" s="57" t="s">
        <v>47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48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60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60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60" t="s">
        <v>49</v>
      </c>
      <c r="AI60" s="33"/>
      <c r="AJ60" s="33"/>
      <c r="AK60" s="33"/>
      <c r="AL60" s="33"/>
      <c r="AM60" s="60" t="s">
        <v>50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7" t="s">
        <v>51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52</v>
      </c>
      <c r="AI64" s="61"/>
      <c r="AJ64" s="61"/>
      <c r="AK64" s="61"/>
      <c r="AL64" s="61"/>
      <c r="AM64" s="61"/>
      <c r="AN64" s="61"/>
      <c r="AO64" s="61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60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60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60" t="s">
        <v>49</v>
      </c>
      <c r="AI75" s="33"/>
      <c r="AJ75" s="33"/>
      <c r="AK75" s="33"/>
      <c r="AL75" s="33"/>
      <c r="AM75" s="60" t="s">
        <v>50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5"/>
      <c r="BE77" s="29"/>
    </row>
    <row r="81" s="2" customFormat="1" ht="6.96" customHeight="1">
      <c r="A81" s="29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5"/>
      <c r="BE81" s="29"/>
    </row>
    <row r="82" s="2" customFormat="1" ht="24.96" customHeight="1">
      <c r="A82" s="29"/>
      <c r="B82" s="30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6"/>
      <c r="C84" s="26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256/2021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13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Revitalizácia areálu ZŠ Škultétyho,Nitra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74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75" t="str">
        <f>IF(AN8= "","",AN8)</f>
        <v>8. 11. 2021</v>
      </c>
      <c r="AN87" s="75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21</v>
      </c>
      <c r="D89" s="31"/>
      <c r="E89" s="31"/>
      <c r="F89" s="31"/>
      <c r="G89" s="31"/>
      <c r="H89" s="31"/>
      <c r="I89" s="31"/>
      <c r="J89" s="31"/>
      <c r="K89" s="31"/>
      <c r="L89" s="67" t="str">
        <f>IF(E11= "","",E11)</f>
        <v>Mesto Nitra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76" t="str">
        <f>IF(E17="","",E17)</f>
        <v xml:space="preserve"> </v>
      </c>
      <c r="AN89" s="67"/>
      <c r="AO89" s="67"/>
      <c r="AP89" s="67"/>
      <c r="AQ89" s="31"/>
      <c r="AR89" s="35"/>
      <c r="AS89" s="77" t="s">
        <v>54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7" t="str">
        <f>IF(E14="","",E14)</f>
        <v>ERPOS, spol. s r.o.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76" t="str">
        <f>IF(E20="","",E20)</f>
        <v>Ing. Paula Petrušová</v>
      </c>
      <c r="AN90" s="67"/>
      <c r="AO90" s="67"/>
      <c r="AP90" s="67"/>
      <c r="AQ90" s="31"/>
      <c r="AR90" s="35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29"/>
    </row>
    <row r="92" s="2" customFormat="1" ht="29.28" customHeight="1">
      <c r="A92" s="29"/>
      <c r="B92" s="30"/>
      <c r="C92" s="89" t="s">
        <v>55</v>
      </c>
      <c r="D92" s="90"/>
      <c r="E92" s="90"/>
      <c r="F92" s="90"/>
      <c r="G92" s="90"/>
      <c r="H92" s="91"/>
      <c r="I92" s="92" t="s">
        <v>56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57</v>
      </c>
      <c r="AH92" s="90"/>
      <c r="AI92" s="90"/>
      <c r="AJ92" s="90"/>
      <c r="AK92" s="90"/>
      <c r="AL92" s="90"/>
      <c r="AM92" s="90"/>
      <c r="AN92" s="92" t="s">
        <v>58</v>
      </c>
      <c r="AO92" s="90"/>
      <c r="AP92" s="94"/>
      <c r="AQ92" s="95" t="s">
        <v>59</v>
      </c>
      <c r="AR92" s="35"/>
      <c r="AS92" s="96" t="s">
        <v>60</v>
      </c>
      <c r="AT92" s="97" t="s">
        <v>61</v>
      </c>
      <c r="AU92" s="97" t="s">
        <v>62</v>
      </c>
      <c r="AV92" s="97" t="s">
        <v>63</v>
      </c>
      <c r="AW92" s="97" t="s">
        <v>64</v>
      </c>
      <c r="AX92" s="97" t="s">
        <v>65</v>
      </c>
      <c r="AY92" s="97" t="s">
        <v>66</v>
      </c>
      <c r="AZ92" s="97" t="s">
        <v>67</v>
      </c>
      <c r="BA92" s="97" t="s">
        <v>68</v>
      </c>
      <c r="BB92" s="97" t="s">
        <v>69</v>
      </c>
      <c r="BC92" s="97" t="s">
        <v>70</v>
      </c>
      <c r="BD92" s="98" t="s">
        <v>71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29"/>
    </row>
    <row r="94" s="6" customFormat="1" ht="32.4" customHeight="1">
      <c r="A94" s="6"/>
      <c r="B94" s="102"/>
      <c r="C94" s="103" t="s">
        <v>72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36059.720000000001</v>
      </c>
      <c r="AH94" s="105"/>
      <c r="AI94" s="105"/>
      <c r="AJ94" s="105"/>
      <c r="AK94" s="105"/>
      <c r="AL94" s="105"/>
      <c r="AM94" s="105"/>
      <c r="AN94" s="106">
        <f>SUM(AG94,AT94)</f>
        <v>43271.660000000003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7211.9399999999996</v>
      </c>
      <c r="AU94" s="111">
        <f>ROUND(AU95,5)</f>
        <v>0</v>
      </c>
      <c r="AV94" s="110">
        <f>ROUND(AZ94*L29,2)</f>
        <v>0</v>
      </c>
      <c r="AW94" s="110">
        <f>ROUND(BA94*L30,2)</f>
        <v>7211.9399999999996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36059.720000000001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73</v>
      </c>
      <c r="BT94" s="113" t="s">
        <v>74</v>
      </c>
      <c r="BU94" s="114" t="s">
        <v>75</v>
      </c>
      <c r="BV94" s="113" t="s">
        <v>76</v>
      </c>
      <c r="BW94" s="113" t="s">
        <v>5</v>
      </c>
      <c r="BX94" s="113" t="s">
        <v>77</v>
      </c>
      <c r="CL94" s="113" t="s">
        <v>1</v>
      </c>
    </row>
    <row r="95" s="7" customFormat="1" ht="16.5" customHeight="1">
      <c r="A95" s="115" t="s">
        <v>78</v>
      </c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'Objekt2 - Rozpočet'!J30</f>
        <v>36059.720000000001</v>
      </c>
      <c r="AH95" s="119"/>
      <c r="AI95" s="119"/>
      <c r="AJ95" s="119"/>
      <c r="AK95" s="119"/>
      <c r="AL95" s="119"/>
      <c r="AM95" s="119"/>
      <c r="AN95" s="120">
        <f>SUM(AG95,AT95)</f>
        <v>43271.660000000003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7211.9399999999996</v>
      </c>
      <c r="AU95" s="125">
        <f>'Objekt2 - Rozpočet'!P128</f>
        <v>0</v>
      </c>
      <c r="AV95" s="124">
        <f>'Objekt2 - Rozpočet'!J33</f>
        <v>0</v>
      </c>
      <c r="AW95" s="124">
        <f>'Objekt2 - Rozpočet'!J34</f>
        <v>7211.9399999999996</v>
      </c>
      <c r="AX95" s="124">
        <f>'Objekt2 - Rozpočet'!J35</f>
        <v>0</v>
      </c>
      <c r="AY95" s="124">
        <f>'Objekt2 - Rozpočet'!J36</f>
        <v>0</v>
      </c>
      <c r="AZ95" s="124">
        <f>'Objekt2 - Rozpočet'!F33</f>
        <v>0</v>
      </c>
      <c r="BA95" s="124">
        <f>'Objekt2 - Rozpočet'!F34</f>
        <v>36059.720000000001</v>
      </c>
      <c r="BB95" s="124">
        <f>'Objekt2 - Rozpočet'!F35</f>
        <v>0</v>
      </c>
      <c r="BC95" s="124">
        <f>'Objekt2 - Rozpočet'!F36</f>
        <v>0</v>
      </c>
      <c r="BD95" s="126">
        <f>'Objekt2 - Rozpočet'!F37</f>
        <v>0</v>
      </c>
      <c r="BE95" s="7"/>
      <c r="BT95" s="127" t="s">
        <v>82</v>
      </c>
      <c r="BV95" s="127" t="s">
        <v>76</v>
      </c>
      <c r="BW95" s="127" t="s">
        <v>83</v>
      </c>
      <c r="BX95" s="127" t="s">
        <v>5</v>
      </c>
      <c r="CL95" s="127" t="s">
        <v>1</v>
      </c>
      <c r="CM95" s="127" t="s">
        <v>74</v>
      </c>
    </row>
    <row r="96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5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="2" customFormat="1" ht="6.96" customHeight="1">
      <c r="A97" s="29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sheet="1" formatColumns="0" formatRows="0" objects="1" scenarios="1" spinCount="100000" saltValue="7ogjhox42xkbXZHU4qMNHew+8Ix8cTS1fjYYFQ6shqtl6Ninzp3cPLJbs5TdyeeUmpgBcSaM87rfenfY7Bau7g==" hashValue="swtHpKpPoiC+Offnd/wi9vA7FHGcgDPo/wUnfJhz4UCEWUp6RlJx2gKo2k+A3Jz1nNlIHe/go32Ww2xTConTbA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Objekt2 - Rozpoče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74</v>
      </c>
    </row>
    <row r="4" s="1" customFormat="1" ht="24.96" customHeight="1">
      <c r="B4" s="17"/>
      <c r="D4" s="130" t="s">
        <v>84</v>
      </c>
      <c r="L4" s="17"/>
      <c r="M4" s="131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2" t="s">
        <v>13</v>
      </c>
      <c r="L6" s="17"/>
    </row>
    <row r="7" s="1" customFormat="1" ht="16.5" customHeight="1">
      <c r="B7" s="17"/>
      <c r="E7" s="133" t="str">
        <f>'Rekapitulácia stavby'!K6</f>
        <v>Revitalizácia areálu ZŠ Škultétyho,Nitra</v>
      </c>
      <c r="F7" s="132"/>
      <c r="G7" s="132"/>
      <c r="H7" s="132"/>
      <c r="L7" s="17"/>
    </row>
    <row r="8" s="2" customFormat="1" ht="12" customHeight="1">
      <c r="A8" s="29"/>
      <c r="B8" s="35"/>
      <c r="C8" s="29"/>
      <c r="D8" s="132" t="s">
        <v>85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4" t="s">
        <v>86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2" t="s">
        <v>15</v>
      </c>
      <c r="E11" s="29"/>
      <c r="F11" s="135" t="s">
        <v>1</v>
      </c>
      <c r="G11" s="29"/>
      <c r="H11" s="29"/>
      <c r="I11" s="132" t="s">
        <v>16</v>
      </c>
      <c r="J11" s="135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2" t="s">
        <v>17</v>
      </c>
      <c r="E12" s="29"/>
      <c r="F12" s="135" t="s">
        <v>18</v>
      </c>
      <c r="G12" s="29"/>
      <c r="H12" s="29"/>
      <c r="I12" s="132" t="s">
        <v>19</v>
      </c>
      <c r="J12" s="136" t="str">
        <f>'Rekapitulácia stavby'!AN8</f>
        <v>8. 11. 2021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2" t="s">
        <v>21</v>
      </c>
      <c r="E14" s="29"/>
      <c r="F14" s="29"/>
      <c r="G14" s="29"/>
      <c r="H14" s="29"/>
      <c r="I14" s="132" t="s">
        <v>22</v>
      </c>
      <c r="J14" s="135" t="str">
        <f>IF('Rekapitulácia stavby'!AN10="","",'Rekapitulácia stavby'!AN10)</f>
        <v/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5" t="str">
        <f>IF('Rekapitulácia stavby'!E11="","",'Rekapitulácia stavby'!E11)</f>
        <v>Mesto Nitra</v>
      </c>
      <c r="F15" s="29"/>
      <c r="G15" s="29"/>
      <c r="H15" s="29"/>
      <c r="I15" s="132" t="s">
        <v>24</v>
      </c>
      <c r="J15" s="135" t="str">
        <f>IF('Rekapitulácia stavby'!AN11="","",'Rekapitulácia stavby'!AN11)</f>
        <v/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2" t="s">
        <v>25</v>
      </c>
      <c r="E17" s="29"/>
      <c r="F17" s="29"/>
      <c r="G17" s="29"/>
      <c r="H17" s="29"/>
      <c r="I17" s="132" t="s">
        <v>22</v>
      </c>
      <c r="J17" s="135" t="str">
        <f>'Rekapitulácia stavby'!AN13</f>
        <v>31588506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5" t="str">
        <f>'Rekapitulácia stavby'!E14</f>
        <v>ERPOS, spol. s r.o.</v>
      </c>
      <c r="F18" s="135"/>
      <c r="G18" s="135"/>
      <c r="H18" s="135"/>
      <c r="I18" s="132" t="s">
        <v>24</v>
      </c>
      <c r="J18" s="135" t="str">
        <f>'Rekapitulácia stavby'!AN14</f>
        <v>SK2020449079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2" t="s">
        <v>29</v>
      </c>
      <c r="E20" s="29"/>
      <c r="F20" s="29"/>
      <c r="G20" s="29"/>
      <c r="H20" s="29"/>
      <c r="I20" s="132" t="s">
        <v>22</v>
      </c>
      <c r="J20" s="135" t="str">
        <f>IF('Rekapitulácia stavby'!AN16="","",'Rekapitulácia stavby'!AN16)</f>
        <v/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5" t="str">
        <f>IF('Rekapitulácia stavby'!E17="","",'Rekapitulácia stavby'!E17)</f>
        <v xml:space="preserve"> </v>
      </c>
      <c r="F21" s="29"/>
      <c r="G21" s="29"/>
      <c r="H21" s="29"/>
      <c r="I21" s="132" t="s">
        <v>24</v>
      </c>
      <c r="J21" s="135" t="str">
        <f>IF('Rekapitulácia stavby'!AN17="","",'Rekapitulácia stavby'!AN17)</f>
        <v/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2" t="s">
        <v>31</v>
      </c>
      <c r="E23" s="29"/>
      <c r="F23" s="29"/>
      <c r="G23" s="29"/>
      <c r="H23" s="29"/>
      <c r="I23" s="132" t="s">
        <v>22</v>
      </c>
      <c r="J23" s="135" t="str">
        <f>IF('Rekapitulácia stavby'!AN19="","",'Rekapitulácia stavby'!AN19)</f>
        <v/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5" t="str">
        <f>IF('Rekapitulácia stavby'!E20="","",'Rekapitulácia stavby'!E20)</f>
        <v>Ing. Paula Petrušová</v>
      </c>
      <c r="F24" s="29"/>
      <c r="G24" s="29"/>
      <c r="H24" s="29"/>
      <c r="I24" s="132" t="s">
        <v>24</v>
      </c>
      <c r="J24" s="135" t="str">
        <f>IF('Rekapitulácia stavby'!AN20="","",'Rekapitulácia stavby'!AN20)</f>
        <v/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2" t="s">
        <v>33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1"/>
      <c r="E29" s="141"/>
      <c r="F29" s="141"/>
      <c r="G29" s="141"/>
      <c r="H29" s="141"/>
      <c r="I29" s="141"/>
      <c r="J29" s="141"/>
      <c r="K29" s="141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2" t="s">
        <v>34</v>
      </c>
      <c r="E30" s="29"/>
      <c r="F30" s="29"/>
      <c r="G30" s="29"/>
      <c r="H30" s="29"/>
      <c r="I30" s="29"/>
      <c r="J30" s="143">
        <f>ROUND(J128, 2)</f>
        <v>36059.720000000001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1"/>
      <c r="E31" s="141"/>
      <c r="F31" s="141"/>
      <c r="G31" s="141"/>
      <c r="H31" s="141"/>
      <c r="I31" s="141"/>
      <c r="J31" s="141"/>
      <c r="K31" s="141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4" t="s">
        <v>36</v>
      </c>
      <c r="G32" s="29"/>
      <c r="H32" s="29"/>
      <c r="I32" s="144" t="s">
        <v>35</v>
      </c>
      <c r="J32" s="144" t="s">
        <v>37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5" t="s">
        <v>38</v>
      </c>
      <c r="E33" s="146" t="s">
        <v>39</v>
      </c>
      <c r="F33" s="147">
        <f>ROUND((SUM(BE128:BE233)),  2)</f>
        <v>0</v>
      </c>
      <c r="G33" s="148"/>
      <c r="H33" s="148"/>
      <c r="I33" s="149">
        <v>0.20000000000000001</v>
      </c>
      <c r="J33" s="147">
        <f>ROUND(((SUM(BE128:BE233))*I33),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46" t="s">
        <v>40</v>
      </c>
      <c r="F34" s="150">
        <f>ROUND((SUM(BF128:BF233)),  2)</f>
        <v>36059.720000000001</v>
      </c>
      <c r="G34" s="29"/>
      <c r="H34" s="29"/>
      <c r="I34" s="151">
        <v>0.20000000000000001</v>
      </c>
      <c r="J34" s="150">
        <f>ROUND(((SUM(BF128:BF233))*I34),  2)</f>
        <v>7211.9399999999996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2" t="s">
        <v>41</v>
      </c>
      <c r="F35" s="150">
        <f>ROUND((SUM(BG128:BG233)),  2)</f>
        <v>0</v>
      </c>
      <c r="G35" s="29"/>
      <c r="H35" s="29"/>
      <c r="I35" s="151">
        <v>0.20000000000000001</v>
      </c>
      <c r="J35" s="150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2" t="s">
        <v>42</v>
      </c>
      <c r="F36" s="150">
        <f>ROUND((SUM(BH128:BH233)),  2)</f>
        <v>0</v>
      </c>
      <c r="G36" s="29"/>
      <c r="H36" s="29"/>
      <c r="I36" s="151">
        <v>0.20000000000000001</v>
      </c>
      <c r="J36" s="150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46" t="s">
        <v>43</v>
      </c>
      <c r="F37" s="147">
        <f>ROUND((SUM(BI128:BI233)),  2)</f>
        <v>0</v>
      </c>
      <c r="G37" s="148"/>
      <c r="H37" s="148"/>
      <c r="I37" s="149">
        <v>0</v>
      </c>
      <c r="J37" s="147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2"/>
      <c r="D39" s="153" t="s">
        <v>44</v>
      </c>
      <c r="E39" s="154"/>
      <c r="F39" s="154"/>
      <c r="G39" s="155" t="s">
        <v>45</v>
      </c>
      <c r="H39" s="156" t="s">
        <v>46</v>
      </c>
      <c r="I39" s="154"/>
      <c r="J39" s="157">
        <f>SUM(J30:J37)</f>
        <v>43271.660000000003</v>
      </c>
      <c r="K39" s="158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59" t="s">
        <v>47</v>
      </c>
      <c r="E50" s="160"/>
      <c r="F50" s="160"/>
      <c r="G50" s="159" t="s">
        <v>48</v>
      </c>
      <c r="H50" s="160"/>
      <c r="I50" s="160"/>
      <c r="J50" s="160"/>
      <c r="K50" s="160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1" t="s">
        <v>49</v>
      </c>
      <c r="E61" s="162"/>
      <c r="F61" s="163" t="s">
        <v>50</v>
      </c>
      <c r="G61" s="161" t="s">
        <v>49</v>
      </c>
      <c r="H61" s="162"/>
      <c r="I61" s="162"/>
      <c r="J61" s="164" t="s">
        <v>50</v>
      </c>
      <c r="K61" s="162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9" t="s">
        <v>51</v>
      </c>
      <c r="E65" s="165"/>
      <c r="F65" s="165"/>
      <c r="G65" s="159" t="s">
        <v>52</v>
      </c>
      <c r="H65" s="165"/>
      <c r="I65" s="165"/>
      <c r="J65" s="165"/>
      <c r="K65" s="165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1" t="s">
        <v>49</v>
      </c>
      <c r="E76" s="162"/>
      <c r="F76" s="163" t="s">
        <v>50</v>
      </c>
      <c r="G76" s="161" t="s">
        <v>49</v>
      </c>
      <c r="H76" s="162"/>
      <c r="I76" s="162"/>
      <c r="J76" s="164" t="s">
        <v>50</v>
      </c>
      <c r="K76" s="162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87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0" t="str">
        <f>E7</f>
        <v>Revitalizácia areálu ZŠ Škultétyho,Nitra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85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Objekt2 - Rozpočet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 </v>
      </c>
      <c r="G89" s="31"/>
      <c r="H89" s="31"/>
      <c r="I89" s="26" t="s">
        <v>19</v>
      </c>
      <c r="J89" s="75" t="str">
        <f>IF(J12="","",J12)</f>
        <v>8. 11. 2021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ERPOS, spol. s r.o.</v>
      </c>
      <c r="G92" s="31"/>
      <c r="H92" s="31"/>
      <c r="I92" s="26" t="s">
        <v>31</v>
      </c>
      <c r="J92" s="27" t="str">
        <f>E24</f>
        <v>Ing. Paula Petrušová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1" t="s">
        <v>88</v>
      </c>
      <c r="D94" s="172"/>
      <c r="E94" s="172"/>
      <c r="F94" s="172"/>
      <c r="G94" s="172"/>
      <c r="H94" s="172"/>
      <c r="I94" s="172"/>
      <c r="J94" s="173" t="s">
        <v>89</v>
      </c>
      <c r="K94" s="172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4" t="s">
        <v>90</v>
      </c>
      <c r="D96" s="31"/>
      <c r="E96" s="31"/>
      <c r="F96" s="31"/>
      <c r="G96" s="31"/>
      <c r="H96" s="31"/>
      <c r="I96" s="31"/>
      <c r="J96" s="106">
        <f>J128</f>
        <v>36059.719999999994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91</v>
      </c>
    </row>
    <row r="97" hidden="1" s="9" customFormat="1" ht="24.96" customHeight="1">
      <c r="A97" s="9"/>
      <c r="B97" s="175"/>
      <c r="C97" s="176"/>
      <c r="D97" s="177" t="s">
        <v>92</v>
      </c>
      <c r="E97" s="178"/>
      <c r="F97" s="178"/>
      <c r="G97" s="178"/>
      <c r="H97" s="178"/>
      <c r="I97" s="178"/>
      <c r="J97" s="179">
        <f>J129</f>
        <v>34315.589999999997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1"/>
      <c r="C98" s="182"/>
      <c r="D98" s="183" t="s">
        <v>93</v>
      </c>
      <c r="E98" s="184"/>
      <c r="F98" s="184"/>
      <c r="G98" s="184"/>
      <c r="H98" s="184"/>
      <c r="I98" s="184"/>
      <c r="J98" s="185">
        <f>J130</f>
        <v>22397.050000000003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1"/>
      <c r="C99" s="182"/>
      <c r="D99" s="183" t="s">
        <v>94</v>
      </c>
      <c r="E99" s="184"/>
      <c r="F99" s="184"/>
      <c r="G99" s="184"/>
      <c r="H99" s="184"/>
      <c r="I99" s="184"/>
      <c r="J99" s="185">
        <f>J181</f>
        <v>96.390000000000001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1"/>
      <c r="C100" s="182"/>
      <c r="D100" s="183" t="s">
        <v>95</v>
      </c>
      <c r="E100" s="184"/>
      <c r="F100" s="184"/>
      <c r="G100" s="184"/>
      <c r="H100" s="184"/>
      <c r="I100" s="184"/>
      <c r="J100" s="185">
        <f>J184</f>
        <v>450.81999999999999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1"/>
      <c r="C101" s="182"/>
      <c r="D101" s="183" t="s">
        <v>96</v>
      </c>
      <c r="E101" s="184"/>
      <c r="F101" s="184"/>
      <c r="G101" s="184"/>
      <c r="H101" s="184"/>
      <c r="I101" s="184"/>
      <c r="J101" s="185">
        <f>J187</f>
        <v>1427.8600000000001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1"/>
      <c r="C102" s="182"/>
      <c r="D102" s="183" t="s">
        <v>97</v>
      </c>
      <c r="E102" s="184"/>
      <c r="F102" s="184"/>
      <c r="G102" s="184"/>
      <c r="H102" s="184"/>
      <c r="I102" s="184"/>
      <c r="J102" s="185">
        <f>J195</f>
        <v>8103.9499999999989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1"/>
      <c r="C103" s="182"/>
      <c r="D103" s="183" t="s">
        <v>98</v>
      </c>
      <c r="E103" s="184"/>
      <c r="F103" s="184"/>
      <c r="G103" s="184"/>
      <c r="H103" s="184"/>
      <c r="I103" s="184"/>
      <c r="J103" s="185">
        <f>J211</f>
        <v>1839.52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5"/>
      <c r="C104" s="176"/>
      <c r="D104" s="177" t="s">
        <v>99</v>
      </c>
      <c r="E104" s="178"/>
      <c r="F104" s="178"/>
      <c r="G104" s="178"/>
      <c r="H104" s="178"/>
      <c r="I104" s="178"/>
      <c r="J104" s="179">
        <f>J213</f>
        <v>1744.1299999999999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1"/>
      <c r="C105" s="182"/>
      <c r="D105" s="183" t="s">
        <v>100</v>
      </c>
      <c r="E105" s="184"/>
      <c r="F105" s="184"/>
      <c r="G105" s="184"/>
      <c r="H105" s="184"/>
      <c r="I105" s="184"/>
      <c r="J105" s="185">
        <f>J214</f>
        <v>318.68000000000001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1"/>
      <c r="C106" s="182"/>
      <c r="D106" s="183" t="s">
        <v>101</v>
      </c>
      <c r="E106" s="184"/>
      <c r="F106" s="184"/>
      <c r="G106" s="184"/>
      <c r="H106" s="184"/>
      <c r="I106" s="184"/>
      <c r="J106" s="185">
        <f>J222</f>
        <v>669.04999999999984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1"/>
      <c r="C107" s="182"/>
      <c r="D107" s="183" t="s">
        <v>102</v>
      </c>
      <c r="E107" s="184"/>
      <c r="F107" s="184"/>
      <c r="G107" s="184"/>
      <c r="H107" s="184"/>
      <c r="I107" s="184"/>
      <c r="J107" s="185">
        <f>J227</f>
        <v>617.65000000000009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1"/>
      <c r="C108" s="182"/>
      <c r="D108" s="183" t="s">
        <v>103</v>
      </c>
      <c r="E108" s="184"/>
      <c r="F108" s="184"/>
      <c r="G108" s="184"/>
      <c r="H108" s="184"/>
      <c r="I108" s="184"/>
      <c r="J108" s="185">
        <f>J232</f>
        <v>138.75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hidden="1" s="2" customFormat="1" ht="6.96" customHeight="1">
      <c r="A110" s="29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hidden="1"/>
    <row r="112" hidden="1"/>
    <row r="113" hidden="1"/>
    <row r="114" s="2" customFormat="1" ht="6.96" customHeight="1">
      <c r="A114" s="29"/>
      <c r="B114" s="64"/>
      <c r="C114" s="65"/>
      <c r="D114" s="65"/>
      <c r="E114" s="65"/>
      <c r="F114" s="65"/>
      <c r="G114" s="65"/>
      <c r="H114" s="65"/>
      <c r="I114" s="65"/>
      <c r="J114" s="65"/>
      <c r="K114" s="65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24.96" customHeight="1">
      <c r="A115" s="29"/>
      <c r="B115" s="30"/>
      <c r="C115" s="20" t="s">
        <v>104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13</v>
      </c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6.5" customHeight="1">
      <c r="A118" s="29"/>
      <c r="B118" s="30"/>
      <c r="C118" s="31"/>
      <c r="D118" s="31"/>
      <c r="E118" s="170" t="str">
        <f>E7</f>
        <v>Revitalizácia areálu ZŠ Škultétyho,Nitra</v>
      </c>
      <c r="F118" s="26"/>
      <c r="G118" s="26"/>
      <c r="H118" s="26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85</v>
      </c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6.5" customHeight="1">
      <c r="A120" s="29"/>
      <c r="B120" s="30"/>
      <c r="C120" s="31"/>
      <c r="D120" s="31"/>
      <c r="E120" s="72" t="str">
        <f>E9</f>
        <v>Objekt2 - Rozpočet</v>
      </c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6.96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2" customHeight="1">
      <c r="A122" s="29"/>
      <c r="B122" s="30"/>
      <c r="C122" s="26" t="s">
        <v>17</v>
      </c>
      <c r="D122" s="31"/>
      <c r="E122" s="31"/>
      <c r="F122" s="23" t="str">
        <f>F12</f>
        <v xml:space="preserve"> </v>
      </c>
      <c r="G122" s="31"/>
      <c r="H122" s="31"/>
      <c r="I122" s="26" t="s">
        <v>19</v>
      </c>
      <c r="J122" s="75" t="str">
        <f>IF(J12="","",J12)</f>
        <v>8. 11. 2021</v>
      </c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21</v>
      </c>
      <c r="D124" s="31"/>
      <c r="E124" s="31"/>
      <c r="F124" s="23" t="str">
        <f>E15</f>
        <v>Mesto Nitra</v>
      </c>
      <c r="G124" s="31"/>
      <c r="H124" s="31"/>
      <c r="I124" s="26" t="s">
        <v>29</v>
      </c>
      <c r="J124" s="27" t="str">
        <f>E21</f>
        <v xml:space="preserve"> </v>
      </c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5.15" customHeight="1">
      <c r="A125" s="29"/>
      <c r="B125" s="30"/>
      <c r="C125" s="26" t="s">
        <v>25</v>
      </c>
      <c r="D125" s="31"/>
      <c r="E125" s="31"/>
      <c r="F125" s="23" t="str">
        <f>IF(E18="","",E18)</f>
        <v>ERPOS, spol. s r.o.</v>
      </c>
      <c r="G125" s="31"/>
      <c r="H125" s="31"/>
      <c r="I125" s="26" t="s">
        <v>31</v>
      </c>
      <c r="J125" s="27" t="str">
        <f>E24</f>
        <v>Ing. Paula Petrušová</v>
      </c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0.32" customHeight="1">
      <c r="A126" s="29"/>
      <c r="B126" s="30"/>
      <c r="C126" s="31"/>
      <c r="D126" s="31"/>
      <c r="E126" s="31"/>
      <c r="F126" s="31"/>
      <c r="G126" s="31"/>
      <c r="H126" s="31"/>
      <c r="I126" s="31"/>
      <c r="J126" s="31"/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11" customFormat="1" ht="29.28" customHeight="1">
      <c r="A127" s="187"/>
      <c r="B127" s="188"/>
      <c r="C127" s="189" t="s">
        <v>105</v>
      </c>
      <c r="D127" s="190" t="s">
        <v>59</v>
      </c>
      <c r="E127" s="190" t="s">
        <v>55</v>
      </c>
      <c r="F127" s="190" t="s">
        <v>56</v>
      </c>
      <c r="G127" s="190" t="s">
        <v>106</v>
      </c>
      <c r="H127" s="190" t="s">
        <v>107</v>
      </c>
      <c r="I127" s="190" t="s">
        <v>108</v>
      </c>
      <c r="J127" s="191" t="s">
        <v>89</v>
      </c>
      <c r="K127" s="192" t="s">
        <v>109</v>
      </c>
      <c r="L127" s="193"/>
      <c r="M127" s="96" t="s">
        <v>1</v>
      </c>
      <c r="N127" s="97" t="s">
        <v>38</v>
      </c>
      <c r="O127" s="97" t="s">
        <v>110</v>
      </c>
      <c r="P127" s="97" t="s">
        <v>111</v>
      </c>
      <c r="Q127" s="97" t="s">
        <v>112</v>
      </c>
      <c r="R127" s="97" t="s">
        <v>113</v>
      </c>
      <c r="S127" s="97" t="s">
        <v>114</v>
      </c>
      <c r="T127" s="98" t="s">
        <v>115</v>
      </c>
      <c r="U127" s="187"/>
      <c r="V127" s="187"/>
      <c r="W127" s="187"/>
      <c r="X127" s="187"/>
      <c r="Y127" s="187"/>
      <c r="Z127" s="187"/>
      <c r="AA127" s="187"/>
      <c r="AB127" s="187"/>
      <c r="AC127" s="187"/>
      <c r="AD127" s="187"/>
      <c r="AE127" s="187"/>
    </row>
    <row r="128" s="2" customFormat="1" ht="22.8" customHeight="1">
      <c r="A128" s="29"/>
      <c r="B128" s="30"/>
      <c r="C128" s="103" t="s">
        <v>90</v>
      </c>
      <c r="D128" s="31"/>
      <c r="E128" s="31"/>
      <c r="F128" s="31"/>
      <c r="G128" s="31"/>
      <c r="H128" s="31"/>
      <c r="I128" s="31"/>
      <c r="J128" s="194">
        <f>BK128</f>
        <v>36059.719999999994</v>
      </c>
      <c r="K128" s="31"/>
      <c r="L128" s="35"/>
      <c r="M128" s="99"/>
      <c r="N128" s="195"/>
      <c r="O128" s="100"/>
      <c r="P128" s="196">
        <f>P129+P213</f>
        <v>0</v>
      </c>
      <c r="Q128" s="100"/>
      <c r="R128" s="196">
        <f>R129+R213</f>
        <v>61.909427200000003</v>
      </c>
      <c r="S128" s="100"/>
      <c r="T128" s="197">
        <f>T129+T213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73</v>
      </c>
      <c r="AU128" s="14" t="s">
        <v>91</v>
      </c>
      <c r="BK128" s="198">
        <f>BK129+BK213</f>
        <v>36059.719999999994</v>
      </c>
    </row>
    <row r="129" s="12" customFormat="1" ht="25.92" customHeight="1">
      <c r="A129" s="12"/>
      <c r="B129" s="199"/>
      <c r="C129" s="200"/>
      <c r="D129" s="201" t="s">
        <v>73</v>
      </c>
      <c r="E129" s="202" t="s">
        <v>116</v>
      </c>
      <c r="F129" s="202" t="s">
        <v>117</v>
      </c>
      <c r="G129" s="200"/>
      <c r="H129" s="200"/>
      <c r="I129" s="200"/>
      <c r="J129" s="203">
        <f>BK129</f>
        <v>34315.589999999997</v>
      </c>
      <c r="K129" s="200"/>
      <c r="L129" s="204"/>
      <c r="M129" s="205"/>
      <c r="N129" s="206"/>
      <c r="O129" s="206"/>
      <c r="P129" s="207">
        <f>P130+P181+P184+P187+P195+P211</f>
        <v>0</v>
      </c>
      <c r="Q129" s="206"/>
      <c r="R129" s="207">
        <f>R130+R181+R184+R187+R195+R211</f>
        <v>61.072675000000004</v>
      </c>
      <c r="S129" s="206"/>
      <c r="T129" s="208">
        <f>T130+T181+T184+T187+T195+T211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9" t="s">
        <v>82</v>
      </c>
      <c r="AT129" s="210" t="s">
        <v>73</v>
      </c>
      <c r="AU129" s="210" t="s">
        <v>74</v>
      </c>
      <c r="AY129" s="209" t="s">
        <v>118</v>
      </c>
      <c r="BK129" s="211">
        <f>BK130+BK181+BK184+BK187+BK195+BK211</f>
        <v>34315.589999999997</v>
      </c>
    </row>
    <row r="130" s="12" customFormat="1" ht="22.8" customHeight="1">
      <c r="A130" s="12"/>
      <c r="B130" s="199"/>
      <c r="C130" s="200"/>
      <c r="D130" s="201" t="s">
        <v>73</v>
      </c>
      <c r="E130" s="212" t="s">
        <v>82</v>
      </c>
      <c r="F130" s="212" t="s">
        <v>119</v>
      </c>
      <c r="G130" s="200"/>
      <c r="H130" s="200"/>
      <c r="I130" s="200"/>
      <c r="J130" s="213">
        <f>BK130</f>
        <v>22397.050000000003</v>
      </c>
      <c r="K130" s="200"/>
      <c r="L130" s="204"/>
      <c r="M130" s="205"/>
      <c r="N130" s="206"/>
      <c r="O130" s="206"/>
      <c r="P130" s="207">
        <f>SUM(P131:P180)</f>
        <v>0</v>
      </c>
      <c r="Q130" s="206"/>
      <c r="R130" s="207">
        <f>SUM(R131:R180)</f>
        <v>20.105094999999999</v>
      </c>
      <c r="S130" s="206"/>
      <c r="T130" s="208">
        <f>SUM(T131:T180)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82</v>
      </c>
      <c r="AT130" s="210" t="s">
        <v>73</v>
      </c>
      <c r="AU130" s="210" t="s">
        <v>82</v>
      </c>
      <c r="AY130" s="209" t="s">
        <v>118</v>
      </c>
      <c r="BK130" s="211">
        <f>SUM(BK131:BK180)</f>
        <v>22397.050000000003</v>
      </c>
    </row>
    <row r="131" s="2" customFormat="1" ht="21.75" customHeight="1">
      <c r="A131" s="29"/>
      <c r="B131" s="30"/>
      <c r="C131" s="214" t="s">
        <v>82</v>
      </c>
      <c r="D131" s="214" t="s">
        <v>120</v>
      </c>
      <c r="E131" s="215" t="s">
        <v>121</v>
      </c>
      <c r="F131" s="216" t="s">
        <v>122</v>
      </c>
      <c r="G131" s="217" t="s">
        <v>123</v>
      </c>
      <c r="H131" s="218">
        <v>14.4</v>
      </c>
      <c r="I131" s="219">
        <v>53.159999999999997</v>
      </c>
      <c r="J131" s="219">
        <f>ROUND(I131*H131,2)</f>
        <v>765.5</v>
      </c>
      <c r="K131" s="220"/>
      <c r="L131" s="35"/>
      <c r="M131" s="221" t="s">
        <v>1</v>
      </c>
      <c r="N131" s="222" t="s">
        <v>40</v>
      </c>
      <c r="O131" s="223">
        <v>0</v>
      </c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5" t="s">
        <v>124</v>
      </c>
      <c r="AT131" s="225" t="s">
        <v>120</v>
      </c>
      <c r="AU131" s="225" t="s">
        <v>125</v>
      </c>
      <c r="AY131" s="14" t="s">
        <v>118</v>
      </c>
      <c r="BE131" s="226">
        <f>IF(N131="základná",J131,0)</f>
        <v>0</v>
      </c>
      <c r="BF131" s="226">
        <f>IF(N131="znížená",J131,0)</f>
        <v>765.5</v>
      </c>
      <c r="BG131" s="226">
        <f>IF(N131="zákl. prenesená",J131,0)</f>
        <v>0</v>
      </c>
      <c r="BH131" s="226">
        <f>IF(N131="zníž. prenesená",J131,0)</f>
        <v>0</v>
      </c>
      <c r="BI131" s="226">
        <f>IF(N131="nulová",J131,0)</f>
        <v>0</v>
      </c>
      <c r="BJ131" s="14" t="s">
        <v>125</v>
      </c>
      <c r="BK131" s="226">
        <f>ROUND(I131*H131,2)</f>
        <v>765.5</v>
      </c>
      <c r="BL131" s="14" t="s">
        <v>124</v>
      </c>
      <c r="BM131" s="225" t="s">
        <v>125</v>
      </c>
    </row>
    <row r="132" s="2" customFormat="1" ht="24.15" customHeight="1">
      <c r="A132" s="29"/>
      <c r="B132" s="30"/>
      <c r="C132" s="214" t="s">
        <v>125</v>
      </c>
      <c r="D132" s="214" t="s">
        <v>120</v>
      </c>
      <c r="E132" s="215" t="s">
        <v>126</v>
      </c>
      <c r="F132" s="216" t="s">
        <v>127</v>
      </c>
      <c r="G132" s="217" t="s">
        <v>123</v>
      </c>
      <c r="H132" s="218">
        <v>14.4</v>
      </c>
      <c r="I132" s="219">
        <v>11.33</v>
      </c>
      <c r="J132" s="219">
        <f>ROUND(I132*H132,2)</f>
        <v>163.15000000000001</v>
      </c>
      <c r="K132" s="220"/>
      <c r="L132" s="35"/>
      <c r="M132" s="221" t="s">
        <v>1</v>
      </c>
      <c r="N132" s="222" t="s">
        <v>40</v>
      </c>
      <c r="O132" s="223">
        <v>0</v>
      </c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5" t="s">
        <v>124</v>
      </c>
      <c r="AT132" s="225" t="s">
        <v>120</v>
      </c>
      <c r="AU132" s="225" t="s">
        <v>125</v>
      </c>
      <c r="AY132" s="14" t="s">
        <v>118</v>
      </c>
      <c r="BE132" s="226">
        <f>IF(N132="základná",J132,0)</f>
        <v>0</v>
      </c>
      <c r="BF132" s="226">
        <f>IF(N132="znížená",J132,0)</f>
        <v>163.15000000000001</v>
      </c>
      <c r="BG132" s="226">
        <f>IF(N132="zákl. prenesená",J132,0)</f>
        <v>0</v>
      </c>
      <c r="BH132" s="226">
        <f>IF(N132="zníž. prenesená",J132,0)</f>
        <v>0</v>
      </c>
      <c r="BI132" s="226">
        <f>IF(N132="nulová",J132,0)</f>
        <v>0</v>
      </c>
      <c r="BJ132" s="14" t="s">
        <v>125</v>
      </c>
      <c r="BK132" s="226">
        <f>ROUND(I132*H132,2)</f>
        <v>163.15000000000001</v>
      </c>
      <c r="BL132" s="14" t="s">
        <v>124</v>
      </c>
      <c r="BM132" s="225" t="s">
        <v>124</v>
      </c>
    </row>
    <row r="133" s="2" customFormat="1" ht="24.15" customHeight="1">
      <c r="A133" s="29"/>
      <c r="B133" s="30"/>
      <c r="C133" s="214" t="s">
        <v>128</v>
      </c>
      <c r="D133" s="214" t="s">
        <v>120</v>
      </c>
      <c r="E133" s="215" t="s">
        <v>129</v>
      </c>
      <c r="F133" s="216" t="s">
        <v>130</v>
      </c>
      <c r="G133" s="217" t="s">
        <v>123</v>
      </c>
      <c r="H133" s="218">
        <v>14.4</v>
      </c>
      <c r="I133" s="219">
        <v>1.5600000000000001</v>
      </c>
      <c r="J133" s="219">
        <f>ROUND(I133*H133,2)</f>
        <v>22.460000000000001</v>
      </c>
      <c r="K133" s="220"/>
      <c r="L133" s="35"/>
      <c r="M133" s="221" t="s">
        <v>1</v>
      </c>
      <c r="N133" s="222" t="s">
        <v>40</v>
      </c>
      <c r="O133" s="223">
        <v>0</v>
      </c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5" t="s">
        <v>124</v>
      </c>
      <c r="AT133" s="225" t="s">
        <v>120</v>
      </c>
      <c r="AU133" s="225" t="s">
        <v>125</v>
      </c>
      <c r="AY133" s="14" t="s">
        <v>118</v>
      </c>
      <c r="BE133" s="226">
        <f>IF(N133="základná",J133,0)</f>
        <v>0</v>
      </c>
      <c r="BF133" s="226">
        <f>IF(N133="znížená",J133,0)</f>
        <v>22.460000000000001</v>
      </c>
      <c r="BG133" s="226">
        <f>IF(N133="zákl. prenesená",J133,0)</f>
        <v>0</v>
      </c>
      <c r="BH133" s="226">
        <f>IF(N133="zníž. prenesená",J133,0)</f>
        <v>0</v>
      </c>
      <c r="BI133" s="226">
        <f>IF(N133="nulová",J133,0)</f>
        <v>0</v>
      </c>
      <c r="BJ133" s="14" t="s">
        <v>125</v>
      </c>
      <c r="BK133" s="226">
        <f>ROUND(I133*H133,2)</f>
        <v>22.460000000000001</v>
      </c>
      <c r="BL133" s="14" t="s">
        <v>124</v>
      </c>
      <c r="BM133" s="225" t="s">
        <v>131</v>
      </c>
    </row>
    <row r="134" s="2" customFormat="1" ht="16.5" customHeight="1">
      <c r="A134" s="29"/>
      <c r="B134" s="30"/>
      <c r="C134" s="214" t="s">
        <v>124</v>
      </c>
      <c r="D134" s="214" t="s">
        <v>120</v>
      </c>
      <c r="E134" s="215" t="s">
        <v>132</v>
      </c>
      <c r="F134" s="216" t="s">
        <v>133</v>
      </c>
      <c r="G134" s="217" t="s">
        <v>123</v>
      </c>
      <c r="H134" s="218">
        <v>14.4</v>
      </c>
      <c r="I134" s="219">
        <v>8.25</v>
      </c>
      <c r="J134" s="219">
        <f>ROUND(I134*H134,2)</f>
        <v>118.8</v>
      </c>
      <c r="K134" s="220"/>
      <c r="L134" s="35"/>
      <c r="M134" s="221" t="s">
        <v>1</v>
      </c>
      <c r="N134" s="222" t="s">
        <v>40</v>
      </c>
      <c r="O134" s="223">
        <v>0</v>
      </c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5" t="s">
        <v>124</v>
      </c>
      <c r="AT134" s="225" t="s">
        <v>120</v>
      </c>
      <c r="AU134" s="225" t="s">
        <v>125</v>
      </c>
      <c r="AY134" s="14" t="s">
        <v>118</v>
      </c>
      <c r="BE134" s="226">
        <f>IF(N134="základná",J134,0)</f>
        <v>0</v>
      </c>
      <c r="BF134" s="226">
        <f>IF(N134="znížená",J134,0)</f>
        <v>118.8</v>
      </c>
      <c r="BG134" s="226">
        <f>IF(N134="zákl. prenesená",J134,0)</f>
        <v>0</v>
      </c>
      <c r="BH134" s="226">
        <f>IF(N134="zníž. prenesená",J134,0)</f>
        <v>0</v>
      </c>
      <c r="BI134" s="226">
        <f>IF(N134="nulová",J134,0)</f>
        <v>0</v>
      </c>
      <c r="BJ134" s="14" t="s">
        <v>125</v>
      </c>
      <c r="BK134" s="226">
        <f>ROUND(I134*H134,2)</f>
        <v>118.8</v>
      </c>
      <c r="BL134" s="14" t="s">
        <v>124</v>
      </c>
      <c r="BM134" s="225" t="s">
        <v>134</v>
      </c>
    </row>
    <row r="135" s="2" customFormat="1" ht="24.15" customHeight="1">
      <c r="A135" s="29"/>
      <c r="B135" s="30"/>
      <c r="C135" s="214" t="s">
        <v>135</v>
      </c>
      <c r="D135" s="214" t="s">
        <v>120</v>
      </c>
      <c r="E135" s="215" t="s">
        <v>136</v>
      </c>
      <c r="F135" s="216" t="s">
        <v>137</v>
      </c>
      <c r="G135" s="217" t="s">
        <v>123</v>
      </c>
      <c r="H135" s="218">
        <v>14.4</v>
      </c>
      <c r="I135" s="219">
        <v>11.779999999999999</v>
      </c>
      <c r="J135" s="219">
        <f>ROUND(I135*H135,2)</f>
        <v>169.63</v>
      </c>
      <c r="K135" s="220"/>
      <c r="L135" s="35"/>
      <c r="M135" s="221" t="s">
        <v>1</v>
      </c>
      <c r="N135" s="222" t="s">
        <v>40</v>
      </c>
      <c r="O135" s="223">
        <v>0</v>
      </c>
      <c r="P135" s="223">
        <f>O135*H135</f>
        <v>0</v>
      </c>
      <c r="Q135" s="223">
        <v>0</v>
      </c>
      <c r="R135" s="223">
        <f>Q135*H135</f>
        <v>0</v>
      </c>
      <c r="S135" s="223">
        <v>0</v>
      </c>
      <c r="T135" s="22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5" t="s">
        <v>124</v>
      </c>
      <c r="AT135" s="225" t="s">
        <v>120</v>
      </c>
      <c r="AU135" s="225" t="s">
        <v>125</v>
      </c>
      <c r="AY135" s="14" t="s">
        <v>118</v>
      </c>
      <c r="BE135" s="226">
        <f>IF(N135="základná",J135,0)</f>
        <v>0</v>
      </c>
      <c r="BF135" s="226">
        <f>IF(N135="znížená",J135,0)</f>
        <v>169.63</v>
      </c>
      <c r="BG135" s="226">
        <f>IF(N135="zákl. prenesená",J135,0)</f>
        <v>0</v>
      </c>
      <c r="BH135" s="226">
        <f>IF(N135="zníž. prenesená",J135,0)</f>
        <v>0</v>
      </c>
      <c r="BI135" s="226">
        <f>IF(N135="nulová",J135,0)</f>
        <v>0</v>
      </c>
      <c r="BJ135" s="14" t="s">
        <v>125</v>
      </c>
      <c r="BK135" s="226">
        <f>ROUND(I135*H135,2)</f>
        <v>169.63</v>
      </c>
      <c r="BL135" s="14" t="s">
        <v>124</v>
      </c>
      <c r="BM135" s="225" t="s">
        <v>138</v>
      </c>
    </row>
    <row r="136" s="2" customFormat="1" ht="24.15" customHeight="1">
      <c r="A136" s="29"/>
      <c r="B136" s="30"/>
      <c r="C136" s="214" t="s">
        <v>131</v>
      </c>
      <c r="D136" s="214" t="s">
        <v>120</v>
      </c>
      <c r="E136" s="215" t="s">
        <v>139</v>
      </c>
      <c r="F136" s="216" t="s">
        <v>140</v>
      </c>
      <c r="G136" s="217" t="s">
        <v>123</v>
      </c>
      <c r="H136" s="218">
        <v>11.374000000000001</v>
      </c>
      <c r="I136" s="219">
        <v>13.43</v>
      </c>
      <c r="J136" s="219">
        <f>ROUND(I136*H136,2)</f>
        <v>152.75</v>
      </c>
      <c r="K136" s="220"/>
      <c r="L136" s="35"/>
      <c r="M136" s="221" t="s">
        <v>1</v>
      </c>
      <c r="N136" s="222" t="s">
        <v>40</v>
      </c>
      <c r="O136" s="223">
        <v>0</v>
      </c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5" t="s">
        <v>124</v>
      </c>
      <c r="AT136" s="225" t="s">
        <v>120</v>
      </c>
      <c r="AU136" s="225" t="s">
        <v>125</v>
      </c>
      <c r="AY136" s="14" t="s">
        <v>118</v>
      </c>
      <c r="BE136" s="226">
        <f>IF(N136="základná",J136,0)</f>
        <v>0</v>
      </c>
      <c r="BF136" s="226">
        <f>IF(N136="znížená",J136,0)</f>
        <v>152.75</v>
      </c>
      <c r="BG136" s="226">
        <f>IF(N136="zákl. prenesená",J136,0)</f>
        <v>0</v>
      </c>
      <c r="BH136" s="226">
        <f>IF(N136="zníž. prenesená",J136,0)</f>
        <v>0</v>
      </c>
      <c r="BI136" s="226">
        <f>IF(N136="nulová",J136,0)</f>
        <v>0</v>
      </c>
      <c r="BJ136" s="14" t="s">
        <v>125</v>
      </c>
      <c r="BK136" s="226">
        <f>ROUND(I136*H136,2)</f>
        <v>152.75</v>
      </c>
      <c r="BL136" s="14" t="s">
        <v>124</v>
      </c>
      <c r="BM136" s="225" t="s">
        <v>141</v>
      </c>
    </row>
    <row r="137" s="2" customFormat="1" ht="16.5" customHeight="1">
      <c r="A137" s="29"/>
      <c r="B137" s="30"/>
      <c r="C137" s="227" t="s">
        <v>142</v>
      </c>
      <c r="D137" s="227" t="s">
        <v>143</v>
      </c>
      <c r="E137" s="228" t="s">
        <v>144</v>
      </c>
      <c r="F137" s="229" t="s">
        <v>145</v>
      </c>
      <c r="G137" s="230" t="s">
        <v>146</v>
      </c>
      <c r="H137" s="231">
        <v>19.335999999999999</v>
      </c>
      <c r="I137" s="232">
        <v>27</v>
      </c>
      <c r="J137" s="232">
        <f>ROUND(I137*H137,2)</f>
        <v>522.07000000000005</v>
      </c>
      <c r="K137" s="233"/>
      <c r="L137" s="234"/>
      <c r="M137" s="235" t="s">
        <v>1</v>
      </c>
      <c r="N137" s="236" t="s">
        <v>40</v>
      </c>
      <c r="O137" s="223">
        <v>0</v>
      </c>
      <c r="P137" s="223">
        <f>O137*H137</f>
        <v>0</v>
      </c>
      <c r="Q137" s="223">
        <v>1</v>
      </c>
      <c r="R137" s="223">
        <f>Q137*H137</f>
        <v>19.335999999999999</v>
      </c>
      <c r="S137" s="223">
        <v>0</v>
      </c>
      <c r="T137" s="224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5" t="s">
        <v>134</v>
      </c>
      <c r="AT137" s="225" t="s">
        <v>143</v>
      </c>
      <c r="AU137" s="225" t="s">
        <v>125</v>
      </c>
      <c r="AY137" s="14" t="s">
        <v>118</v>
      </c>
      <c r="BE137" s="226">
        <f>IF(N137="základná",J137,0)</f>
        <v>0</v>
      </c>
      <c r="BF137" s="226">
        <f>IF(N137="znížená",J137,0)</f>
        <v>522.07000000000005</v>
      </c>
      <c r="BG137" s="226">
        <f>IF(N137="zákl. prenesená",J137,0)</f>
        <v>0</v>
      </c>
      <c r="BH137" s="226">
        <f>IF(N137="zníž. prenesená",J137,0)</f>
        <v>0</v>
      </c>
      <c r="BI137" s="226">
        <f>IF(N137="nulová",J137,0)</f>
        <v>0</v>
      </c>
      <c r="BJ137" s="14" t="s">
        <v>125</v>
      </c>
      <c r="BK137" s="226">
        <f>ROUND(I137*H137,2)</f>
        <v>522.07000000000005</v>
      </c>
      <c r="BL137" s="14" t="s">
        <v>124</v>
      </c>
      <c r="BM137" s="225" t="s">
        <v>147</v>
      </c>
    </row>
    <row r="138" s="2" customFormat="1" ht="24.15" customHeight="1">
      <c r="A138" s="29"/>
      <c r="B138" s="30"/>
      <c r="C138" s="214" t="s">
        <v>134</v>
      </c>
      <c r="D138" s="214" t="s">
        <v>120</v>
      </c>
      <c r="E138" s="215" t="s">
        <v>148</v>
      </c>
      <c r="F138" s="216" t="s">
        <v>149</v>
      </c>
      <c r="G138" s="217" t="s">
        <v>150</v>
      </c>
      <c r="H138" s="218">
        <v>1100</v>
      </c>
      <c r="I138" s="219">
        <v>0.34999999999999998</v>
      </c>
      <c r="J138" s="219">
        <f>ROUND(I138*H138,2)</f>
        <v>385</v>
      </c>
      <c r="K138" s="220"/>
      <c r="L138" s="35"/>
      <c r="M138" s="221" t="s">
        <v>1</v>
      </c>
      <c r="N138" s="222" t="s">
        <v>40</v>
      </c>
      <c r="O138" s="223">
        <v>0</v>
      </c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5" t="s">
        <v>124</v>
      </c>
      <c r="AT138" s="225" t="s">
        <v>120</v>
      </c>
      <c r="AU138" s="225" t="s">
        <v>125</v>
      </c>
      <c r="AY138" s="14" t="s">
        <v>118</v>
      </c>
      <c r="BE138" s="226">
        <f>IF(N138="základná",J138,0)</f>
        <v>0</v>
      </c>
      <c r="BF138" s="226">
        <f>IF(N138="znížená",J138,0)</f>
        <v>385</v>
      </c>
      <c r="BG138" s="226">
        <f>IF(N138="zákl. prenesená",J138,0)</f>
        <v>0</v>
      </c>
      <c r="BH138" s="226">
        <f>IF(N138="zníž. prenesená",J138,0)</f>
        <v>0</v>
      </c>
      <c r="BI138" s="226">
        <f>IF(N138="nulová",J138,0)</f>
        <v>0</v>
      </c>
      <c r="BJ138" s="14" t="s">
        <v>125</v>
      </c>
      <c r="BK138" s="226">
        <f>ROUND(I138*H138,2)</f>
        <v>385</v>
      </c>
      <c r="BL138" s="14" t="s">
        <v>124</v>
      </c>
      <c r="BM138" s="225" t="s">
        <v>151</v>
      </c>
    </row>
    <row r="139" s="2" customFormat="1" ht="16.5" customHeight="1">
      <c r="A139" s="29"/>
      <c r="B139" s="30"/>
      <c r="C139" s="227" t="s">
        <v>152</v>
      </c>
      <c r="D139" s="227" t="s">
        <v>143</v>
      </c>
      <c r="E139" s="228" t="s">
        <v>153</v>
      </c>
      <c r="F139" s="229" t="s">
        <v>154</v>
      </c>
      <c r="G139" s="230" t="s">
        <v>155</v>
      </c>
      <c r="H139" s="231">
        <v>0.55000000000000004</v>
      </c>
      <c r="I139" s="232">
        <v>135</v>
      </c>
      <c r="J139" s="232">
        <f>ROUND(I139*H139,2)</f>
        <v>74.25</v>
      </c>
      <c r="K139" s="233"/>
      <c r="L139" s="234"/>
      <c r="M139" s="235" t="s">
        <v>1</v>
      </c>
      <c r="N139" s="236" t="s">
        <v>40</v>
      </c>
      <c r="O139" s="223">
        <v>0</v>
      </c>
      <c r="P139" s="223">
        <f>O139*H139</f>
        <v>0</v>
      </c>
      <c r="Q139" s="223">
        <v>0.001</v>
      </c>
      <c r="R139" s="223">
        <f>Q139*H139</f>
        <v>0.00055000000000000003</v>
      </c>
      <c r="S139" s="223">
        <v>0</v>
      </c>
      <c r="T139" s="224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5" t="s">
        <v>134</v>
      </c>
      <c r="AT139" s="225" t="s">
        <v>143</v>
      </c>
      <c r="AU139" s="225" t="s">
        <v>125</v>
      </c>
      <c r="AY139" s="14" t="s">
        <v>118</v>
      </c>
      <c r="BE139" s="226">
        <f>IF(N139="základná",J139,0)</f>
        <v>0</v>
      </c>
      <c r="BF139" s="226">
        <f>IF(N139="znížená",J139,0)</f>
        <v>74.25</v>
      </c>
      <c r="BG139" s="226">
        <f>IF(N139="zákl. prenesená",J139,0)</f>
        <v>0</v>
      </c>
      <c r="BH139" s="226">
        <f>IF(N139="zníž. prenesená",J139,0)</f>
        <v>0</v>
      </c>
      <c r="BI139" s="226">
        <f>IF(N139="nulová",J139,0)</f>
        <v>0</v>
      </c>
      <c r="BJ139" s="14" t="s">
        <v>125</v>
      </c>
      <c r="BK139" s="226">
        <f>ROUND(I139*H139,2)</f>
        <v>74.25</v>
      </c>
      <c r="BL139" s="14" t="s">
        <v>124</v>
      </c>
      <c r="BM139" s="225" t="s">
        <v>156</v>
      </c>
    </row>
    <row r="140" s="2" customFormat="1" ht="24.15" customHeight="1">
      <c r="A140" s="29"/>
      <c r="B140" s="30"/>
      <c r="C140" s="214" t="s">
        <v>138</v>
      </c>
      <c r="D140" s="214" t="s">
        <v>120</v>
      </c>
      <c r="E140" s="215" t="s">
        <v>157</v>
      </c>
      <c r="F140" s="216" t="s">
        <v>158</v>
      </c>
      <c r="G140" s="217" t="s">
        <v>150</v>
      </c>
      <c r="H140" s="218">
        <v>890</v>
      </c>
      <c r="I140" s="219">
        <v>0.59999999999999998</v>
      </c>
      <c r="J140" s="219">
        <f>ROUND(I140*H140,2)</f>
        <v>534</v>
      </c>
      <c r="K140" s="220"/>
      <c r="L140" s="35"/>
      <c r="M140" s="221" t="s">
        <v>1</v>
      </c>
      <c r="N140" s="222" t="s">
        <v>40</v>
      </c>
      <c r="O140" s="223">
        <v>0</v>
      </c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5" t="s">
        <v>124</v>
      </c>
      <c r="AT140" s="225" t="s">
        <v>120</v>
      </c>
      <c r="AU140" s="225" t="s">
        <v>125</v>
      </c>
      <c r="AY140" s="14" t="s">
        <v>118</v>
      </c>
      <c r="BE140" s="226">
        <f>IF(N140="základná",J140,0)</f>
        <v>0</v>
      </c>
      <c r="BF140" s="226">
        <f>IF(N140="znížená",J140,0)</f>
        <v>534</v>
      </c>
      <c r="BG140" s="226">
        <f>IF(N140="zákl. prenesená",J140,0)</f>
        <v>0</v>
      </c>
      <c r="BH140" s="226">
        <f>IF(N140="zníž. prenesená",J140,0)</f>
        <v>0</v>
      </c>
      <c r="BI140" s="226">
        <f>IF(N140="nulová",J140,0)</f>
        <v>0</v>
      </c>
      <c r="BJ140" s="14" t="s">
        <v>125</v>
      </c>
      <c r="BK140" s="226">
        <f>ROUND(I140*H140,2)</f>
        <v>534</v>
      </c>
      <c r="BL140" s="14" t="s">
        <v>124</v>
      </c>
      <c r="BM140" s="225" t="s">
        <v>7</v>
      </c>
    </row>
    <row r="141" s="2" customFormat="1" ht="16.5" customHeight="1">
      <c r="A141" s="29"/>
      <c r="B141" s="30"/>
      <c r="C141" s="227" t="s">
        <v>159</v>
      </c>
      <c r="D141" s="227" t="s">
        <v>143</v>
      </c>
      <c r="E141" s="228" t="s">
        <v>153</v>
      </c>
      <c r="F141" s="229" t="s">
        <v>154</v>
      </c>
      <c r="G141" s="230" t="s">
        <v>155</v>
      </c>
      <c r="H141" s="231">
        <v>0.44500000000000001</v>
      </c>
      <c r="I141" s="232">
        <v>135</v>
      </c>
      <c r="J141" s="232">
        <f>ROUND(I141*H141,2)</f>
        <v>60.079999999999998</v>
      </c>
      <c r="K141" s="233"/>
      <c r="L141" s="234"/>
      <c r="M141" s="235" t="s">
        <v>1</v>
      </c>
      <c r="N141" s="236" t="s">
        <v>40</v>
      </c>
      <c r="O141" s="223">
        <v>0</v>
      </c>
      <c r="P141" s="223">
        <f>O141*H141</f>
        <v>0</v>
      </c>
      <c r="Q141" s="223">
        <v>0.001</v>
      </c>
      <c r="R141" s="223">
        <f>Q141*H141</f>
        <v>0.00044500000000000003</v>
      </c>
      <c r="S141" s="223">
        <v>0</v>
      </c>
      <c r="T141" s="224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5" t="s">
        <v>134</v>
      </c>
      <c r="AT141" s="225" t="s">
        <v>143</v>
      </c>
      <c r="AU141" s="225" t="s">
        <v>125</v>
      </c>
      <c r="AY141" s="14" t="s">
        <v>118</v>
      </c>
      <c r="BE141" s="226">
        <f>IF(N141="základná",J141,0)</f>
        <v>0</v>
      </c>
      <c r="BF141" s="226">
        <f>IF(N141="znížená",J141,0)</f>
        <v>60.079999999999998</v>
      </c>
      <c r="BG141" s="226">
        <f>IF(N141="zákl. prenesená",J141,0)</f>
        <v>0</v>
      </c>
      <c r="BH141" s="226">
        <f>IF(N141="zníž. prenesená",J141,0)</f>
        <v>0</v>
      </c>
      <c r="BI141" s="226">
        <f>IF(N141="nulová",J141,0)</f>
        <v>0</v>
      </c>
      <c r="BJ141" s="14" t="s">
        <v>125</v>
      </c>
      <c r="BK141" s="226">
        <f>ROUND(I141*H141,2)</f>
        <v>60.079999999999998</v>
      </c>
      <c r="BL141" s="14" t="s">
        <v>124</v>
      </c>
      <c r="BM141" s="225" t="s">
        <v>160</v>
      </c>
    </row>
    <row r="142" s="2" customFormat="1" ht="33" customHeight="1">
      <c r="A142" s="29"/>
      <c r="B142" s="30"/>
      <c r="C142" s="214" t="s">
        <v>141</v>
      </c>
      <c r="D142" s="214" t="s">
        <v>120</v>
      </c>
      <c r="E142" s="215" t="s">
        <v>161</v>
      </c>
      <c r="F142" s="216" t="s">
        <v>162</v>
      </c>
      <c r="G142" s="217" t="s">
        <v>150</v>
      </c>
      <c r="H142" s="218">
        <v>1100</v>
      </c>
      <c r="I142" s="219">
        <v>0.85999999999999999</v>
      </c>
      <c r="J142" s="219">
        <f>ROUND(I142*H142,2)</f>
        <v>946</v>
      </c>
      <c r="K142" s="220"/>
      <c r="L142" s="35"/>
      <c r="M142" s="221" t="s">
        <v>1</v>
      </c>
      <c r="N142" s="222" t="s">
        <v>40</v>
      </c>
      <c r="O142" s="223">
        <v>0</v>
      </c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5" t="s">
        <v>124</v>
      </c>
      <c r="AT142" s="225" t="s">
        <v>120</v>
      </c>
      <c r="AU142" s="225" t="s">
        <v>125</v>
      </c>
      <c r="AY142" s="14" t="s">
        <v>118</v>
      </c>
      <c r="BE142" s="226">
        <f>IF(N142="základná",J142,0)</f>
        <v>0</v>
      </c>
      <c r="BF142" s="226">
        <f>IF(N142="znížená",J142,0)</f>
        <v>946</v>
      </c>
      <c r="BG142" s="226">
        <f>IF(N142="zákl. prenesená",J142,0)</f>
        <v>0</v>
      </c>
      <c r="BH142" s="226">
        <f>IF(N142="zníž. prenesená",J142,0)</f>
        <v>0</v>
      </c>
      <c r="BI142" s="226">
        <f>IF(N142="nulová",J142,0)</f>
        <v>0</v>
      </c>
      <c r="BJ142" s="14" t="s">
        <v>125</v>
      </c>
      <c r="BK142" s="226">
        <f>ROUND(I142*H142,2)</f>
        <v>946</v>
      </c>
      <c r="BL142" s="14" t="s">
        <v>124</v>
      </c>
      <c r="BM142" s="225" t="s">
        <v>163</v>
      </c>
    </row>
    <row r="143" s="2" customFormat="1" ht="33" customHeight="1">
      <c r="A143" s="29"/>
      <c r="B143" s="30"/>
      <c r="C143" s="214" t="s">
        <v>164</v>
      </c>
      <c r="D143" s="214" t="s">
        <v>120</v>
      </c>
      <c r="E143" s="215" t="s">
        <v>161</v>
      </c>
      <c r="F143" s="216" t="s">
        <v>162</v>
      </c>
      <c r="G143" s="217" t="s">
        <v>150</v>
      </c>
      <c r="H143" s="218">
        <v>43</v>
      </c>
      <c r="I143" s="219">
        <v>0.85999999999999999</v>
      </c>
      <c r="J143" s="219">
        <f>ROUND(I143*H143,2)</f>
        <v>36.979999999999997</v>
      </c>
      <c r="K143" s="220"/>
      <c r="L143" s="35"/>
      <c r="M143" s="221" t="s">
        <v>1</v>
      </c>
      <c r="N143" s="222" t="s">
        <v>40</v>
      </c>
      <c r="O143" s="223">
        <v>0</v>
      </c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5" t="s">
        <v>124</v>
      </c>
      <c r="AT143" s="225" t="s">
        <v>120</v>
      </c>
      <c r="AU143" s="225" t="s">
        <v>125</v>
      </c>
      <c r="AY143" s="14" t="s">
        <v>118</v>
      </c>
      <c r="BE143" s="226">
        <f>IF(N143="základná",J143,0)</f>
        <v>0</v>
      </c>
      <c r="BF143" s="226">
        <f>IF(N143="znížená",J143,0)</f>
        <v>36.979999999999997</v>
      </c>
      <c r="BG143" s="226">
        <f>IF(N143="zákl. prenesená",J143,0)</f>
        <v>0</v>
      </c>
      <c r="BH143" s="226">
        <f>IF(N143="zníž. prenesená",J143,0)</f>
        <v>0</v>
      </c>
      <c r="BI143" s="226">
        <f>IF(N143="nulová",J143,0)</f>
        <v>0</v>
      </c>
      <c r="BJ143" s="14" t="s">
        <v>125</v>
      </c>
      <c r="BK143" s="226">
        <f>ROUND(I143*H143,2)</f>
        <v>36.979999999999997</v>
      </c>
      <c r="BL143" s="14" t="s">
        <v>124</v>
      </c>
      <c r="BM143" s="225" t="s">
        <v>165</v>
      </c>
    </row>
    <row r="144" s="2" customFormat="1" ht="24.15" customHeight="1">
      <c r="A144" s="29"/>
      <c r="B144" s="30"/>
      <c r="C144" s="214" t="s">
        <v>147</v>
      </c>
      <c r="D144" s="214" t="s">
        <v>120</v>
      </c>
      <c r="E144" s="215" t="s">
        <v>166</v>
      </c>
      <c r="F144" s="216" t="s">
        <v>167</v>
      </c>
      <c r="G144" s="217" t="s">
        <v>150</v>
      </c>
      <c r="H144" s="218">
        <v>890</v>
      </c>
      <c r="I144" s="219">
        <v>1.3700000000000001</v>
      </c>
      <c r="J144" s="219">
        <f>ROUND(I144*H144,2)</f>
        <v>1219.3</v>
      </c>
      <c r="K144" s="220"/>
      <c r="L144" s="35"/>
      <c r="M144" s="221" t="s">
        <v>1</v>
      </c>
      <c r="N144" s="222" t="s">
        <v>40</v>
      </c>
      <c r="O144" s="223">
        <v>0</v>
      </c>
      <c r="P144" s="223">
        <f>O144*H144</f>
        <v>0</v>
      </c>
      <c r="Q144" s="223">
        <v>0</v>
      </c>
      <c r="R144" s="223">
        <f>Q144*H144</f>
        <v>0</v>
      </c>
      <c r="S144" s="223">
        <v>0</v>
      </c>
      <c r="T144" s="22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5" t="s">
        <v>124</v>
      </c>
      <c r="AT144" s="225" t="s">
        <v>120</v>
      </c>
      <c r="AU144" s="225" t="s">
        <v>125</v>
      </c>
      <c r="AY144" s="14" t="s">
        <v>118</v>
      </c>
      <c r="BE144" s="226">
        <f>IF(N144="základná",J144,0)</f>
        <v>0</v>
      </c>
      <c r="BF144" s="226">
        <f>IF(N144="znížená",J144,0)</f>
        <v>1219.3</v>
      </c>
      <c r="BG144" s="226">
        <f>IF(N144="zákl. prenesená",J144,0)</f>
        <v>0</v>
      </c>
      <c r="BH144" s="226">
        <f>IF(N144="zníž. prenesená",J144,0)</f>
        <v>0</v>
      </c>
      <c r="BI144" s="226">
        <f>IF(N144="nulová",J144,0)</f>
        <v>0</v>
      </c>
      <c r="BJ144" s="14" t="s">
        <v>125</v>
      </c>
      <c r="BK144" s="226">
        <f>ROUND(I144*H144,2)</f>
        <v>1219.3</v>
      </c>
      <c r="BL144" s="14" t="s">
        <v>124</v>
      </c>
      <c r="BM144" s="225" t="s">
        <v>168</v>
      </c>
    </row>
    <row r="145" s="2" customFormat="1" ht="24.15" customHeight="1">
      <c r="A145" s="29"/>
      <c r="B145" s="30"/>
      <c r="C145" s="214" t="s">
        <v>169</v>
      </c>
      <c r="D145" s="214" t="s">
        <v>120</v>
      </c>
      <c r="E145" s="215" t="s">
        <v>170</v>
      </c>
      <c r="F145" s="216" t="s">
        <v>171</v>
      </c>
      <c r="G145" s="217" t="s">
        <v>172</v>
      </c>
      <c r="H145" s="218">
        <v>27</v>
      </c>
      <c r="I145" s="219">
        <v>37.850000000000001</v>
      </c>
      <c r="J145" s="219">
        <f>ROUND(I145*H145,2)</f>
        <v>1021.9500000000001</v>
      </c>
      <c r="K145" s="220"/>
      <c r="L145" s="35"/>
      <c r="M145" s="221" t="s">
        <v>1</v>
      </c>
      <c r="N145" s="222" t="s">
        <v>40</v>
      </c>
      <c r="O145" s="223">
        <v>0</v>
      </c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5" t="s">
        <v>124</v>
      </c>
      <c r="AT145" s="225" t="s">
        <v>120</v>
      </c>
      <c r="AU145" s="225" t="s">
        <v>125</v>
      </c>
      <c r="AY145" s="14" t="s">
        <v>118</v>
      </c>
      <c r="BE145" s="226">
        <f>IF(N145="základná",J145,0)</f>
        <v>0</v>
      </c>
      <c r="BF145" s="226">
        <f>IF(N145="znížená",J145,0)</f>
        <v>1021.9500000000001</v>
      </c>
      <c r="BG145" s="226">
        <f>IF(N145="zákl. prenesená",J145,0)</f>
        <v>0</v>
      </c>
      <c r="BH145" s="226">
        <f>IF(N145="zníž. prenesená",J145,0)</f>
        <v>0</v>
      </c>
      <c r="BI145" s="226">
        <f>IF(N145="nulová",J145,0)</f>
        <v>0</v>
      </c>
      <c r="BJ145" s="14" t="s">
        <v>125</v>
      </c>
      <c r="BK145" s="226">
        <f>ROUND(I145*H145,2)</f>
        <v>1021.9500000000001</v>
      </c>
      <c r="BL145" s="14" t="s">
        <v>124</v>
      </c>
      <c r="BM145" s="225" t="s">
        <v>173</v>
      </c>
    </row>
    <row r="146" s="2" customFormat="1" ht="24.15" customHeight="1">
      <c r="A146" s="29"/>
      <c r="B146" s="30"/>
      <c r="C146" s="214" t="s">
        <v>151</v>
      </c>
      <c r="D146" s="214" t="s">
        <v>120</v>
      </c>
      <c r="E146" s="215" t="s">
        <v>174</v>
      </c>
      <c r="F146" s="216" t="s">
        <v>175</v>
      </c>
      <c r="G146" s="217" t="s">
        <v>172</v>
      </c>
      <c r="H146" s="218">
        <v>344</v>
      </c>
      <c r="I146" s="219">
        <v>0.22</v>
      </c>
      <c r="J146" s="219">
        <f>ROUND(I146*H146,2)</f>
        <v>75.680000000000007</v>
      </c>
      <c r="K146" s="220"/>
      <c r="L146" s="35"/>
      <c r="M146" s="221" t="s">
        <v>1</v>
      </c>
      <c r="N146" s="222" t="s">
        <v>40</v>
      </c>
      <c r="O146" s="223">
        <v>0</v>
      </c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5" t="s">
        <v>124</v>
      </c>
      <c r="AT146" s="225" t="s">
        <v>120</v>
      </c>
      <c r="AU146" s="225" t="s">
        <v>125</v>
      </c>
      <c r="AY146" s="14" t="s">
        <v>118</v>
      </c>
      <c r="BE146" s="226">
        <f>IF(N146="základná",J146,0)</f>
        <v>0</v>
      </c>
      <c r="BF146" s="226">
        <f>IF(N146="znížená",J146,0)</f>
        <v>75.680000000000007</v>
      </c>
      <c r="BG146" s="226">
        <f>IF(N146="zákl. prenesená",J146,0)</f>
        <v>0</v>
      </c>
      <c r="BH146" s="226">
        <f>IF(N146="zníž. prenesená",J146,0)</f>
        <v>0</v>
      </c>
      <c r="BI146" s="226">
        <f>IF(N146="nulová",J146,0)</f>
        <v>0</v>
      </c>
      <c r="BJ146" s="14" t="s">
        <v>125</v>
      </c>
      <c r="BK146" s="226">
        <f>ROUND(I146*H146,2)</f>
        <v>75.680000000000007</v>
      </c>
      <c r="BL146" s="14" t="s">
        <v>124</v>
      </c>
      <c r="BM146" s="225" t="s">
        <v>176</v>
      </c>
    </row>
    <row r="147" s="2" customFormat="1" ht="16.5" customHeight="1">
      <c r="A147" s="29"/>
      <c r="B147" s="30"/>
      <c r="C147" s="227" t="s">
        <v>177</v>
      </c>
      <c r="D147" s="227" t="s">
        <v>143</v>
      </c>
      <c r="E147" s="228" t="s">
        <v>178</v>
      </c>
      <c r="F147" s="229" t="s">
        <v>179</v>
      </c>
      <c r="G147" s="230" t="s">
        <v>172</v>
      </c>
      <c r="H147" s="231">
        <v>361.19999999999999</v>
      </c>
      <c r="I147" s="232">
        <v>3.7000000000000002</v>
      </c>
      <c r="J147" s="232">
        <f>ROUND(I147*H147,2)</f>
        <v>1336.4400000000001</v>
      </c>
      <c r="K147" s="233"/>
      <c r="L147" s="234"/>
      <c r="M147" s="235" t="s">
        <v>1</v>
      </c>
      <c r="N147" s="236" t="s">
        <v>40</v>
      </c>
      <c r="O147" s="223">
        <v>0</v>
      </c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5" t="s">
        <v>134</v>
      </c>
      <c r="AT147" s="225" t="s">
        <v>143</v>
      </c>
      <c r="AU147" s="225" t="s">
        <v>125</v>
      </c>
      <c r="AY147" s="14" t="s">
        <v>118</v>
      </c>
      <c r="BE147" s="226">
        <f>IF(N147="základná",J147,0)</f>
        <v>0</v>
      </c>
      <c r="BF147" s="226">
        <f>IF(N147="znížená",J147,0)</f>
        <v>1336.4400000000001</v>
      </c>
      <c r="BG147" s="226">
        <f>IF(N147="zákl. prenesená",J147,0)</f>
        <v>0</v>
      </c>
      <c r="BH147" s="226">
        <f>IF(N147="zníž. prenesená",J147,0)</f>
        <v>0</v>
      </c>
      <c r="BI147" s="226">
        <f>IF(N147="nulová",J147,0)</f>
        <v>0</v>
      </c>
      <c r="BJ147" s="14" t="s">
        <v>125</v>
      </c>
      <c r="BK147" s="226">
        <f>ROUND(I147*H147,2)</f>
        <v>1336.4400000000001</v>
      </c>
      <c r="BL147" s="14" t="s">
        <v>124</v>
      </c>
      <c r="BM147" s="225" t="s">
        <v>180</v>
      </c>
    </row>
    <row r="148" s="2" customFormat="1" ht="24.15" customHeight="1">
      <c r="A148" s="29"/>
      <c r="B148" s="30"/>
      <c r="C148" s="214" t="s">
        <v>156</v>
      </c>
      <c r="D148" s="214" t="s">
        <v>120</v>
      </c>
      <c r="E148" s="215" t="s">
        <v>181</v>
      </c>
      <c r="F148" s="216" t="s">
        <v>182</v>
      </c>
      <c r="G148" s="217" t="s">
        <v>172</v>
      </c>
      <c r="H148" s="218">
        <v>430</v>
      </c>
      <c r="I148" s="219">
        <v>0.19</v>
      </c>
      <c r="J148" s="219">
        <f>ROUND(I148*H148,2)</f>
        <v>81.700000000000003</v>
      </c>
      <c r="K148" s="220"/>
      <c r="L148" s="35"/>
      <c r="M148" s="221" t="s">
        <v>1</v>
      </c>
      <c r="N148" s="222" t="s">
        <v>40</v>
      </c>
      <c r="O148" s="223">
        <v>0</v>
      </c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5" t="s">
        <v>124</v>
      </c>
      <c r="AT148" s="225" t="s">
        <v>120</v>
      </c>
      <c r="AU148" s="225" t="s">
        <v>125</v>
      </c>
      <c r="AY148" s="14" t="s">
        <v>118</v>
      </c>
      <c r="BE148" s="226">
        <f>IF(N148="základná",J148,0)</f>
        <v>0</v>
      </c>
      <c r="BF148" s="226">
        <f>IF(N148="znížená",J148,0)</f>
        <v>81.700000000000003</v>
      </c>
      <c r="BG148" s="226">
        <f>IF(N148="zákl. prenesená",J148,0)</f>
        <v>0</v>
      </c>
      <c r="BH148" s="226">
        <f>IF(N148="zníž. prenesená",J148,0)</f>
        <v>0</v>
      </c>
      <c r="BI148" s="226">
        <f>IF(N148="nulová",J148,0)</f>
        <v>0</v>
      </c>
      <c r="BJ148" s="14" t="s">
        <v>125</v>
      </c>
      <c r="BK148" s="226">
        <f>ROUND(I148*H148,2)</f>
        <v>81.700000000000003</v>
      </c>
      <c r="BL148" s="14" t="s">
        <v>124</v>
      </c>
      <c r="BM148" s="225" t="s">
        <v>183</v>
      </c>
    </row>
    <row r="149" s="2" customFormat="1" ht="16.5" customHeight="1">
      <c r="A149" s="29"/>
      <c r="B149" s="30"/>
      <c r="C149" s="227" t="s">
        <v>184</v>
      </c>
      <c r="D149" s="227" t="s">
        <v>143</v>
      </c>
      <c r="E149" s="228" t="s">
        <v>185</v>
      </c>
      <c r="F149" s="229" t="s">
        <v>186</v>
      </c>
      <c r="G149" s="230" t="s">
        <v>172</v>
      </c>
      <c r="H149" s="231">
        <v>442.89999999999998</v>
      </c>
      <c r="I149" s="232">
        <v>4.9500000000000002</v>
      </c>
      <c r="J149" s="232">
        <f>ROUND(I149*H149,2)</f>
        <v>2192.3600000000001</v>
      </c>
      <c r="K149" s="233"/>
      <c r="L149" s="234"/>
      <c r="M149" s="235" t="s">
        <v>1</v>
      </c>
      <c r="N149" s="236" t="s">
        <v>40</v>
      </c>
      <c r="O149" s="223">
        <v>0</v>
      </c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5" t="s">
        <v>134</v>
      </c>
      <c r="AT149" s="225" t="s">
        <v>143</v>
      </c>
      <c r="AU149" s="225" t="s">
        <v>125</v>
      </c>
      <c r="AY149" s="14" t="s">
        <v>118</v>
      </c>
      <c r="BE149" s="226">
        <f>IF(N149="základná",J149,0)</f>
        <v>0</v>
      </c>
      <c r="BF149" s="226">
        <f>IF(N149="znížená",J149,0)</f>
        <v>2192.3600000000001</v>
      </c>
      <c r="BG149" s="226">
        <f>IF(N149="zákl. prenesená",J149,0)</f>
        <v>0</v>
      </c>
      <c r="BH149" s="226">
        <f>IF(N149="zníž. prenesená",J149,0)</f>
        <v>0</v>
      </c>
      <c r="BI149" s="226">
        <f>IF(N149="nulová",J149,0)</f>
        <v>0</v>
      </c>
      <c r="BJ149" s="14" t="s">
        <v>125</v>
      </c>
      <c r="BK149" s="226">
        <f>ROUND(I149*H149,2)</f>
        <v>2192.3600000000001</v>
      </c>
      <c r="BL149" s="14" t="s">
        <v>124</v>
      </c>
      <c r="BM149" s="225" t="s">
        <v>187</v>
      </c>
    </row>
    <row r="150" s="2" customFormat="1" ht="24.15" customHeight="1">
      <c r="A150" s="29"/>
      <c r="B150" s="30"/>
      <c r="C150" s="214" t="s">
        <v>7</v>
      </c>
      <c r="D150" s="214" t="s">
        <v>120</v>
      </c>
      <c r="E150" s="215" t="s">
        <v>188</v>
      </c>
      <c r="F150" s="216" t="s">
        <v>189</v>
      </c>
      <c r="G150" s="217" t="s">
        <v>150</v>
      </c>
      <c r="H150" s="218">
        <v>17</v>
      </c>
      <c r="I150" s="219">
        <v>0.56000000000000005</v>
      </c>
      <c r="J150" s="219">
        <f>ROUND(I150*H150,2)</f>
        <v>9.5199999999999996</v>
      </c>
      <c r="K150" s="220"/>
      <c r="L150" s="35"/>
      <c r="M150" s="221" t="s">
        <v>1</v>
      </c>
      <c r="N150" s="222" t="s">
        <v>40</v>
      </c>
      <c r="O150" s="223">
        <v>0</v>
      </c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5" t="s">
        <v>124</v>
      </c>
      <c r="AT150" s="225" t="s">
        <v>120</v>
      </c>
      <c r="AU150" s="225" t="s">
        <v>125</v>
      </c>
      <c r="AY150" s="14" t="s">
        <v>118</v>
      </c>
      <c r="BE150" s="226">
        <f>IF(N150="základná",J150,0)</f>
        <v>0</v>
      </c>
      <c r="BF150" s="226">
        <f>IF(N150="znížená",J150,0)</f>
        <v>9.5199999999999996</v>
      </c>
      <c r="BG150" s="226">
        <f>IF(N150="zákl. prenesená",J150,0)</f>
        <v>0</v>
      </c>
      <c r="BH150" s="226">
        <f>IF(N150="zníž. prenesená",J150,0)</f>
        <v>0</v>
      </c>
      <c r="BI150" s="226">
        <f>IF(N150="nulová",J150,0)</f>
        <v>0</v>
      </c>
      <c r="BJ150" s="14" t="s">
        <v>125</v>
      </c>
      <c r="BK150" s="226">
        <f>ROUND(I150*H150,2)</f>
        <v>9.5199999999999996</v>
      </c>
      <c r="BL150" s="14" t="s">
        <v>124</v>
      </c>
      <c r="BM150" s="225" t="s">
        <v>190</v>
      </c>
    </row>
    <row r="151" s="2" customFormat="1" ht="24.15" customHeight="1">
      <c r="A151" s="29"/>
      <c r="B151" s="30"/>
      <c r="C151" s="214" t="s">
        <v>191</v>
      </c>
      <c r="D151" s="214" t="s">
        <v>120</v>
      </c>
      <c r="E151" s="215" t="s">
        <v>192</v>
      </c>
      <c r="F151" s="216" t="s">
        <v>193</v>
      </c>
      <c r="G151" s="217" t="s">
        <v>150</v>
      </c>
      <c r="H151" s="218">
        <v>26</v>
      </c>
      <c r="I151" s="219">
        <v>1.04</v>
      </c>
      <c r="J151" s="219">
        <f>ROUND(I151*H151,2)</f>
        <v>27.039999999999999</v>
      </c>
      <c r="K151" s="220"/>
      <c r="L151" s="35"/>
      <c r="M151" s="221" t="s">
        <v>1</v>
      </c>
      <c r="N151" s="222" t="s">
        <v>40</v>
      </c>
      <c r="O151" s="223">
        <v>0</v>
      </c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5" t="s">
        <v>124</v>
      </c>
      <c r="AT151" s="225" t="s">
        <v>120</v>
      </c>
      <c r="AU151" s="225" t="s">
        <v>125</v>
      </c>
      <c r="AY151" s="14" t="s">
        <v>118</v>
      </c>
      <c r="BE151" s="226">
        <f>IF(N151="základná",J151,0)</f>
        <v>0</v>
      </c>
      <c r="BF151" s="226">
        <f>IF(N151="znížená",J151,0)</f>
        <v>27.039999999999999</v>
      </c>
      <c r="BG151" s="226">
        <f>IF(N151="zákl. prenesená",J151,0)</f>
        <v>0</v>
      </c>
      <c r="BH151" s="226">
        <f>IF(N151="zníž. prenesená",J151,0)</f>
        <v>0</v>
      </c>
      <c r="BI151" s="226">
        <f>IF(N151="nulová",J151,0)</f>
        <v>0</v>
      </c>
      <c r="BJ151" s="14" t="s">
        <v>125</v>
      </c>
      <c r="BK151" s="226">
        <f>ROUND(I151*H151,2)</f>
        <v>27.039999999999999</v>
      </c>
      <c r="BL151" s="14" t="s">
        <v>124</v>
      </c>
      <c r="BM151" s="225" t="s">
        <v>194</v>
      </c>
    </row>
    <row r="152" s="2" customFormat="1" ht="24.15" customHeight="1">
      <c r="A152" s="29"/>
      <c r="B152" s="30"/>
      <c r="C152" s="214" t="s">
        <v>160</v>
      </c>
      <c r="D152" s="214" t="s">
        <v>120</v>
      </c>
      <c r="E152" s="215" t="s">
        <v>195</v>
      </c>
      <c r="F152" s="216" t="s">
        <v>196</v>
      </c>
      <c r="G152" s="217" t="s">
        <v>150</v>
      </c>
      <c r="H152" s="218">
        <v>1117</v>
      </c>
      <c r="I152" s="219">
        <v>0.050000000000000003</v>
      </c>
      <c r="J152" s="219">
        <f>ROUND(I152*H152,2)</f>
        <v>55.850000000000001</v>
      </c>
      <c r="K152" s="220"/>
      <c r="L152" s="35"/>
      <c r="M152" s="221" t="s">
        <v>1</v>
      </c>
      <c r="N152" s="222" t="s">
        <v>40</v>
      </c>
      <c r="O152" s="223">
        <v>0</v>
      </c>
      <c r="P152" s="223">
        <f>O152*H152</f>
        <v>0</v>
      </c>
      <c r="Q152" s="223">
        <v>0</v>
      </c>
      <c r="R152" s="223">
        <f>Q152*H152</f>
        <v>0</v>
      </c>
      <c r="S152" s="223">
        <v>0</v>
      </c>
      <c r="T152" s="22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5" t="s">
        <v>124</v>
      </c>
      <c r="AT152" s="225" t="s">
        <v>120</v>
      </c>
      <c r="AU152" s="225" t="s">
        <v>125</v>
      </c>
      <c r="AY152" s="14" t="s">
        <v>118</v>
      </c>
      <c r="BE152" s="226">
        <f>IF(N152="základná",J152,0)</f>
        <v>0</v>
      </c>
      <c r="BF152" s="226">
        <f>IF(N152="znížená",J152,0)</f>
        <v>55.850000000000001</v>
      </c>
      <c r="BG152" s="226">
        <f>IF(N152="zákl. prenesená",J152,0)</f>
        <v>0</v>
      </c>
      <c r="BH152" s="226">
        <f>IF(N152="zníž. prenesená",J152,0)</f>
        <v>0</v>
      </c>
      <c r="BI152" s="226">
        <f>IF(N152="nulová",J152,0)</f>
        <v>0</v>
      </c>
      <c r="BJ152" s="14" t="s">
        <v>125</v>
      </c>
      <c r="BK152" s="226">
        <f>ROUND(I152*H152,2)</f>
        <v>55.850000000000001</v>
      </c>
      <c r="BL152" s="14" t="s">
        <v>124</v>
      </c>
      <c r="BM152" s="225" t="s">
        <v>197</v>
      </c>
    </row>
    <row r="153" s="2" customFormat="1" ht="24.15" customHeight="1">
      <c r="A153" s="29"/>
      <c r="B153" s="30"/>
      <c r="C153" s="214" t="s">
        <v>198</v>
      </c>
      <c r="D153" s="214" t="s">
        <v>120</v>
      </c>
      <c r="E153" s="215" t="s">
        <v>199</v>
      </c>
      <c r="F153" s="216" t="s">
        <v>200</v>
      </c>
      <c r="G153" s="217" t="s">
        <v>150</v>
      </c>
      <c r="H153" s="218">
        <v>890</v>
      </c>
      <c r="I153" s="219">
        <v>0.10000000000000001</v>
      </c>
      <c r="J153" s="219">
        <f>ROUND(I153*H153,2)</f>
        <v>89</v>
      </c>
      <c r="K153" s="220"/>
      <c r="L153" s="35"/>
      <c r="M153" s="221" t="s">
        <v>1</v>
      </c>
      <c r="N153" s="222" t="s">
        <v>40</v>
      </c>
      <c r="O153" s="223">
        <v>0</v>
      </c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5" t="s">
        <v>124</v>
      </c>
      <c r="AT153" s="225" t="s">
        <v>120</v>
      </c>
      <c r="AU153" s="225" t="s">
        <v>125</v>
      </c>
      <c r="AY153" s="14" t="s">
        <v>118</v>
      </c>
      <c r="BE153" s="226">
        <f>IF(N153="základná",J153,0)</f>
        <v>0</v>
      </c>
      <c r="BF153" s="226">
        <f>IF(N153="znížená",J153,0)</f>
        <v>89</v>
      </c>
      <c r="BG153" s="226">
        <f>IF(N153="zákl. prenesená",J153,0)</f>
        <v>0</v>
      </c>
      <c r="BH153" s="226">
        <f>IF(N153="zníž. prenesená",J153,0)</f>
        <v>0</v>
      </c>
      <c r="BI153" s="226">
        <f>IF(N153="nulová",J153,0)</f>
        <v>0</v>
      </c>
      <c r="BJ153" s="14" t="s">
        <v>125</v>
      </c>
      <c r="BK153" s="226">
        <f>ROUND(I153*H153,2)</f>
        <v>89</v>
      </c>
      <c r="BL153" s="14" t="s">
        <v>124</v>
      </c>
      <c r="BM153" s="225" t="s">
        <v>201</v>
      </c>
    </row>
    <row r="154" s="2" customFormat="1" ht="24.15" customHeight="1">
      <c r="A154" s="29"/>
      <c r="B154" s="30"/>
      <c r="C154" s="214" t="s">
        <v>163</v>
      </c>
      <c r="D154" s="214" t="s">
        <v>120</v>
      </c>
      <c r="E154" s="215" t="s">
        <v>202</v>
      </c>
      <c r="F154" s="216" t="s">
        <v>203</v>
      </c>
      <c r="G154" s="217" t="s">
        <v>150</v>
      </c>
      <c r="H154" s="218">
        <v>1117</v>
      </c>
      <c r="I154" s="219">
        <v>0.20000000000000001</v>
      </c>
      <c r="J154" s="219">
        <f>ROUND(I154*H154,2)</f>
        <v>223.40000000000001</v>
      </c>
      <c r="K154" s="220"/>
      <c r="L154" s="35"/>
      <c r="M154" s="221" t="s">
        <v>1</v>
      </c>
      <c r="N154" s="222" t="s">
        <v>40</v>
      </c>
      <c r="O154" s="223">
        <v>0</v>
      </c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5" t="s">
        <v>124</v>
      </c>
      <c r="AT154" s="225" t="s">
        <v>120</v>
      </c>
      <c r="AU154" s="225" t="s">
        <v>125</v>
      </c>
      <c r="AY154" s="14" t="s">
        <v>118</v>
      </c>
      <c r="BE154" s="226">
        <f>IF(N154="základná",J154,0)</f>
        <v>0</v>
      </c>
      <c r="BF154" s="226">
        <f>IF(N154="znížená",J154,0)</f>
        <v>223.40000000000001</v>
      </c>
      <c r="BG154" s="226">
        <f>IF(N154="zákl. prenesená",J154,0)</f>
        <v>0</v>
      </c>
      <c r="BH154" s="226">
        <f>IF(N154="zníž. prenesená",J154,0)</f>
        <v>0</v>
      </c>
      <c r="BI154" s="226">
        <f>IF(N154="nulová",J154,0)</f>
        <v>0</v>
      </c>
      <c r="BJ154" s="14" t="s">
        <v>125</v>
      </c>
      <c r="BK154" s="226">
        <f>ROUND(I154*H154,2)</f>
        <v>223.40000000000001</v>
      </c>
      <c r="BL154" s="14" t="s">
        <v>124</v>
      </c>
      <c r="BM154" s="225" t="s">
        <v>204</v>
      </c>
    </row>
    <row r="155" s="2" customFormat="1" ht="21.75" customHeight="1">
      <c r="A155" s="29"/>
      <c r="B155" s="30"/>
      <c r="C155" s="214" t="s">
        <v>205</v>
      </c>
      <c r="D155" s="214" t="s">
        <v>120</v>
      </c>
      <c r="E155" s="215" t="s">
        <v>206</v>
      </c>
      <c r="F155" s="216" t="s">
        <v>207</v>
      </c>
      <c r="G155" s="217" t="s">
        <v>150</v>
      </c>
      <c r="H155" s="218">
        <v>890</v>
      </c>
      <c r="I155" s="219">
        <v>0.23000000000000001</v>
      </c>
      <c r="J155" s="219">
        <f>ROUND(I155*H155,2)</f>
        <v>204.69999999999999</v>
      </c>
      <c r="K155" s="220"/>
      <c r="L155" s="35"/>
      <c r="M155" s="221" t="s">
        <v>1</v>
      </c>
      <c r="N155" s="222" t="s">
        <v>40</v>
      </c>
      <c r="O155" s="223">
        <v>0</v>
      </c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5" t="s">
        <v>124</v>
      </c>
      <c r="AT155" s="225" t="s">
        <v>120</v>
      </c>
      <c r="AU155" s="225" t="s">
        <v>125</v>
      </c>
      <c r="AY155" s="14" t="s">
        <v>118</v>
      </c>
      <c r="BE155" s="226">
        <f>IF(N155="základná",J155,0)</f>
        <v>0</v>
      </c>
      <c r="BF155" s="226">
        <f>IF(N155="znížená",J155,0)</f>
        <v>204.69999999999999</v>
      </c>
      <c r="BG155" s="226">
        <f>IF(N155="zákl. prenesená",J155,0)</f>
        <v>0</v>
      </c>
      <c r="BH155" s="226">
        <f>IF(N155="zníž. prenesená",J155,0)</f>
        <v>0</v>
      </c>
      <c r="BI155" s="226">
        <f>IF(N155="nulová",J155,0)</f>
        <v>0</v>
      </c>
      <c r="BJ155" s="14" t="s">
        <v>125</v>
      </c>
      <c r="BK155" s="226">
        <f>ROUND(I155*H155,2)</f>
        <v>204.69999999999999</v>
      </c>
      <c r="BL155" s="14" t="s">
        <v>124</v>
      </c>
      <c r="BM155" s="225" t="s">
        <v>208</v>
      </c>
    </row>
    <row r="156" s="2" customFormat="1" ht="24.15" customHeight="1">
      <c r="A156" s="29"/>
      <c r="B156" s="30"/>
      <c r="C156" s="214" t="s">
        <v>165</v>
      </c>
      <c r="D156" s="214" t="s">
        <v>120</v>
      </c>
      <c r="E156" s="215" t="s">
        <v>209</v>
      </c>
      <c r="F156" s="216" t="s">
        <v>210</v>
      </c>
      <c r="G156" s="217" t="s">
        <v>150</v>
      </c>
      <c r="H156" s="218">
        <v>1117</v>
      </c>
      <c r="I156" s="219">
        <v>0.02</v>
      </c>
      <c r="J156" s="219">
        <f>ROUND(I156*H156,2)</f>
        <v>22.34</v>
      </c>
      <c r="K156" s="220"/>
      <c r="L156" s="35"/>
      <c r="M156" s="221" t="s">
        <v>1</v>
      </c>
      <c r="N156" s="222" t="s">
        <v>40</v>
      </c>
      <c r="O156" s="223">
        <v>0</v>
      </c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5" t="s">
        <v>124</v>
      </c>
      <c r="AT156" s="225" t="s">
        <v>120</v>
      </c>
      <c r="AU156" s="225" t="s">
        <v>125</v>
      </c>
      <c r="AY156" s="14" t="s">
        <v>118</v>
      </c>
      <c r="BE156" s="226">
        <f>IF(N156="základná",J156,0)</f>
        <v>0</v>
      </c>
      <c r="BF156" s="226">
        <f>IF(N156="znížená",J156,0)</f>
        <v>22.34</v>
      </c>
      <c r="BG156" s="226">
        <f>IF(N156="zákl. prenesená",J156,0)</f>
        <v>0</v>
      </c>
      <c r="BH156" s="226">
        <f>IF(N156="zníž. prenesená",J156,0)</f>
        <v>0</v>
      </c>
      <c r="BI156" s="226">
        <f>IF(N156="nulová",J156,0)</f>
        <v>0</v>
      </c>
      <c r="BJ156" s="14" t="s">
        <v>125</v>
      </c>
      <c r="BK156" s="226">
        <f>ROUND(I156*H156,2)</f>
        <v>22.34</v>
      </c>
      <c r="BL156" s="14" t="s">
        <v>124</v>
      </c>
      <c r="BM156" s="225" t="s">
        <v>211</v>
      </c>
    </row>
    <row r="157" s="2" customFormat="1" ht="21.75" customHeight="1">
      <c r="A157" s="29"/>
      <c r="B157" s="30"/>
      <c r="C157" s="214" t="s">
        <v>212</v>
      </c>
      <c r="D157" s="214" t="s">
        <v>120</v>
      </c>
      <c r="E157" s="215" t="s">
        <v>213</v>
      </c>
      <c r="F157" s="216" t="s">
        <v>214</v>
      </c>
      <c r="G157" s="217" t="s">
        <v>150</v>
      </c>
      <c r="H157" s="218">
        <v>890</v>
      </c>
      <c r="I157" s="219">
        <v>0.029999999999999999</v>
      </c>
      <c r="J157" s="219">
        <f>ROUND(I157*H157,2)</f>
        <v>26.699999999999999</v>
      </c>
      <c r="K157" s="220"/>
      <c r="L157" s="35"/>
      <c r="M157" s="221" t="s">
        <v>1</v>
      </c>
      <c r="N157" s="222" t="s">
        <v>40</v>
      </c>
      <c r="O157" s="223">
        <v>0</v>
      </c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5" t="s">
        <v>124</v>
      </c>
      <c r="AT157" s="225" t="s">
        <v>120</v>
      </c>
      <c r="AU157" s="225" t="s">
        <v>125</v>
      </c>
      <c r="AY157" s="14" t="s">
        <v>118</v>
      </c>
      <c r="BE157" s="226">
        <f>IF(N157="základná",J157,0)</f>
        <v>0</v>
      </c>
      <c r="BF157" s="226">
        <f>IF(N157="znížená",J157,0)</f>
        <v>26.699999999999999</v>
      </c>
      <c r="BG157" s="226">
        <f>IF(N157="zákl. prenesená",J157,0)</f>
        <v>0</v>
      </c>
      <c r="BH157" s="226">
        <f>IF(N157="zníž. prenesená",J157,0)</f>
        <v>0</v>
      </c>
      <c r="BI157" s="226">
        <f>IF(N157="nulová",J157,0)</f>
        <v>0</v>
      </c>
      <c r="BJ157" s="14" t="s">
        <v>125</v>
      </c>
      <c r="BK157" s="226">
        <f>ROUND(I157*H157,2)</f>
        <v>26.699999999999999</v>
      </c>
      <c r="BL157" s="14" t="s">
        <v>124</v>
      </c>
      <c r="BM157" s="225" t="s">
        <v>215</v>
      </c>
    </row>
    <row r="158" s="2" customFormat="1" ht="33" customHeight="1">
      <c r="A158" s="29"/>
      <c r="B158" s="30"/>
      <c r="C158" s="214" t="s">
        <v>168</v>
      </c>
      <c r="D158" s="214" t="s">
        <v>120</v>
      </c>
      <c r="E158" s="215" t="s">
        <v>216</v>
      </c>
      <c r="F158" s="216" t="s">
        <v>217</v>
      </c>
      <c r="G158" s="217" t="s">
        <v>172</v>
      </c>
      <c r="H158" s="218">
        <v>27</v>
      </c>
      <c r="I158" s="219">
        <v>69.799999999999997</v>
      </c>
      <c r="J158" s="219">
        <f>ROUND(I158*H158,2)</f>
        <v>1884.5999999999999</v>
      </c>
      <c r="K158" s="220"/>
      <c r="L158" s="35"/>
      <c r="M158" s="221" t="s">
        <v>1</v>
      </c>
      <c r="N158" s="222" t="s">
        <v>40</v>
      </c>
      <c r="O158" s="223">
        <v>0</v>
      </c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5" t="s">
        <v>124</v>
      </c>
      <c r="AT158" s="225" t="s">
        <v>120</v>
      </c>
      <c r="AU158" s="225" t="s">
        <v>125</v>
      </c>
      <c r="AY158" s="14" t="s">
        <v>118</v>
      </c>
      <c r="BE158" s="226">
        <f>IF(N158="základná",J158,0)</f>
        <v>0</v>
      </c>
      <c r="BF158" s="226">
        <f>IF(N158="znížená",J158,0)</f>
        <v>1884.5999999999999</v>
      </c>
      <c r="BG158" s="226">
        <f>IF(N158="zákl. prenesená",J158,0)</f>
        <v>0</v>
      </c>
      <c r="BH158" s="226">
        <f>IF(N158="zníž. prenesená",J158,0)</f>
        <v>0</v>
      </c>
      <c r="BI158" s="226">
        <f>IF(N158="nulová",J158,0)</f>
        <v>0</v>
      </c>
      <c r="BJ158" s="14" t="s">
        <v>125</v>
      </c>
      <c r="BK158" s="226">
        <f>ROUND(I158*H158,2)</f>
        <v>1884.5999999999999</v>
      </c>
      <c r="BL158" s="14" t="s">
        <v>124</v>
      </c>
      <c r="BM158" s="225" t="s">
        <v>218</v>
      </c>
    </row>
    <row r="159" s="2" customFormat="1" ht="16.5" customHeight="1">
      <c r="A159" s="29"/>
      <c r="B159" s="30"/>
      <c r="C159" s="227" t="s">
        <v>219</v>
      </c>
      <c r="D159" s="227" t="s">
        <v>143</v>
      </c>
      <c r="E159" s="228" t="s">
        <v>220</v>
      </c>
      <c r="F159" s="229" t="s">
        <v>221</v>
      </c>
      <c r="G159" s="230" t="s">
        <v>172</v>
      </c>
      <c r="H159" s="231">
        <v>6</v>
      </c>
      <c r="I159" s="232">
        <v>307.38</v>
      </c>
      <c r="J159" s="232">
        <f>ROUND(I159*H159,2)</f>
        <v>1844.28</v>
      </c>
      <c r="K159" s="233"/>
      <c r="L159" s="234"/>
      <c r="M159" s="235" t="s">
        <v>1</v>
      </c>
      <c r="N159" s="236" t="s">
        <v>40</v>
      </c>
      <c r="O159" s="223">
        <v>0</v>
      </c>
      <c r="P159" s="223">
        <f>O159*H159</f>
        <v>0</v>
      </c>
      <c r="Q159" s="223">
        <v>0.0035000000000000001</v>
      </c>
      <c r="R159" s="223">
        <f>Q159*H159</f>
        <v>0.021000000000000001</v>
      </c>
      <c r="S159" s="223">
        <v>0</v>
      </c>
      <c r="T159" s="22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5" t="s">
        <v>134</v>
      </c>
      <c r="AT159" s="225" t="s">
        <v>143</v>
      </c>
      <c r="AU159" s="225" t="s">
        <v>125</v>
      </c>
      <c r="AY159" s="14" t="s">
        <v>118</v>
      </c>
      <c r="BE159" s="226">
        <f>IF(N159="základná",J159,0)</f>
        <v>0</v>
      </c>
      <c r="BF159" s="226">
        <f>IF(N159="znížená",J159,0)</f>
        <v>1844.28</v>
      </c>
      <c r="BG159" s="226">
        <f>IF(N159="zákl. prenesená",J159,0)</f>
        <v>0</v>
      </c>
      <c r="BH159" s="226">
        <f>IF(N159="zníž. prenesená",J159,0)</f>
        <v>0</v>
      </c>
      <c r="BI159" s="226">
        <f>IF(N159="nulová",J159,0)</f>
        <v>0</v>
      </c>
      <c r="BJ159" s="14" t="s">
        <v>125</v>
      </c>
      <c r="BK159" s="226">
        <f>ROUND(I159*H159,2)</f>
        <v>1844.28</v>
      </c>
      <c r="BL159" s="14" t="s">
        <v>124</v>
      </c>
      <c r="BM159" s="225" t="s">
        <v>222</v>
      </c>
    </row>
    <row r="160" s="2" customFormat="1" ht="16.5" customHeight="1">
      <c r="A160" s="29"/>
      <c r="B160" s="30"/>
      <c r="C160" s="227" t="s">
        <v>173</v>
      </c>
      <c r="D160" s="227" t="s">
        <v>143</v>
      </c>
      <c r="E160" s="228" t="s">
        <v>223</v>
      </c>
      <c r="F160" s="229" t="s">
        <v>224</v>
      </c>
      <c r="G160" s="230" t="s">
        <v>172</v>
      </c>
      <c r="H160" s="231">
        <v>3</v>
      </c>
      <c r="I160" s="232">
        <v>224</v>
      </c>
      <c r="J160" s="232">
        <f>ROUND(I160*H160,2)</f>
        <v>672</v>
      </c>
      <c r="K160" s="233"/>
      <c r="L160" s="234"/>
      <c r="M160" s="235" t="s">
        <v>1</v>
      </c>
      <c r="N160" s="236" t="s">
        <v>40</v>
      </c>
      <c r="O160" s="223">
        <v>0</v>
      </c>
      <c r="P160" s="223">
        <f>O160*H160</f>
        <v>0</v>
      </c>
      <c r="Q160" s="223">
        <v>0.0035000000000000001</v>
      </c>
      <c r="R160" s="223">
        <f>Q160*H160</f>
        <v>0.010500000000000001</v>
      </c>
      <c r="S160" s="223">
        <v>0</v>
      </c>
      <c r="T160" s="224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5" t="s">
        <v>134</v>
      </c>
      <c r="AT160" s="225" t="s">
        <v>143</v>
      </c>
      <c r="AU160" s="225" t="s">
        <v>125</v>
      </c>
      <c r="AY160" s="14" t="s">
        <v>118</v>
      </c>
      <c r="BE160" s="226">
        <f>IF(N160="základná",J160,0)</f>
        <v>0</v>
      </c>
      <c r="BF160" s="226">
        <f>IF(N160="znížená",J160,0)</f>
        <v>672</v>
      </c>
      <c r="BG160" s="226">
        <f>IF(N160="zákl. prenesená",J160,0)</f>
        <v>0</v>
      </c>
      <c r="BH160" s="226">
        <f>IF(N160="zníž. prenesená",J160,0)</f>
        <v>0</v>
      </c>
      <c r="BI160" s="226">
        <f>IF(N160="nulová",J160,0)</f>
        <v>0</v>
      </c>
      <c r="BJ160" s="14" t="s">
        <v>125</v>
      </c>
      <c r="BK160" s="226">
        <f>ROUND(I160*H160,2)</f>
        <v>672</v>
      </c>
      <c r="BL160" s="14" t="s">
        <v>124</v>
      </c>
      <c r="BM160" s="225" t="s">
        <v>225</v>
      </c>
    </row>
    <row r="161" s="2" customFormat="1" ht="21.75" customHeight="1">
      <c r="A161" s="29"/>
      <c r="B161" s="30"/>
      <c r="C161" s="227" t="s">
        <v>226</v>
      </c>
      <c r="D161" s="227" t="s">
        <v>143</v>
      </c>
      <c r="E161" s="228" t="s">
        <v>227</v>
      </c>
      <c r="F161" s="229" t="s">
        <v>228</v>
      </c>
      <c r="G161" s="230" t="s">
        <v>172</v>
      </c>
      <c r="H161" s="231">
        <v>1</v>
      </c>
      <c r="I161" s="232">
        <v>143</v>
      </c>
      <c r="J161" s="232">
        <f>ROUND(I161*H161,2)</f>
        <v>143</v>
      </c>
      <c r="K161" s="233"/>
      <c r="L161" s="234"/>
      <c r="M161" s="235" t="s">
        <v>1</v>
      </c>
      <c r="N161" s="236" t="s">
        <v>40</v>
      </c>
      <c r="O161" s="223">
        <v>0</v>
      </c>
      <c r="P161" s="223">
        <f>O161*H161</f>
        <v>0</v>
      </c>
      <c r="Q161" s="223">
        <v>0.0035000000000000001</v>
      </c>
      <c r="R161" s="223">
        <f>Q161*H161</f>
        <v>0.0035000000000000001</v>
      </c>
      <c r="S161" s="223">
        <v>0</v>
      </c>
      <c r="T161" s="22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5" t="s">
        <v>134</v>
      </c>
      <c r="AT161" s="225" t="s">
        <v>143</v>
      </c>
      <c r="AU161" s="225" t="s">
        <v>125</v>
      </c>
      <c r="AY161" s="14" t="s">
        <v>118</v>
      </c>
      <c r="BE161" s="226">
        <f>IF(N161="základná",J161,0)</f>
        <v>0</v>
      </c>
      <c r="BF161" s="226">
        <f>IF(N161="znížená",J161,0)</f>
        <v>143</v>
      </c>
      <c r="BG161" s="226">
        <f>IF(N161="zákl. prenesená",J161,0)</f>
        <v>0</v>
      </c>
      <c r="BH161" s="226">
        <f>IF(N161="zníž. prenesená",J161,0)</f>
        <v>0</v>
      </c>
      <c r="BI161" s="226">
        <f>IF(N161="nulová",J161,0)</f>
        <v>0</v>
      </c>
      <c r="BJ161" s="14" t="s">
        <v>125</v>
      </c>
      <c r="BK161" s="226">
        <f>ROUND(I161*H161,2)</f>
        <v>143</v>
      </c>
      <c r="BL161" s="14" t="s">
        <v>124</v>
      </c>
      <c r="BM161" s="225" t="s">
        <v>229</v>
      </c>
    </row>
    <row r="162" s="2" customFormat="1" ht="16.5" customHeight="1">
      <c r="A162" s="29"/>
      <c r="B162" s="30"/>
      <c r="C162" s="227" t="s">
        <v>176</v>
      </c>
      <c r="D162" s="227" t="s">
        <v>143</v>
      </c>
      <c r="E162" s="228" t="s">
        <v>230</v>
      </c>
      <c r="F162" s="229" t="s">
        <v>231</v>
      </c>
      <c r="G162" s="230" t="s">
        <v>172</v>
      </c>
      <c r="H162" s="231">
        <v>2</v>
      </c>
      <c r="I162" s="232">
        <v>650.5</v>
      </c>
      <c r="J162" s="232">
        <f>ROUND(I162*H162,2)</f>
        <v>1301</v>
      </c>
      <c r="K162" s="233"/>
      <c r="L162" s="234"/>
      <c r="M162" s="235" t="s">
        <v>1</v>
      </c>
      <c r="N162" s="236" t="s">
        <v>40</v>
      </c>
      <c r="O162" s="223">
        <v>0</v>
      </c>
      <c r="P162" s="223">
        <f>O162*H162</f>
        <v>0</v>
      </c>
      <c r="Q162" s="223">
        <v>0.0035000000000000001</v>
      </c>
      <c r="R162" s="223">
        <f>Q162*H162</f>
        <v>0.0070000000000000001</v>
      </c>
      <c r="S162" s="223">
        <v>0</v>
      </c>
      <c r="T162" s="22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5" t="s">
        <v>134</v>
      </c>
      <c r="AT162" s="225" t="s">
        <v>143</v>
      </c>
      <c r="AU162" s="225" t="s">
        <v>125</v>
      </c>
      <c r="AY162" s="14" t="s">
        <v>118</v>
      </c>
      <c r="BE162" s="226">
        <f>IF(N162="základná",J162,0)</f>
        <v>0</v>
      </c>
      <c r="BF162" s="226">
        <f>IF(N162="znížená",J162,0)</f>
        <v>1301</v>
      </c>
      <c r="BG162" s="226">
        <f>IF(N162="zákl. prenesená",J162,0)</f>
        <v>0</v>
      </c>
      <c r="BH162" s="226">
        <f>IF(N162="zníž. prenesená",J162,0)</f>
        <v>0</v>
      </c>
      <c r="BI162" s="226">
        <f>IF(N162="nulová",J162,0)</f>
        <v>0</v>
      </c>
      <c r="BJ162" s="14" t="s">
        <v>125</v>
      </c>
      <c r="BK162" s="226">
        <f>ROUND(I162*H162,2)</f>
        <v>1301</v>
      </c>
      <c r="BL162" s="14" t="s">
        <v>124</v>
      </c>
      <c r="BM162" s="225" t="s">
        <v>232</v>
      </c>
    </row>
    <row r="163" s="2" customFormat="1" ht="16.5" customHeight="1">
      <c r="A163" s="29"/>
      <c r="B163" s="30"/>
      <c r="C163" s="227" t="s">
        <v>233</v>
      </c>
      <c r="D163" s="227" t="s">
        <v>143</v>
      </c>
      <c r="E163" s="228" t="s">
        <v>234</v>
      </c>
      <c r="F163" s="229" t="s">
        <v>235</v>
      </c>
      <c r="G163" s="230" t="s">
        <v>172</v>
      </c>
      <c r="H163" s="231">
        <v>3</v>
      </c>
      <c r="I163" s="232">
        <v>123.40000000000001</v>
      </c>
      <c r="J163" s="232">
        <f>ROUND(I163*H163,2)</f>
        <v>370.19999999999999</v>
      </c>
      <c r="K163" s="233"/>
      <c r="L163" s="234"/>
      <c r="M163" s="235" t="s">
        <v>1</v>
      </c>
      <c r="N163" s="236" t="s">
        <v>40</v>
      </c>
      <c r="O163" s="223">
        <v>0</v>
      </c>
      <c r="P163" s="223">
        <f>O163*H163</f>
        <v>0</v>
      </c>
      <c r="Q163" s="223">
        <v>0.0035000000000000001</v>
      </c>
      <c r="R163" s="223">
        <f>Q163*H163</f>
        <v>0.010500000000000001</v>
      </c>
      <c r="S163" s="223">
        <v>0</v>
      </c>
      <c r="T163" s="22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5" t="s">
        <v>134</v>
      </c>
      <c r="AT163" s="225" t="s">
        <v>143</v>
      </c>
      <c r="AU163" s="225" t="s">
        <v>125</v>
      </c>
      <c r="AY163" s="14" t="s">
        <v>118</v>
      </c>
      <c r="BE163" s="226">
        <f>IF(N163="základná",J163,0)</f>
        <v>0</v>
      </c>
      <c r="BF163" s="226">
        <f>IF(N163="znížená",J163,0)</f>
        <v>370.19999999999999</v>
      </c>
      <c r="BG163" s="226">
        <f>IF(N163="zákl. prenesená",J163,0)</f>
        <v>0</v>
      </c>
      <c r="BH163" s="226">
        <f>IF(N163="zníž. prenesená",J163,0)</f>
        <v>0</v>
      </c>
      <c r="BI163" s="226">
        <f>IF(N163="nulová",J163,0)</f>
        <v>0</v>
      </c>
      <c r="BJ163" s="14" t="s">
        <v>125</v>
      </c>
      <c r="BK163" s="226">
        <f>ROUND(I163*H163,2)</f>
        <v>370.19999999999999</v>
      </c>
      <c r="BL163" s="14" t="s">
        <v>124</v>
      </c>
      <c r="BM163" s="225" t="s">
        <v>236</v>
      </c>
    </row>
    <row r="164" s="2" customFormat="1" ht="16.5" customHeight="1">
      <c r="A164" s="29"/>
      <c r="B164" s="30"/>
      <c r="C164" s="227" t="s">
        <v>180</v>
      </c>
      <c r="D164" s="227" t="s">
        <v>143</v>
      </c>
      <c r="E164" s="228" t="s">
        <v>237</v>
      </c>
      <c r="F164" s="229" t="s">
        <v>238</v>
      </c>
      <c r="G164" s="230" t="s">
        <v>172</v>
      </c>
      <c r="H164" s="231">
        <v>6</v>
      </c>
      <c r="I164" s="232">
        <v>323.63999999999999</v>
      </c>
      <c r="J164" s="232">
        <f>ROUND(I164*H164,2)</f>
        <v>1941.8399999999999</v>
      </c>
      <c r="K164" s="233"/>
      <c r="L164" s="234"/>
      <c r="M164" s="235" t="s">
        <v>1</v>
      </c>
      <c r="N164" s="236" t="s">
        <v>40</v>
      </c>
      <c r="O164" s="223">
        <v>0</v>
      </c>
      <c r="P164" s="223">
        <f>O164*H164</f>
        <v>0</v>
      </c>
      <c r="Q164" s="223">
        <v>0.0035000000000000001</v>
      </c>
      <c r="R164" s="223">
        <f>Q164*H164</f>
        <v>0.021000000000000001</v>
      </c>
      <c r="S164" s="223">
        <v>0</v>
      </c>
      <c r="T164" s="22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5" t="s">
        <v>134</v>
      </c>
      <c r="AT164" s="225" t="s">
        <v>143</v>
      </c>
      <c r="AU164" s="225" t="s">
        <v>125</v>
      </c>
      <c r="AY164" s="14" t="s">
        <v>118</v>
      </c>
      <c r="BE164" s="226">
        <f>IF(N164="základná",J164,0)</f>
        <v>0</v>
      </c>
      <c r="BF164" s="226">
        <f>IF(N164="znížená",J164,0)</f>
        <v>1941.8399999999999</v>
      </c>
      <c r="BG164" s="226">
        <f>IF(N164="zákl. prenesená",J164,0)</f>
        <v>0</v>
      </c>
      <c r="BH164" s="226">
        <f>IF(N164="zníž. prenesená",J164,0)</f>
        <v>0</v>
      </c>
      <c r="BI164" s="226">
        <f>IF(N164="nulová",J164,0)</f>
        <v>0</v>
      </c>
      <c r="BJ164" s="14" t="s">
        <v>125</v>
      </c>
      <c r="BK164" s="226">
        <f>ROUND(I164*H164,2)</f>
        <v>1941.8399999999999</v>
      </c>
      <c r="BL164" s="14" t="s">
        <v>124</v>
      </c>
      <c r="BM164" s="225" t="s">
        <v>239</v>
      </c>
    </row>
    <row r="165" s="2" customFormat="1" ht="16.5" customHeight="1">
      <c r="A165" s="29"/>
      <c r="B165" s="30"/>
      <c r="C165" s="227" t="s">
        <v>240</v>
      </c>
      <c r="D165" s="227" t="s">
        <v>143</v>
      </c>
      <c r="E165" s="228" t="s">
        <v>241</v>
      </c>
      <c r="F165" s="229" t="s">
        <v>242</v>
      </c>
      <c r="G165" s="230" t="s">
        <v>172</v>
      </c>
      <c r="H165" s="231">
        <v>3</v>
      </c>
      <c r="I165" s="232">
        <v>150</v>
      </c>
      <c r="J165" s="232">
        <f>ROUND(I165*H165,2)</f>
        <v>450</v>
      </c>
      <c r="K165" s="233"/>
      <c r="L165" s="234"/>
      <c r="M165" s="235" t="s">
        <v>1</v>
      </c>
      <c r="N165" s="236" t="s">
        <v>40</v>
      </c>
      <c r="O165" s="223">
        <v>0</v>
      </c>
      <c r="P165" s="223">
        <f>O165*H165</f>
        <v>0</v>
      </c>
      <c r="Q165" s="223">
        <v>0.0035000000000000001</v>
      </c>
      <c r="R165" s="223">
        <f>Q165*H165</f>
        <v>0.010500000000000001</v>
      </c>
      <c r="S165" s="223">
        <v>0</v>
      </c>
      <c r="T165" s="22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5" t="s">
        <v>134</v>
      </c>
      <c r="AT165" s="225" t="s">
        <v>143</v>
      </c>
      <c r="AU165" s="225" t="s">
        <v>125</v>
      </c>
      <c r="AY165" s="14" t="s">
        <v>118</v>
      </c>
      <c r="BE165" s="226">
        <f>IF(N165="základná",J165,0)</f>
        <v>0</v>
      </c>
      <c r="BF165" s="226">
        <f>IF(N165="znížená",J165,0)</f>
        <v>450</v>
      </c>
      <c r="BG165" s="226">
        <f>IF(N165="zákl. prenesená",J165,0)</f>
        <v>0</v>
      </c>
      <c r="BH165" s="226">
        <f>IF(N165="zníž. prenesená",J165,0)</f>
        <v>0</v>
      </c>
      <c r="BI165" s="226">
        <f>IF(N165="nulová",J165,0)</f>
        <v>0</v>
      </c>
      <c r="BJ165" s="14" t="s">
        <v>125</v>
      </c>
      <c r="BK165" s="226">
        <f>ROUND(I165*H165,2)</f>
        <v>450</v>
      </c>
      <c r="BL165" s="14" t="s">
        <v>124</v>
      </c>
      <c r="BM165" s="225" t="s">
        <v>243</v>
      </c>
    </row>
    <row r="166" s="2" customFormat="1" ht="16.5" customHeight="1">
      <c r="A166" s="29"/>
      <c r="B166" s="30"/>
      <c r="C166" s="227" t="s">
        <v>183</v>
      </c>
      <c r="D166" s="227" t="s">
        <v>143</v>
      </c>
      <c r="E166" s="228" t="s">
        <v>244</v>
      </c>
      <c r="F166" s="229" t="s">
        <v>245</v>
      </c>
      <c r="G166" s="230" t="s">
        <v>172</v>
      </c>
      <c r="H166" s="231">
        <v>3</v>
      </c>
      <c r="I166" s="232">
        <v>130</v>
      </c>
      <c r="J166" s="232">
        <f>ROUND(I166*H166,2)</f>
        <v>390</v>
      </c>
      <c r="K166" s="233"/>
      <c r="L166" s="234"/>
      <c r="M166" s="235" t="s">
        <v>1</v>
      </c>
      <c r="N166" s="236" t="s">
        <v>40</v>
      </c>
      <c r="O166" s="223">
        <v>0</v>
      </c>
      <c r="P166" s="223">
        <f>O166*H166</f>
        <v>0</v>
      </c>
      <c r="Q166" s="223">
        <v>0.0035000000000000001</v>
      </c>
      <c r="R166" s="223">
        <f>Q166*H166</f>
        <v>0.010500000000000001</v>
      </c>
      <c r="S166" s="223">
        <v>0</v>
      </c>
      <c r="T166" s="22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5" t="s">
        <v>134</v>
      </c>
      <c r="AT166" s="225" t="s">
        <v>143</v>
      </c>
      <c r="AU166" s="225" t="s">
        <v>125</v>
      </c>
      <c r="AY166" s="14" t="s">
        <v>118</v>
      </c>
      <c r="BE166" s="226">
        <f>IF(N166="základná",J166,0)</f>
        <v>0</v>
      </c>
      <c r="BF166" s="226">
        <f>IF(N166="znížená",J166,0)</f>
        <v>390</v>
      </c>
      <c r="BG166" s="226">
        <f>IF(N166="zákl. prenesená",J166,0)</f>
        <v>0</v>
      </c>
      <c r="BH166" s="226">
        <f>IF(N166="zníž. prenesená",J166,0)</f>
        <v>0</v>
      </c>
      <c r="BI166" s="226">
        <f>IF(N166="nulová",J166,0)</f>
        <v>0</v>
      </c>
      <c r="BJ166" s="14" t="s">
        <v>125</v>
      </c>
      <c r="BK166" s="226">
        <f>ROUND(I166*H166,2)</f>
        <v>390</v>
      </c>
      <c r="BL166" s="14" t="s">
        <v>124</v>
      </c>
      <c r="BM166" s="225" t="s">
        <v>246</v>
      </c>
    </row>
    <row r="167" s="2" customFormat="1" ht="33" customHeight="1">
      <c r="A167" s="29"/>
      <c r="B167" s="30"/>
      <c r="C167" s="214" t="s">
        <v>247</v>
      </c>
      <c r="D167" s="214" t="s">
        <v>120</v>
      </c>
      <c r="E167" s="215" t="s">
        <v>248</v>
      </c>
      <c r="F167" s="216" t="s">
        <v>249</v>
      </c>
      <c r="G167" s="217" t="s">
        <v>172</v>
      </c>
      <c r="H167" s="218">
        <v>27</v>
      </c>
      <c r="I167" s="219">
        <v>7.9800000000000004</v>
      </c>
      <c r="J167" s="219">
        <f>ROUND(I167*H167,2)</f>
        <v>215.46000000000001</v>
      </c>
      <c r="K167" s="220"/>
      <c r="L167" s="35"/>
      <c r="M167" s="221" t="s">
        <v>1</v>
      </c>
      <c r="N167" s="222" t="s">
        <v>40</v>
      </c>
      <c r="O167" s="223">
        <v>0</v>
      </c>
      <c r="P167" s="223">
        <f>O167*H167</f>
        <v>0</v>
      </c>
      <c r="Q167" s="223">
        <v>0.00038999999999999999</v>
      </c>
      <c r="R167" s="223">
        <f>Q167*H167</f>
        <v>0.010529999999999999</v>
      </c>
      <c r="S167" s="223">
        <v>0</v>
      </c>
      <c r="T167" s="22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5" t="s">
        <v>124</v>
      </c>
      <c r="AT167" s="225" t="s">
        <v>120</v>
      </c>
      <c r="AU167" s="225" t="s">
        <v>125</v>
      </c>
      <c r="AY167" s="14" t="s">
        <v>118</v>
      </c>
      <c r="BE167" s="226">
        <f>IF(N167="základná",J167,0)</f>
        <v>0</v>
      </c>
      <c r="BF167" s="226">
        <f>IF(N167="znížená",J167,0)</f>
        <v>215.46000000000001</v>
      </c>
      <c r="BG167" s="226">
        <f>IF(N167="zákl. prenesená",J167,0)</f>
        <v>0</v>
      </c>
      <c r="BH167" s="226">
        <f>IF(N167="zníž. prenesená",J167,0)</f>
        <v>0</v>
      </c>
      <c r="BI167" s="226">
        <f>IF(N167="nulová",J167,0)</f>
        <v>0</v>
      </c>
      <c r="BJ167" s="14" t="s">
        <v>125</v>
      </c>
      <c r="BK167" s="226">
        <f>ROUND(I167*H167,2)</f>
        <v>215.46000000000001</v>
      </c>
      <c r="BL167" s="14" t="s">
        <v>124</v>
      </c>
      <c r="BM167" s="225" t="s">
        <v>250</v>
      </c>
    </row>
    <row r="168" s="2" customFormat="1" ht="24.15" customHeight="1">
      <c r="A168" s="29"/>
      <c r="B168" s="30"/>
      <c r="C168" s="227" t="s">
        <v>187</v>
      </c>
      <c r="D168" s="227" t="s">
        <v>143</v>
      </c>
      <c r="E168" s="228" t="s">
        <v>251</v>
      </c>
      <c r="F168" s="229" t="s">
        <v>252</v>
      </c>
      <c r="G168" s="230" t="s">
        <v>172</v>
      </c>
      <c r="H168" s="231">
        <v>27.27</v>
      </c>
      <c r="I168" s="232">
        <v>4.1100000000000003</v>
      </c>
      <c r="J168" s="232">
        <f>ROUND(I168*H168,2)</f>
        <v>112.08</v>
      </c>
      <c r="K168" s="233"/>
      <c r="L168" s="234"/>
      <c r="M168" s="235" t="s">
        <v>1</v>
      </c>
      <c r="N168" s="236" t="s">
        <v>40</v>
      </c>
      <c r="O168" s="223">
        <v>0</v>
      </c>
      <c r="P168" s="223">
        <f>O168*H168</f>
        <v>0</v>
      </c>
      <c r="Q168" s="223">
        <v>0.012</v>
      </c>
      <c r="R168" s="223">
        <f>Q168*H168</f>
        <v>0.32723999999999998</v>
      </c>
      <c r="S168" s="223">
        <v>0</v>
      </c>
      <c r="T168" s="22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5" t="s">
        <v>134</v>
      </c>
      <c r="AT168" s="225" t="s">
        <v>143</v>
      </c>
      <c r="AU168" s="225" t="s">
        <v>125</v>
      </c>
      <c r="AY168" s="14" t="s">
        <v>118</v>
      </c>
      <c r="BE168" s="226">
        <f>IF(N168="základná",J168,0)</f>
        <v>0</v>
      </c>
      <c r="BF168" s="226">
        <f>IF(N168="znížená",J168,0)</f>
        <v>112.08</v>
      </c>
      <c r="BG168" s="226">
        <f>IF(N168="zákl. prenesená",J168,0)</f>
        <v>0</v>
      </c>
      <c r="BH168" s="226">
        <f>IF(N168="zníž. prenesená",J168,0)</f>
        <v>0</v>
      </c>
      <c r="BI168" s="226">
        <f>IF(N168="nulová",J168,0)</f>
        <v>0</v>
      </c>
      <c r="BJ168" s="14" t="s">
        <v>125</v>
      </c>
      <c r="BK168" s="226">
        <f>ROUND(I168*H168,2)</f>
        <v>112.08</v>
      </c>
      <c r="BL168" s="14" t="s">
        <v>124</v>
      </c>
      <c r="BM168" s="225" t="s">
        <v>253</v>
      </c>
    </row>
    <row r="169" s="2" customFormat="1" ht="16.5" customHeight="1">
      <c r="A169" s="29"/>
      <c r="B169" s="30"/>
      <c r="C169" s="227" t="s">
        <v>254</v>
      </c>
      <c r="D169" s="227" t="s">
        <v>143</v>
      </c>
      <c r="E169" s="228" t="s">
        <v>255</v>
      </c>
      <c r="F169" s="229" t="s">
        <v>256</v>
      </c>
      <c r="G169" s="230" t="s">
        <v>155</v>
      </c>
      <c r="H169" s="231">
        <v>9.1809999999999992</v>
      </c>
      <c r="I169" s="232">
        <v>14.76</v>
      </c>
      <c r="J169" s="232">
        <f>ROUND(I169*H169,2)</f>
        <v>135.50999999999999</v>
      </c>
      <c r="K169" s="233"/>
      <c r="L169" s="234"/>
      <c r="M169" s="235" t="s">
        <v>1</v>
      </c>
      <c r="N169" s="236" t="s">
        <v>40</v>
      </c>
      <c r="O169" s="223">
        <v>0</v>
      </c>
      <c r="P169" s="223">
        <f>O169*H169</f>
        <v>0</v>
      </c>
      <c r="Q169" s="223">
        <v>0.00099989107940311509</v>
      </c>
      <c r="R169" s="223">
        <f>Q169*H169</f>
        <v>0.0091799999999999989</v>
      </c>
      <c r="S169" s="223">
        <v>0</v>
      </c>
      <c r="T169" s="22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5" t="s">
        <v>134</v>
      </c>
      <c r="AT169" s="225" t="s">
        <v>143</v>
      </c>
      <c r="AU169" s="225" t="s">
        <v>125</v>
      </c>
      <c r="AY169" s="14" t="s">
        <v>118</v>
      </c>
      <c r="BE169" s="226">
        <f>IF(N169="základná",J169,0)</f>
        <v>0</v>
      </c>
      <c r="BF169" s="226">
        <f>IF(N169="znížená",J169,0)</f>
        <v>135.50999999999999</v>
      </c>
      <c r="BG169" s="226">
        <f>IF(N169="zákl. prenesená",J169,0)</f>
        <v>0</v>
      </c>
      <c r="BH169" s="226">
        <f>IF(N169="zníž. prenesená",J169,0)</f>
        <v>0</v>
      </c>
      <c r="BI169" s="226">
        <f>IF(N169="nulová",J169,0)</f>
        <v>0</v>
      </c>
      <c r="BJ169" s="14" t="s">
        <v>125</v>
      </c>
      <c r="BK169" s="226">
        <f>ROUND(I169*H169,2)</f>
        <v>135.50999999999999</v>
      </c>
      <c r="BL169" s="14" t="s">
        <v>124</v>
      </c>
      <c r="BM169" s="225" t="s">
        <v>257</v>
      </c>
    </row>
    <row r="170" s="2" customFormat="1" ht="24.15" customHeight="1">
      <c r="A170" s="29"/>
      <c r="B170" s="30"/>
      <c r="C170" s="214" t="s">
        <v>190</v>
      </c>
      <c r="D170" s="214" t="s">
        <v>120</v>
      </c>
      <c r="E170" s="215" t="s">
        <v>258</v>
      </c>
      <c r="F170" s="216" t="s">
        <v>259</v>
      </c>
      <c r="G170" s="217" t="s">
        <v>150</v>
      </c>
      <c r="H170" s="218">
        <v>4.0499999999999998</v>
      </c>
      <c r="I170" s="219">
        <v>2.9199999999999999</v>
      </c>
      <c r="J170" s="219">
        <f>ROUND(I170*H170,2)</f>
        <v>11.83</v>
      </c>
      <c r="K170" s="220"/>
      <c r="L170" s="35"/>
      <c r="M170" s="221" t="s">
        <v>1</v>
      </c>
      <c r="N170" s="222" t="s">
        <v>40</v>
      </c>
      <c r="O170" s="223">
        <v>0</v>
      </c>
      <c r="P170" s="223">
        <f>O170*H170</f>
        <v>0</v>
      </c>
      <c r="Q170" s="223">
        <v>0.00016049382716049401</v>
      </c>
      <c r="R170" s="223">
        <f>Q170*H170</f>
        <v>0.00065000000000000073</v>
      </c>
      <c r="S170" s="223">
        <v>0</v>
      </c>
      <c r="T170" s="22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5" t="s">
        <v>124</v>
      </c>
      <c r="AT170" s="225" t="s">
        <v>120</v>
      </c>
      <c r="AU170" s="225" t="s">
        <v>125</v>
      </c>
      <c r="AY170" s="14" t="s">
        <v>118</v>
      </c>
      <c r="BE170" s="226">
        <f>IF(N170="základná",J170,0)</f>
        <v>0</v>
      </c>
      <c r="BF170" s="226">
        <f>IF(N170="znížená",J170,0)</f>
        <v>11.83</v>
      </c>
      <c r="BG170" s="226">
        <f>IF(N170="zákl. prenesená",J170,0)</f>
        <v>0</v>
      </c>
      <c r="BH170" s="226">
        <f>IF(N170="zníž. prenesená",J170,0)</f>
        <v>0</v>
      </c>
      <c r="BI170" s="226">
        <f>IF(N170="nulová",J170,0)</f>
        <v>0</v>
      </c>
      <c r="BJ170" s="14" t="s">
        <v>125</v>
      </c>
      <c r="BK170" s="226">
        <f>ROUND(I170*H170,2)</f>
        <v>11.83</v>
      </c>
      <c r="BL170" s="14" t="s">
        <v>124</v>
      </c>
      <c r="BM170" s="225" t="s">
        <v>260</v>
      </c>
    </row>
    <row r="171" s="2" customFormat="1" ht="33" customHeight="1">
      <c r="A171" s="29"/>
      <c r="B171" s="30"/>
      <c r="C171" s="214" t="s">
        <v>261</v>
      </c>
      <c r="D171" s="214" t="s">
        <v>120</v>
      </c>
      <c r="E171" s="215" t="s">
        <v>262</v>
      </c>
      <c r="F171" s="216" t="s">
        <v>263</v>
      </c>
      <c r="G171" s="217" t="s">
        <v>150</v>
      </c>
      <c r="H171" s="218">
        <v>1170</v>
      </c>
      <c r="I171" s="219">
        <v>0.34999999999999998</v>
      </c>
      <c r="J171" s="219">
        <f>ROUND(I171*H171,2)</f>
        <v>409.5</v>
      </c>
      <c r="K171" s="220"/>
      <c r="L171" s="35"/>
      <c r="M171" s="221" t="s">
        <v>1</v>
      </c>
      <c r="N171" s="222" t="s">
        <v>40</v>
      </c>
      <c r="O171" s="223">
        <v>0</v>
      </c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5" t="s">
        <v>124</v>
      </c>
      <c r="AT171" s="225" t="s">
        <v>120</v>
      </c>
      <c r="AU171" s="225" t="s">
        <v>125</v>
      </c>
      <c r="AY171" s="14" t="s">
        <v>118</v>
      </c>
      <c r="BE171" s="226">
        <f>IF(N171="základná",J171,0)</f>
        <v>0</v>
      </c>
      <c r="BF171" s="226">
        <f>IF(N171="znížená",J171,0)</f>
        <v>409.5</v>
      </c>
      <c r="BG171" s="226">
        <f>IF(N171="zákl. prenesená",J171,0)</f>
        <v>0</v>
      </c>
      <c r="BH171" s="226">
        <f>IF(N171="zníž. prenesená",J171,0)</f>
        <v>0</v>
      </c>
      <c r="BI171" s="226">
        <f>IF(N171="nulová",J171,0)</f>
        <v>0</v>
      </c>
      <c r="BJ171" s="14" t="s">
        <v>125</v>
      </c>
      <c r="BK171" s="226">
        <f>ROUND(I171*H171,2)</f>
        <v>409.5</v>
      </c>
      <c r="BL171" s="14" t="s">
        <v>124</v>
      </c>
      <c r="BM171" s="225" t="s">
        <v>264</v>
      </c>
    </row>
    <row r="172" s="2" customFormat="1" ht="24.15" customHeight="1">
      <c r="A172" s="29"/>
      <c r="B172" s="30"/>
      <c r="C172" s="214" t="s">
        <v>194</v>
      </c>
      <c r="D172" s="214" t="s">
        <v>120</v>
      </c>
      <c r="E172" s="215" t="s">
        <v>265</v>
      </c>
      <c r="F172" s="216" t="s">
        <v>266</v>
      </c>
      <c r="G172" s="217" t="s">
        <v>150</v>
      </c>
      <c r="H172" s="218">
        <v>890</v>
      </c>
      <c r="I172" s="219">
        <v>0.62</v>
      </c>
      <c r="J172" s="219">
        <f>ROUND(I172*H172,2)</f>
        <v>551.79999999999995</v>
      </c>
      <c r="K172" s="220"/>
      <c r="L172" s="35"/>
      <c r="M172" s="221" t="s">
        <v>1</v>
      </c>
      <c r="N172" s="222" t="s">
        <v>40</v>
      </c>
      <c r="O172" s="223">
        <v>0</v>
      </c>
      <c r="P172" s="223">
        <f>O172*H172</f>
        <v>0</v>
      </c>
      <c r="Q172" s="223">
        <v>0</v>
      </c>
      <c r="R172" s="223">
        <f>Q172*H172</f>
        <v>0</v>
      </c>
      <c r="S172" s="223">
        <v>0</v>
      </c>
      <c r="T172" s="22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5" t="s">
        <v>124</v>
      </c>
      <c r="AT172" s="225" t="s">
        <v>120</v>
      </c>
      <c r="AU172" s="225" t="s">
        <v>125</v>
      </c>
      <c r="AY172" s="14" t="s">
        <v>118</v>
      </c>
      <c r="BE172" s="226">
        <f>IF(N172="základná",J172,0)</f>
        <v>0</v>
      </c>
      <c r="BF172" s="226">
        <f>IF(N172="znížená",J172,0)</f>
        <v>551.79999999999995</v>
      </c>
      <c r="BG172" s="226">
        <f>IF(N172="zákl. prenesená",J172,0)</f>
        <v>0</v>
      </c>
      <c r="BH172" s="226">
        <f>IF(N172="zníž. prenesená",J172,0)</f>
        <v>0</v>
      </c>
      <c r="BI172" s="226">
        <f>IF(N172="nulová",J172,0)</f>
        <v>0</v>
      </c>
      <c r="BJ172" s="14" t="s">
        <v>125</v>
      </c>
      <c r="BK172" s="226">
        <f>ROUND(I172*H172,2)</f>
        <v>551.79999999999995</v>
      </c>
      <c r="BL172" s="14" t="s">
        <v>124</v>
      </c>
      <c r="BM172" s="225" t="s">
        <v>267</v>
      </c>
    </row>
    <row r="173" s="2" customFormat="1" ht="24.15" customHeight="1">
      <c r="A173" s="29"/>
      <c r="B173" s="30"/>
      <c r="C173" s="214" t="s">
        <v>268</v>
      </c>
      <c r="D173" s="214" t="s">
        <v>120</v>
      </c>
      <c r="E173" s="215" t="s">
        <v>269</v>
      </c>
      <c r="F173" s="216" t="s">
        <v>270</v>
      </c>
      <c r="G173" s="217" t="s">
        <v>172</v>
      </c>
      <c r="H173" s="218">
        <v>27</v>
      </c>
      <c r="I173" s="219">
        <v>0.75</v>
      </c>
      <c r="J173" s="219">
        <f>ROUND(I173*H173,2)</f>
        <v>20.25</v>
      </c>
      <c r="K173" s="220"/>
      <c r="L173" s="35"/>
      <c r="M173" s="221" t="s">
        <v>1</v>
      </c>
      <c r="N173" s="222" t="s">
        <v>40</v>
      </c>
      <c r="O173" s="223">
        <v>0</v>
      </c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5" t="s">
        <v>124</v>
      </c>
      <c r="AT173" s="225" t="s">
        <v>120</v>
      </c>
      <c r="AU173" s="225" t="s">
        <v>125</v>
      </c>
      <c r="AY173" s="14" t="s">
        <v>118</v>
      </c>
      <c r="BE173" s="226">
        <f>IF(N173="základná",J173,0)</f>
        <v>0</v>
      </c>
      <c r="BF173" s="226">
        <f>IF(N173="znížená",J173,0)</f>
        <v>20.25</v>
      </c>
      <c r="BG173" s="226">
        <f>IF(N173="zákl. prenesená",J173,0)</f>
        <v>0</v>
      </c>
      <c r="BH173" s="226">
        <f>IF(N173="zníž. prenesená",J173,0)</f>
        <v>0</v>
      </c>
      <c r="BI173" s="226">
        <f>IF(N173="nulová",J173,0)</f>
        <v>0</v>
      </c>
      <c r="BJ173" s="14" t="s">
        <v>125</v>
      </c>
      <c r="BK173" s="226">
        <f>ROUND(I173*H173,2)</f>
        <v>20.25</v>
      </c>
      <c r="BL173" s="14" t="s">
        <v>124</v>
      </c>
      <c r="BM173" s="225" t="s">
        <v>271</v>
      </c>
    </row>
    <row r="174" s="2" customFormat="1" ht="16.5" customHeight="1">
      <c r="A174" s="29"/>
      <c r="B174" s="30"/>
      <c r="C174" s="227" t="s">
        <v>197</v>
      </c>
      <c r="D174" s="227" t="s">
        <v>143</v>
      </c>
      <c r="E174" s="228" t="s">
        <v>272</v>
      </c>
      <c r="F174" s="229" t="s">
        <v>273</v>
      </c>
      <c r="G174" s="230" t="s">
        <v>146</v>
      </c>
      <c r="H174" s="231">
        <v>0.042999999999999997</v>
      </c>
      <c r="I174" s="232">
        <v>421.30000000000001</v>
      </c>
      <c r="J174" s="232">
        <f>ROUND(I174*H174,2)</f>
        <v>18.120000000000001</v>
      </c>
      <c r="K174" s="233"/>
      <c r="L174" s="234"/>
      <c r="M174" s="235" t="s">
        <v>1</v>
      </c>
      <c r="N174" s="236" t="s">
        <v>40</v>
      </c>
      <c r="O174" s="223">
        <v>0</v>
      </c>
      <c r="P174" s="223">
        <f>O174*H174</f>
        <v>0</v>
      </c>
      <c r="Q174" s="223">
        <v>1</v>
      </c>
      <c r="R174" s="223">
        <f>Q174*H174</f>
        <v>0.042999999999999997</v>
      </c>
      <c r="S174" s="223">
        <v>0</v>
      </c>
      <c r="T174" s="22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5" t="s">
        <v>134</v>
      </c>
      <c r="AT174" s="225" t="s">
        <v>143</v>
      </c>
      <c r="AU174" s="225" t="s">
        <v>125</v>
      </c>
      <c r="AY174" s="14" t="s">
        <v>118</v>
      </c>
      <c r="BE174" s="226">
        <f>IF(N174="základná",J174,0)</f>
        <v>0</v>
      </c>
      <c r="BF174" s="226">
        <f>IF(N174="znížená",J174,0)</f>
        <v>18.120000000000001</v>
      </c>
      <c r="BG174" s="226">
        <f>IF(N174="zákl. prenesená",J174,0)</f>
        <v>0</v>
      </c>
      <c r="BH174" s="226">
        <f>IF(N174="zníž. prenesená",J174,0)</f>
        <v>0</v>
      </c>
      <c r="BI174" s="226">
        <f>IF(N174="nulová",J174,0)</f>
        <v>0</v>
      </c>
      <c r="BJ174" s="14" t="s">
        <v>125</v>
      </c>
      <c r="BK174" s="226">
        <f>ROUND(I174*H174,2)</f>
        <v>18.120000000000001</v>
      </c>
      <c r="BL174" s="14" t="s">
        <v>124</v>
      </c>
      <c r="BM174" s="225" t="s">
        <v>274</v>
      </c>
    </row>
    <row r="175" s="2" customFormat="1" ht="24.15" customHeight="1">
      <c r="A175" s="29"/>
      <c r="B175" s="30"/>
      <c r="C175" s="214" t="s">
        <v>275</v>
      </c>
      <c r="D175" s="214" t="s">
        <v>120</v>
      </c>
      <c r="E175" s="215" t="s">
        <v>276</v>
      </c>
      <c r="F175" s="216" t="s">
        <v>277</v>
      </c>
      <c r="G175" s="217" t="s">
        <v>172</v>
      </c>
      <c r="H175" s="218">
        <v>774</v>
      </c>
      <c r="I175" s="219">
        <v>0.64000000000000001</v>
      </c>
      <c r="J175" s="219">
        <f>ROUND(I175*H175,2)</f>
        <v>495.36000000000001</v>
      </c>
      <c r="K175" s="220"/>
      <c r="L175" s="35"/>
      <c r="M175" s="221" t="s">
        <v>1</v>
      </c>
      <c r="N175" s="222" t="s">
        <v>40</v>
      </c>
      <c r="O175" s="223">
        <v>0</v>
      </c>
      <c r="P175" s="223">
        <f>O175*H175</f>
        <v>0</v>
      </c>
      <c r="Q175" s="223">
        <v>0</v>
      </c>
      <c r="R175" s="223">
        <f>Q175*H175</f>
        <v>0</v>
      </c>
      <c r="S175" s="223">
        <v>0</v>
      </c>
      <c r="T175" s="224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5" t="s">
        <v>124</v>
      </c>
      <c r="AT175" s="225" t="s">
        <v>120</v>
      </c>
      <c r="AU175" s="225" t="s">
        <v>125</v>
      </c>
      <c r="AY175" s="14" t="s">
        <v>118</v>
      </c>
      <c r="BE175" s="226">
        <f>IF(N175="základná",J175,0)</f>
        <v>0</v>
      </c>
      <c r="BF175" s="226">
        <f>IF(N175="znížená",J175,0)</f>
        <v>495.36000000000001</v>
      </c>
      <c r="BG175" s="226">
        <f>IF(N175="zákl. prenesená",J175,0)</f>
        <v>0</v>
      </c>
      <c r="BH175" s="226">
        <f>IF(N175="zníž. prenesená",J175,0)</f>
        <v>0</v>
      </c>
      <c r="BI175" s="226">
        <f>IF(N175="nulová",J175,0)</f>
        <v>0</v>
      </c>
      <c r="BJ175" s="14" t="s">
        <v>125</v>
      </c>
      <c r="BK175" s="226">
        <f>ROUND(I175*H175,2)</f>
        <v>495.36000000000001</v>
      </c>
      <c r="BL175" s="14" t="s">
        <v>124</v>
      </c>
      <c r="BM175" s="225" t="s">
        <v>278</v>
      </c>
    </row>
    <row r="176" s="2" customFormat="1" ht="16.5" customHeight="1">
      <c r="A176" s="29"/>
      <c r="B176" s="30"/>
      <c r="C176" s="227" t="s">
        <v>201</v>
      </c>
      <c r="D176" s="227" t="s">
        <v>143</v>
      </c>
      <c r="E176" s="228" t="s">
        <v>279</v>
      </c>
      <c r="F176" s="229" t="s">
        <v>273</v>
      </c>
      <c r="G176" s="230" t="s">
        <v>146</v>
      </c>
      <c r="H176" s="231">
        <v>0.20300000000000001</v>
      </c>
      <c r="I176" s="232">
        <v>421.30000000000001</v>
      </c>
      <c r="J176" s="232">
        <f>ROUND(I176*H176,2)</f>
        <v>85.519999999999996</v>
      </c>
      <c r="K176" s="233"/>
      <c r="L176" s="234"/>
      <c r="M176" s="235" t="s">
        <v>1</v>
      </c>
      <c r="N176" s="236" t="s">
        <v>40</v>
      </c>
      <c r="O176" s="223">
        <v>0</v>
      </c>
      <c r="P176" s="223">
        <f>O176*H176</f>
        <v>0</v>
      </c>
      <c r="Q176" s="223">
        <v>1</v>
      </c>
      <c r="R176" s="223">
        <f>Q176*H176</f>
        <v>0.20300000000000001</v>
      </c>
      <c r="S176" s="223">
        <v>0</v>
      </c>
      <c r="T176" s="22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5" t="s">
        <v>134</v>
      </c>
      <c r="AT176" s="225" t="s">
        <v>143</v>
      </c>
      <c r="AU176" s="225" t="s">
        <v>125</v>
      </c>
      <c r="AY176" s="14" t="s">
        <v>118</v>
      </c>
      <c r="BE176" s="226">
        <f>IF(N176="základná",J176,0)</f>
        <v>0</v>
      </c>
      <c r="BF176" s="226">
        <f>IF(N176="znížená",J176,0)</f>
        <v>85.519999999999996</v>
      </c>
      <c r="BG176" s="226">
        <f>IF(N176="zákl. prenesená",J176,0)</f>
        <v>0</v>
      </c>
      <c r="BH176" s="226">
        <f>IF(N176="zníž. prenesená",J176,0)</f>
        <v>0</v>
      </c>
      <c r="BI176" s="226">
        <f>IF(N176="nulová",J176,0)</f>
        <v>0</v>
      </c>
      <c r="BJ176" s="14" t="s">
        <v>125</v>
      </c>
      <c r="BK176" s="226">
        <f>ROUND(I176*H176,2)</f>
        <v>85.519999999999996</v>
      </c>
      <c r="BL176" s="14" t="s">
        <v>124</v>
      </c>
      <c r="BM176" s="225" t="s">
        <v>280</v>
      </c>
    </row>
    <row r="177" s="2" customFormat="1" ht="24.15" customHeight="1">
      <c r="A177" s="29"/>
      <c r="B177" s="30"/>
      <c r="C177" s="214" t="s">
        <v>281</v>
      </c>
      <c r="D177" s="214" t="s">
        <v>120</v>
      </c>
      <c r="E177" s="215" t="s">
        <v>282</v>
      </c>
      <c r="F177" s="216" t="s">
        <v>283</v>
      </c>
      <c r="G177" s="217" t="s">
        <v>150</v>
      </c>
      <c r="H177" s="218">
        <v>1990</v>
      </c>
      <c r="I177" s="219">
        <v>0.20999999999999999</v>
      </c>
      <c r="J177" s="219">
        <f>ROUND(I177*H177,2)</f>
        <v>417.89999999999998</v>
      </c>
      <c r="K177" s="220"/>
      <c r="L177" s="35"/>
      <c r="M177" s="221" t="s">
        <v>1</v>
      </c>
      <c r="N177" s="222" t="s">
        <v>40</v>
      </c>
      <c r="O177" s="223">
        <v>0</v>
      </c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5" t="s">
        <v>124</v>
      </c>
      <c r="AT177" s="225" t="s">
        <v>120</v>
      </c>
      <c r="AU177" s="225" t="s">
        <v>125</v>
      </c>
      <c r="AY177" s="14" t="s">
        <v>118</v>
      </c>
      <c r="BE177" s="226">
        <f>IF(N177="základná",J177,0)</f>
        <v>0</v>
      </c>
      <c r="BF177" s="226">
        <f>IF(N177="znížená",J177,0)</f>
        <v>417.89999999999998</v>
      </c>
      <c r="BG177" s="226">
        <f>IF(N177="zákl. prenesená",J177,0)</f>
        <v>0</v>
      </c>
      <c r="BH177" s="226">
        <f>IF(N177="zníž. prenesená",J177,0)</f>
        <v>0</v>
      </c>
      <c r="BI177" s="226">
        <f>IF(N177="nulová",J177,0)</f>
        <v>0</v>
      </c>
      <c r="BJ177" s="14" t="s">
        <v>125</v>
      </c>
      <c r="BK177" s="226">
        <f>ROUND(I177*H177,2)</f>
        <v>417.89999999999998</v>
      </c>
      <c r="BL177" s="14" t="s">
        <v>124</v>
      </c>
      <c r="BM177" s="225" t="s">
        <v>284</v>
      </c>
    </row>
    <row r="178" s="2" customFormat="1" ht="16.5" customHeight="1">
      <c r="A178" s="29"/>
      <c r="B178" s="30"/>
      <c r="C178" s="227" t="s">
        <v>204</v>
      </c>
      <c r="D178" s="227" t="s">
        <v>143</v>
      </c>
      <c r="E178" s="228" t="s">
        <v>285</v>
      </c>
      <c r="F178" s="229" t="s">
        <v>286</v>
      </c>
      <c r="G178" s="230" t="s">
        <v>146</v>
      </c>
      <c r="H178" s="231">
        <v>0.080000000000000002</v>
      </c>
      <c r="I178" s="232">
        <v>163.90000000000001</v>
      </c>
      <c r="J178" s="232">
        <f>ROUND(I178*H178,2)</f>
        <v>13.109999999999999</v>
      </c>
      <c r="K178" s="233"/>
      <c r="L178" s="234"/>
      <c r="M178" s="235" t="s">
        <v>1</v>
      </c>
      <c r="N178" s="236" t="s">
        <v>40</v>
      </c>
      <c r="O178" s="223">
        <v>0</v>
      </c>
      <c r="P178" s="223">
        <f>O178*H178</f>
        <v>0</v>
      </c>
      <c r="Q178" s="223">
        <v>1</v>
      </c>
      <c r="R178" s="223">
        <f>Q178*H178</f>
        <v>0.080000000000000002</v>
      </c>
      <c r="S178" s="223">
        <v>0</v>
      </c>
      <c r="T178" s="22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5" t="s">
        <v>134</v>
      </c>
      <c r="AT178" s="225" t="s">
        <v>143</v>
      </c>
      <c r="AU178" s="225" t="s">
        <v>125</v>
      </c>
      <c r="AY178" s="14" t="s">
        <v>118</v>
      </c>
      <c r="BE178" s="226">
        <f>IF(N178="základná",J178,0)</f>
        <v>0</v>
      </c>
      <c r="BF178" s="226">
        <f>IF(N178="znížená",J178,0)</f>
        <v>13.109999999999999</v>
      </c>
      <c r="BG178" s="226">
        <f>IF(N178="zákl. prenesená",J178,0)</f>
        <v>0</v>
      </c>
      <c r="BH178" s="226">
        <f>IF(N178="zníž. prenesená",J178,0)</f>
        <v>0</v>
      </c>
      <c r="BI178" s="226">
        <f>IF(N178="nulová",J178,0)</f>
        <v>0</v>
      </c>
      <c r="BJ178" s="14" t="s">
        <v>125</v>
      </c>
      <c r="BK178" s="226">
        <f>ROUND(I178*H178,2)</f>
        <v>13.109999999999999</v>
      </c>
      <c r="BL178" s="14" t="s">
        <v>124</v>
      </c>
      <c r="BM178" s="225" t="s">
        <v>287</v>
      </c>
    </row>
    <row r="179" s="2" customFormat="1" ht="21.75" customHeight="1">
      <c r="A179" s="29"/>
      <c r="B179" s="30"/>
      <c r="C179" s="214" t="s">
        <v>288</v>
      </c>
      <c r="D179" s="214" t="s">
        <v>120</v>
      </c>
      <c r="E179" s="215" t="s">
        <v>289</v>
      </c>
      <c r="F179" s="216" t="s">
        <v>290</v>
      </c>
      <c r="G179" s="217" t="s">
        <v>123</v>
      </c>
      <c r="H179" s="218">
        <v>7.3440000000000003</v>
      </c>
      <c r="I179" s="219">
        <v>16.109999999999999</v>
      </c>
      <c r="J179" s="219">
        <f>ROUND(I179*H179,2)</f>
        <v>118.31</v>
      </c>
      <c r="K179" s="220"/>
      <c r="L179" s="35"/>
      <c r="M179" s="221" t="s">
        <v>1</v>
      </c>
      <c r="N179" s="222" t="s">
        <v>40</v>
      </c>
      <c r="O179" s="223">
        <v>0</v>
      </c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5" t="s">
        <v>124</v>
      </c>
      <c r="AT179" s="225" t="s">
        <v>120</v>
      </c>
      <c r="AU179" s="225" t="s">
        <v>125</v>
      </c>
      <c r="AY179" s="14" t="s">
        <v>118</v>
      </c>
      <c r="BE179" s="226">
        <f>IF(N179="základná",J179,0)</f>
        <v>0</v>
      </c>
      <c r="BF179" s="226">
        <f>IF(N179="znížená",J179,0)</f>
        <v>118.31</v>
      </c>
      <c r="BG179" s="226">
        <f>IF(N179="zákl. prenesená",J179,0)</f>
        <v>0</v>
      </c>
      <c r="BH179" s="226">
        <f>IF(N179="zníž. prenesená",J179,0)</f>
        <v>0</v>
      </c>
      <c r="BI179" s="226">
        <f>IF(N179="nulová",J179,0)</f>
        <v>0</v>
      </c>
      <c r="BJ179" s="14" t="s">
        <v>125</v>
      </c>
      <c r="BK179" s="226">
        <f>ROUND(I179*H179,2)</f>
        <v>118.31</v>
      </c>
      <c r="BL179" s="14" t="s">
        <v>124</v>
      </c>
      <c r="BM179" s="225" t="s">
        <v>291</v>
      </c>
    </row>
    <row r="180" s="2" customFormat="1" ht="24.15" customHeight="1">
      <c r="A180" s="29"/>
      <c r="B180" s="30"/>
      <c r="C180" s="214" t="s">
        <v>208</v>
      </c>
      <c r="D180" s="214" t="s">
        <v>120</v>
      </c>
      <c r="E180" s="215" t="s">
        <v>292</v>
      </c>
      <c r="F180" s="216" t="s">
        <v>293</v>
      </c>
      <c r="G180" s="217" t="s">
        <v>123</v>
      </c>
      <c r="H180" s="218">
        <v>7.3440000000000003</v>
      </c>
      <c r="I180" s="219">
        <v>35.229999999999997</v>
      </c>
      <c r="J180" s="219">
        <f>ROUND(I180*H180,2)</f>
        <v>258.73000000000002</v>
      </c>
      <c r="K180" s="220"/>
      <c r="L180" s="35"/>
      <c r="M180" s="221" t="s">
        <v>1</v>
      </c>
      <c r="N180" s="222" t="s">
        <v>40</v>
      </c>
      <c r="O180" s="223">
        <v>0</v>
      </c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5" t="s">
        <v>124</v>
      </c>
      <c r="AT180" s="225" t="s">
        <v>120</v>
      </c>
      <c r="AU180" s="225" t="s">
        <v>125</v>
      </c>
      <c r="AY180" s="14" t="s">
        <v>118</v>
      </c>
      <c r="BE180" s="226">
        <f>IF(N180="základná",J180,0)</f>
        <v>0</v>
      </c>
      <c r="BF180" s="226">
        <f>IF(N180="znížená",J180,0)</f>
        <v>258.73000000000002</v>
      </c>
      <c r="BG180" s="226">
        <f>IF(N180="zákl. prenesená",J180,0)</f>
        <v>0</v>
      </c>
      <c r="BH180" s="226">
        <f>IF(N180="zníž. prenesená",J180,0)</f>
        <v>0</v>
      </c>
      <c r="BI180" s="226">
        <f>IF(N180="nulová",J180,0)</f>
        <v>0</v>
      </c>
      <c r="BJ180" s="14" t="s">
        <v>125</v>
      </c>
      <c r="BK180" s="226">
        <f>ROUND(I180*H180,2)</f>
        <v>258.73000000000002</v>
      </c>
      <c r="BL180" s="14" t="s">
        <v>124</v>
      </c>
      <c r="BM180" s="225" t="s">
        <v>294</v>
      </c>
    </row>
    <row r="181" s="12" customFormat="1" ht="22.8" customHeight="1">
      <c r="A181" s="12"/>
      <c r="B181" s="199"/>
      <c r="C181" s="200"/>
      <c r="D181" s="201" t="s">
        <v>73</v>
      </c>
      <c r="E181" s="212" t="s">
        <v>125</v>
      </c>
      <c r="F181" s="212" t="s">
        <v>295</v>
      </c>
      <c r="G181" s="200"/>
      <c r="H181" s="200"/>
      <c r="I181" s="200"/>
      <c r="J181" s="213">
        <f>BK181</f>
        <v>96.390000000000001</v>
      </c>
      <c r="K181" s="200"/>
      <c r="L181" s="204"/>
      <c r="M181" s="205"/>
      <c r="N181" s="206"/>
      <c r="O181" s="206"/>
      <c r="P181" s="207">
        <f>SUM(P182:P183)</f>
        <v>0</v>
      </c>
      <c r="Q181" s="206"/>
      <c r="R181" s="207">
        <f>SUM(R182:R183)</f>
        <v>0.027</v>
      </c>
      <c r="S181" s="206"/>
      <c r="T181" s="208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9" t="s">
        <v>82</v>
      </c>
      <c r="AT181" s="210" t="s">
        <v>73</v>
      </c>
      <c r="AU181" s="210" t="s">
        <v>82</v>
      </c>
      <c r="AY181" s="209" t="s">
        <v>118</v>
      </c>
      <c r="BK181" s="211">
        <f>SUM(BK182:BK183)</f>
        <v>96.390000000000001</v>
      </c>
    </row>
    <row r="182" s="2" customFormat="1" ht="21.75" customHeight="1">
      <c r="A182" s="29"/>
      <c r="B182" s="30"/>
      <c r="C182" s="214" t="s">
        <v>296</v>
      </c>
      <c r="D182" s="214" t="s">
        <v>120</v>
      </c>
      <c r="E182" s="215" t="s">
        <v>297</v>
      </c>
      <c r="F182" s="216" t="s">
        <v>298</v>
      </c>
      <c r="G182" s="217" t="s">
        <v>299</v>
      </c>
      <c r="H182" s="218">
        <v>27</v>
      </c>
      <c r="I182" s="219">
        <v>2.25</v>
      </c>
      <c r="J182" s="219">
        <f>ROUND(I182*H182,2)</f>
        <v>60.75</v>
      </c>
      <c r="K182" s="220"/>
      <c r="L182" s="35"/>
      <c r="M182" s="221" t="s">
        <v>1</v>
      </c>
      <c r="N182" s="222" t="s">
        <v>40</v>
      </c>
      <c r="O182" s="223">
        <v>0</v>
      </c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5" t="s">
        <v>124</v>
      </c>
      <c r="AT182" s="225" t="s">
        <v>120</v>
      </c>
      <c r="AU182" s="225" t="s">
        <v>125</v>
      </c>
      <c r="AY182" s="14" t="s">
        <v>118</v>
      </c>
      <c r="BE182" s="226">
        <f>IF(N182="základná",J182,0)</f>
        <v>0</v>
      </c>
      <c r="BF182" s="226">
        <f>IF(N182="znížená",J182,0)</f>
        <v>60.75</v>
      </c>
      <c r="BG182" s="226">
        <f>IF(N182="zákl. prenesená",J182,0)</f>
        <v>0</v>
      </c>
      <c r="BH182" s="226">
        <f>IF(N182="zníž. prenesená",J182,0)</f>
        <v>0</v>
      </c>
      <c r="BI182" s="226">
        <f>IF(N182="nulová",J182,0)</f>
        <v>0</v>
      </c>
      <c r="BJ182" s="14" t="s">
        <v>125</v>
      </c>
      <c r="BK182" s="226">
        <f>ROUND(I182*H182,2)</f>
        <v>60.75</v>
      </c>
      <c r="BL182" s="14" t="s">
        <v>124</v>
      </c>
      <c r="BM182" s="225" t="s">
        <v>300</v>
      </c>
    </row>
    <row r="183" s="2" customFormat="1" ht="16.5" customHeight="1">
      <c r="A183" s="29"/>
      <c r="B183" s="30"/>
      <c r="C183" s="227" t="s">
        <v>211</v>
      </c>
      <c r="D183" s="227" t="s">
        <v>143</v>
      </c>
      <c r="E183" s="228" t="s">
        <v>301</v>
      </c>
      <c r="F183" s="229" t="s">
        <v>302</v>
      </c>
      <c r="G183" s="230" t="s">
        <v>299</v>
      </c>
      <c r="H183" s="231">
        <v>27</v>
      </c>
      <c r="I183" s="232">
        <v>1.3200000000000001</v>
      </c>
      <c r="J183" s="232">
        <f>ROUND(I183*H183,2)</f>
        <v>35.640000000000001</v>
      </c>
      <c r="K183" s="233"/>
      <c r="L183" s="234"/>
      <c r="M183" s="235" t="s">
        <v>1</v>
      </c>
      <c r="N183" s="236" t="s">
        <v>40</v>
      </c>
      <c r="O183" s="223">
        <v>0</v>
      </c>
      <c r="P183" s="223">
        <f>O183*H183</f>
        <v>0</v>
      </c>
      <c r="Q183" s="223">
        <v>0.001</v>
      </c>
      <c r="R183" s="223">
        <f>Q183*H183</f>
        <v>0.027</v>
      </c>
      <c r="S183" s="223">
        <v>0</v>
      </c>
      <c r="T183" s="22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5" t="s">
        <v>134</v>
      </c>
      <c r="AT183" s="225" t="s">
        <v>143</v>
      </c>
      <c r="AU183" s="225" t="s">
        <v>125</v>
      </c>
      <c r="AY183" s="14" t="s">
        <v>118</v>
      </c>
      <c r="BE183" s="226">
        <f>IF(N183="základná",J183,0)</f>
        <v>0</v>
      </c>
      <c r="BF183" s="226">
        <f>IF(N183="znížená",J183,0)</f>
        <v>35.640000000000001</v>
      </c>
      <c r="BG183" s="226">
        <f>IF(N183="zákl. prenesená",J183,0)</f>
        <v>0</v>
      </c>
      <c r="BH183" s="226">
        <f>IF(N183="zníž. prenesená",J183,0)</f>
        <v>0</v>
      </c>
      <c r="BI183" s="226">
        <f>IF(N183="nulová",J183,0)</f>
        <v>0</v>
      </c>
      <c r="BJ183" s="14" t="s">
        <v>125</v>
      </c>
      <c r="BK183" s="226">
        <f>ROUND(I183*H183,2)</f>
        <v>35.640000000000001</v>
      </c>
      <c r="BL183" s="14" t="s">
        <v>124</v>
      </c>
      <c r="BM183" s="225" t="s">
        <v>303</v>
      </c>
    </row>
    <row r="184" s="12" customFormat="1" ht="22.8" customHeight="1">
      <c r="A184" s="12"/>
      <c r="B184" s="199"/>
      <c r="C184" s="200"/>
      <c r="D184" s="201" t="s">
        <v>73</v>
      </c>
      <c r="E184" s="212" t="s">
        <v>128</v>
      </c>
      <c r="F184" s="212" t="s">
        <v>304</v>
      </c>
      <c r="G184" s="200"/>
      <c r="H184" s="200"/>
      <c r="I184" s="200"/>
      <c r="J184" s="213">
        <f>BK184</f>
        <v>450.81999999999999</v>
      </c>
      <c r="K184" s="200"/>
      <c r="L184" s="204"/>
      <c r="M184" s="205"/>
      <c r="N184" s="206"/>
      <c r="O184" s="206"/>
      <c r="P184" s="207">
        <f>SUM(P185:P186)</f>
        <v>0</v>
      </c>
      <c r="Q184" s="206"/>
      <c r="R184" s="207">
        <f>SUM(R185:R186)</f>
        <v>0.0070499999999999998</v>
      </c>
      <c r="S184" s="206"/>
      <c r="T184" s="208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9" t="s">
        <v>82</v>
      </c>
      <c r="AT184" s="210" t="s">
        <v>73</v>
      </c>
      <c r="AU184" s="210" t="s">
        <v>82</v>
      </c>
      <c r="AY184" s="209" t="s">
        <v>118</v>
      </c>
      <c r="BK184" s="211">
        <f>SUM(BK185:BK186)</f>
        <v>450.81999999999999</v>
      </c>
    </row>
    <row r="185" s="2" customFormat="1" ht="16.5" customHeight="1">
      <c r="A185" s="29"/>
      <c r="B185" s="30"/>
      <c r="C185" s="214" t="s">
        <v>305</v>
      </c>
      <c r="D185" s="214" t="s">
        <v>120</v>
      </c>
      <c r="E185" s="215" t="s">
        <v>306</v>
      </c>
      <c r="F185" s="216" t="s">
        <v>307</v>
      </c>
      <c r="G185" s="217" t="s">
        <v>299</v>
      </c>
      <c r="H185" s="218">
        <v>26.100000000000001</v>
      </c>
      <c r="I185" s="219">
        <v>15.220000000000001</v>
      </c>
      <c r="J185" s="219">
        <f>ROUND(I185*H185,2)</f>
        <v>397.24000000000001</v>
      </c>
      <c r="K185" s="220"/>
      <c r="L185" s="35"/>
      <c r="M185" s="221" t="s">
        <v>1</v>
      </c>
      <c r="N185" s="222" t="s">
        <v>40</v>
      </c>
      <c r="O185" s="223">
        <v>0</v>
      </c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5" t="s">
        <v>124</v>
      </c>
      <c r="AT185" s="225" t="s">
        <v>120</v>
      </c>
      <c r="AU185" s="225" t="s">
        <v>125</v>
      </c>
      <c r="AY185" s="14" t="s">
        <v>118</v>
      </c>
      <c r="BE185" s="226">
        <f>IF(N185="základná",J185,0)</f>
        <v>0</v>
      </c>
      <c r="BF185" s="226">
        <f>IF(N185="znížená",J185,0)</f>
        <v>397.24000000000001</v>
      </c>
      <c r="BG185" s="226">
        <f>IF(N185="zákl. prenesená",J185,0)</f>
        <v>0</v>
      </c>
      <c r="BH185" s="226">
        <f>IF(N185="zníž. prenesená",J185,0)</f>
        <v>0</v>
      </c>
      <c r="BI185" s="226">
        <f>IF(N185="nulová",J185,0)</f>
        <v>0</v>
      </c>
      <c r="BJ185" s="14" t="s">
        <v>125</v>
      </c>
      <c r="BK185" s="226">
        <f>ROUND(I185*H185,2)</f>
        <v>397.24000000000001</v>
      </c>
      <c r="BL185" s="14" t="s">
        <v>124</v>
      </c>
      <c r="BM185" s="225" t="s">
        <v>308</v>
      </c>
    </row>
    <row r="186" s="2" customFormat="1" ht="16.5" customHeight="1">
      <c r="A186" s="29"/>
      <c r="B186" s="30"/>
      <c r="C186" s="227" t="s">
        <v>215</v>
      </c>
      <c r="D186" s="227" t="s">
        <v>143</v>
      </c>
      <c r="E186" s="228" t="s">
        <v>309</v>
      </c>
      <c r="F186" s="229" t="s">
        <v>310</v>
      </c>
      <c r="G186" s="230" t="s">
        <v>123</v>
      </c>
      <c r="H186" s="231">
        <v>0.14099999999999999</v>
      </c>
      <c r="I186" s="232">
        <v>380</v>
      </c>
      <c r="J186" s="232">
        <f>ROUND(I186*H186,2)</f>
        <v>53.579999999999998</v>
      </c>
      <c r="K186" s="233"/>
      <c r="L186" s="234"/>
      <c r="M186" s="235" t="s">
        <v>1</v>
      </c>
      <c r="N186" s="236" t="s">
        <v>40</v>
      </c>
      <c r="O186" s="223">
        <v>0</v>
      </c>
      <c r="P186" s="223">
        <f>O186*H186</f>
        <v>0</v>
      </c>
      <c r="Q186" s="223">
        <v>0.050000000000000003</v>
      </c>
      <c r="R186" s="223">
        <f>Q186*H186</f>
        <v>0.0070499999999999998</v>
      </c>
      <c r="S186" s="223">
        <v>0</v>
      </c>
      <c r="T186" s="22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5" t="s">
        <v>134</v>
      </c>
      <c r="AT186" s="225" t="s">
        <v>143</v>
      </c>
      <c r="AU186" s="225" t="s">
        <v>125</v>
      </c>
      <c r="AY186" s="14" t="s">
        <v>118</v>
      </c>
      <c r="BE186" s="226">
        <f>IF(N186="základná",J186,0)</f>
        <v>0</v>
      </c>
      <c r="BF186" s="226">
        <f>IF(N186="znížená",J186,0)</f>
        <v>53.579999999999998</v>
      </c>
      <c r="BG186" s="226">
        <f>IF(N186="zákl. prenesená",J186,0)</f>
        <v>0</v>
      </c>
      <c r="BH186" s="226">
        <f>IF(N186="zníž. prenesená",J186,0)</f>
        <v>0</v>
      </c>
      <c r="BI186" s="226">
        <f>IF(N186="nulová",J186,0)</f>
        <v>0</v>
      </c>
      <c r="BJ186" s="14" t="s">
        <v>125</v>
      </c>
      <c r="BK186" s="226">
        <f>ROUND(I186*H186,2)</f>
        <v>53.579999999999998</v>
      </c>
      <c r="BL186" s="14" t="s">
        <v>124</v>
      </c>
      <c r="BM186" s="225" t="s">
        <v>311</v>
      </c>
    </row>
    <row r="187" s="12" customFormat="1" ht="22.8" customHeight="1">
      <c r="A187" s="12"/>
      <c r="B187" s="199"/>
      <c r="C187" s="200"/>
      <c r="D187" s="201" t="s">
        <v>73</v>
      </c>
      <c r="E187" s="212" t="s">
        <v>135</v>
      </c>
      <c r="F187" s="212" t="s">
        <v>312</v>
      </c>
      <c r="G187" s="200"/>
      <c r="H187" s="200"/>
      <c r="I187" s="200"/>
      <c r="J187" s="213">
        <f>BK187</f>
        <v>1427.8600000000001</v>
      </c>
      <c r="K187" s="200"/>
      <c r="L187" s="204"/>
      <c r="M187" s="205"/>
      <c r="N187" s="206"/>
      <c r="O187" s="206"/>
      <c r="P187" s="207">
        <f>SUM(P188:P194)</f>
        <v>0</v>
      </c>
      <c r="Q187" s="206"/>
      <c r="R187" s="207">
        <f>SUM(R188:R194)</f>
        <v>33.105460000000001</v>
      </c>
      <c r="S187" s="206"/>
      <c r="T187" s="208">
        <f>SUM(T188:T194)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82</v>
      </c>
      <c r="AT187" s="210" t="s">
        <v>73</v>
      </c>
      <c r="AU187" s="210" t="s">
        <v>82</v>
      </c>
      <c r="AY187" s="209" t="s">
        <v>118</v>
      </c>
      <c r="BK187" s="211">
        <f>SUM(BK188:BK194)</f>
        <v>1427.8600000000001</v>
      </c>
    </row>
    <row r="188" s="2" customFormat="1" ht="33" customHeight="1">
      <c r="A188" s="29"/>
      <c r="B188" s="30"/>
      <c r="C188" s="214" t="s">
        <v>313</v>
      </c>
      <c r="D188" s="214" t="s">
        <v>120</v>
      </c>
      <c r="E188" s="215" t="s">
        <v>314</v>
      </c>
      <c r="F188" s="216" t="s">
        <v>315</v>
      </c>
      <c r="G188" s="217" t="s">
        <v>150</v>
      </c>
      <c r="H188" s="218">
        <v>40</v>
      </c>
      <c r="I188" s="219">
        <v>1.72</v>
      </c>
      <c r="J188" s="219">
        <f>ROUND(I188*H188,2)</f>
        <v>68.799999999999997</v>
      </c>
      <c r="K188" s="220"/>
      <c r="L188" s="35"/>
      <c r="M188" s="221" t="s">
        <v>1</v>
      </c>
      <c r="N188" s="222" t="s">
        <v>40</v>
      </c>
      <c r="O188" s="223">
        <v>0</v>
      </c>
      <c r="P188" s="223">
        <f>O188*H188</f>
        <v>0</v>
      </c>
      <c r="Q188" s="223">
        <v>0.1012</v>
      </c>
      <c r="R188" s="223">
        <f>Q188*H188</f>
        <v>4.048</v>
      </c>
      <c r="S188" s="223">
        <v>0</v>
      </c>
      <c r="T188" s="22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5" t="s">
        <v>124</v>
      </c>
      <c r="AT188" s="225" t="s">
        <v>120</v>
      </c>
      <c r="AU188" s="225" t="s">
        <v>125</v>
      </c>
      <c r="AY188" s="14" t="s">
        <v>118</v>
      </c>
      <c r="BE188" s="226">
        <f>IF(N188="základná",J188,0)</f>
        <v>0</v>
      </c>
      <c r="BF188" s="226">
        <f>IF(N188="znížená",J188,0)</f>
        <v>68.799999999999997</v>
      </c>
      <c r="BG188" s="226">
        <f>IF(N188="zákl. prenesená",J188,0)</f>
        <v>0</v>
      </c>
      <c r="BH188" s="226">
        <f>IF(N188="zníž. prenesená",J188,0)</f>
        <v>0</v>
      </c>
      <c r="BI188" s="226">
        <f>IF(N188="nulová",J188,0)</f>
        <v>0</v>
      </c>
      <c r="BJ188" s="14" t="s">
        <v>125</v>
      </c>
      <c r="BK188" s="226">
        <f>ROUND(I188*H188,2)</f>
        <v>68.799999999999997</v>
      </c>
      <c r="BL188" s="14" t="s">
        <v>124</v>
      </c>
      <c r="BM188" s="225" t="s">
        <v>316</v>
      </c>
    </row>
    <row r="189" s="2" customFormat="1" ht="24.15" customHeight="1">
      <c r="A189" s="29"/>
      <c r="B189" s="30"/>
      <c r="C189" s="214" t="s">
        <v>218</v>
      </c>
      <c r="D189" s="214" t="s">
        <v>120</v>
      </c>
      <c r="E189" s="215" t="s">
        <v>317</v>
      </c>
      <c r="F189" s="216" t="s">
        <v>318</v>
      </c>
      <c r="G189" s="217" t="s">
        <v>150</v>
      </c>
      <c r="H189" s="218">
        <v>25.274999999999999</v>
      </c>
      <c r="I189" s="219">
        <v>3.8300000000000001</v>
      </c>
      <c r="J189" s="219">
        <f>ROUND(I189*H189,2)</f>
        <v>96.799999999999997</v>
      </c>
      <c r="K189" s="220"/>
      <c r="L189" s="35"/>
      <c r="M189" s="221" t="s">
        <v>1</v>
      </c>
      <c r="N189" s="222" t="s">
        <v>40</v>
      </c>
      <c r="O189" s="223">
        <v>0</v>
      </c>
      <c r="P189" s="223">
        <f>O189*H189</f>
        <v>0</v>
      </c>
      <c r="Q189" s="223">
        <v>0.18906983184965401</v>
      </c>
      <c r="R189" s="223">
        <f>Q189*H189</f>
        <v>4.7787400000000044</v>
      </c>
      <c r="S189" s="223">
        <v>0</v>
      </c>
      <c r="T189" s="22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5" t="s">
        <v>124</v>
      </c>
      <c r="AT189" s="225" t="s">
        <v>120</v>
      </c>
      <c r="AU189" s="225" t="s">
        <v>125</v>
      </c>
      <c r="AY189" s="14" t="s">
        <v>118</v>
      </c>
      <c r="BE189" s="226">
        <f>IF(N189="základná",J189,0)</f>
        <v>0</v>
      </c>
      <c r="BF189" s="226">
        <f>IF(N189="znížená",J189,0)</f>
        <v>96.799999999999997</v>
      </c>
      <c r="BG189" s="226">
        <f>IF(N189="zákl. prenesená",J189,0)</f>
        <v>0</v>
      </c>
      <c r="BH189" s="226">
        <f>IF(N189="zníž. prenesená",J189,0)</f>
        <v>0</v>
      </c>
      <c r="BI189" s="226">
        <f>IF(N189="nulová",J189,0)</f>
        <v>0</v>
      </c>
      <c r="BJ189" s="14" t="s">
        <v>125</v>
      </c>
      <c r="BK189" s="226">
        <f>ROUND(I189*H189,2)</f>
        <v>96.799999999999997</v>
      </c>
      <c r="BL189" s="14" t="s">
        <v>124</v>
      </c>
      <c r="BM189" s="225" t="s">
        <v>319</v>
      </c>
    </row>
    <row r="190" s="2" customFormat="1" ht="24.15" customHeight="1">
      <c r="A190" s="29"/>
      <c r="B190" s="30"/>
      <c r="C190" s="214" t="s">
        <v>320</v>
      </c>
      <c r="D190" s="214" t="s">
        <v>120</v>
      </c>
      <c r="E190" s="215" t="s">
        <v>321</v>
      </c>
      <c r="F190" s="216" t="s">
        <v>322</v>
      </c>
      <c r="G190" s="217" t="s">
        <v>150</v>
      </c>
      <c r="H190" s="218">
        <v>40</v>
      </c>
      <c r="I190" s="219">
        <v>8.6799999999999997</v>
      </c>
      <c r="J190" s="219">
        <f>ROUND(I190*H190,2)</f>
        <v>347.19999999999999</v>
      </c>
      <c r="K190" s="220"/>
      <c r="L190" s="35"/>
      <c r="M190" s="221" t="s">
        <v>1</v>
      </c>
      <c r="N190" s="222" t="s">
        <v>40</v>
      </c>
      <c r="O190" s="223">
        <v>0</v>
      </c>
      <c r="P190" s="223">
        <f>O190*H190</f>
        <v>0</v>
      </c>
      <c r="Q190" s="223">
        <v>0.46166000000000001</v>
      </c>
      <c r="R190" s="223">
        <f>Q190*H190</f>
        <v>18.4664</v>
      </c>
      <c r="S190" s="223">
        <v>0</v>
      </c>
      <c r="T190" s="224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5" t="s">
        <v>124</v>
      </c>
      <c r="AT190" s="225" t="s">
        <v>120</v>
      </c>
      <c r="AU190" s="225" t="s">
        <v>125</v>
      </c>
      <c r="AY190" s="14" t="s">
        <v>118</v>
      </c>
      <c r="BE190" s="226">
        <f>IF(N190="základná",J190,0)</f>
        <v>0</v>
      </c>
      <c r="BF190" s="226">
        <f>IF(N190="znížená",J190,0)</f>
        <v>347.19999999999999</v>
      </c>
      <c r="BG190" s="226">
        <f>IF(N190="zákl. prenesená",J190,0)</f>
        <v>0</v>
      </c>
      <c r="BH190" s="226">
        <f>IF(N190="zníž. prenesená",J190,0)</f>
        <v>0</v>
      </c>
      <c r="BI190" s="226">
        <f>IF(N190="nulová",J190,0)</f>
        <v>0</v>
      </c>
      <c r="BJ190" s="14" t="s">
        <v>125</v>
      </c>
      <c r="BK190" s="226">
        <f>ROUND(I190*H190,2)</f>
        <v>347.19999999999999</v>
      </c>
      <c r="BL190" s="14" t="s">
        <v>124</v>
      </c>
      <c r="BM190" s="225" t="s">
        <v>323</v>
      </c>
    </row>
    <row r="191" s="2" customFormat="1" ht="33" customHeight="1">
      <c r="A191" s="29"/>
      <c r="B191" s="30"/>
      <c r="C191" s="214" t="s">
        <v>222</v>
      </c>
      <c r="D191" s="214" t="s">
        <v>120</v>
      </c>
      <c r="E191" s="215" t="s">
        <v>324</v>
      </c>
      <c r="F191" s="216" t="s">
        <v>325</v>
      </c>
      <c r="G191" s="217" t="s">
        <v>150</v>
      </c>
      <c r="H191" s="218">
        <v>40</v>
      </c>
      <c r="I191" s="219">
        <v>10.5</v>
      </c>
      <c r="J191" s="219">
        <f>ROUND(I191*H191,2)</f>
        <v>420</v>
      </c>
      <c r="K191" s="220"/>
      <c r="L191" s="35"/>
      <c r="M191" s="221" t="s">
        <v>1</v>
      </c>
      <c r="N191" s="222" t="s">
        <v>40</v>
      </c>
      <c r="O191" s="223">
        <v>0</v>
      </c>
      <c r="P191" s="223">
        <f>O191*H191</f>
        <v>0</v>
      </c>
      <c r="Q191" s="223">
        <v>0.084000000000000005</v>
      </c>
      <c r="R191" s="223">
        <f>Q191*H191</f>
        <v>3.3600000000000003</v>
      </c>
      <c r="S191" s="223">
        <v>0</v>
      </c>
      <c r="T191" s="22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5" t="s">
        <v>124</v>
      </c>
      <c r="AT191" s="225" t="s">
        <v>120</v>
      </c>
      <c r="AU191" s="225" t="s">
        <v>125</v>
      </c>
      <c r="AY191" s="14" t="s">
        <v>118</v>
      </c>
      <c r="BE191" s="226">
        <f>IF(N191="základná",J191,0)</f>
        <v>0</v>
      </c>
      <c r="BF191" s="226">
        <f>IF(N191="znížená",J191,0)</f>
        <v>420</v>
      </c>
      <c r="BG191" s="226">
        <f>IF(N191="zákl. prenesená",J191,0)</f>
        <v>0</v>
      </c>
      <c r="BH191" s="226">
        <f>IF(N191="zníž. prenesená",J191,0)</f>
        <v>0</v>
      </c>
      <c r="BI191" s="226">
        <f>IF(N191="nulová",J191,0)</f>
        <v>0</v>
      </c>
      <c r="BJ191" s="14" t="s">
        <v>125</v>
      </c>
      <c r="BK191" s="226">
        <f>ROUND(I191*H191,2)</f>
        <v>420</v>
      </c>
      <c r="BL191" s="14" t="s">
        <v>124</v>
      </c>
      <c r="BM191" s="225" t="s">
        <v>326</v>
      </c>
    </row>
    <row r="192" s="2" customFormat="1" ht="16.5" customHeight="1">
      <c r="A192" s="29"/>
      <c r="B192" s="30"/>
      <c r="C192" s="227" t="s">
        <v>327</v>
      </c>
      <c r="D192" s="227" t="s">
        <v>143</v>
      </c>
      <c r="E192" s="228" t="s">
        <v>328</v>
      </c>
      <c r="F192" s="229" t="s">
        <v>329</v>
      </c>
      <c r="G192" s="230" t="s">
        <v>150</v>
      </c>
      <c r="H192" s="231">
        <v>40.399999999999999</v>
      </c>
      <c r="I192" s="232">
        <v>3.8399999999999999</v>
      </c>
      <c r="J192" s="232">
        <f>ROUND(I192*H192,2)</f>
        <v>155.13999999999999</v>
      </c>
      <c r="K192" s="233"/>
      <c r="L192" s="234"/>
      <c r="M192" s="235" t="s">
        <v>1</v>
      </c>
      <c r="N192" s="236" t="s">
        <v>40</v>
      </c>
      <c r="O192" s="223">
        <v>0</v>
      </c>
      <c r="P192" s="223">
        <f>O192*H192</f>
        <v>0</v>
      </c>
      <c r="Q192" s="223">
        <v>0.020799999999999999</v>
      </c>
      <c r="R192" s="223">
        <f>Q192*H192</f>
        <v>0.84031999999999996</v>
      </c>
      <c r="S192" s="223">
        <v>0</v>
      </c>
      <c r="T192" s="22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5" t="s">
        <v>134</v>
      </c>
      <c r="AT192" s="225" t="s">
        <v>143</v>
      </c>
      <c r="AU192" s="225" t="s">
        <v>125</v>
      </c>
      <c r="AY192" s="14" t="s">
        <v>118</v>
      </c>
      <c r="BE192" s="226">
        <f>IF(N192="základná",J192,0)</f>
        <v>0</v>
      </c>
      <c r="BF192" s="226">
        <f>IF(N192="znížená",J192,0)</f>
        <v>155.13999999999999</v>
      </c>
      <c r="BG192" s="226">
        <f>IF(N192="zákl. prenesená",J192,0)</f>
        <v>0</v>
      </c>
      <c r="BH192" s="226">
        <f>IF(N192="zníž. prenesená",J192,0)</f>
        <v>0</v>
      </c>
      <c r="BI192" s="226">
        <f>IF(N192="nulová",J192,0)</f>
        <v>0</v>
      </c>
      <c r="BJ192" s="14" t="s">
        <v>125</v>
      </c>
      <c r="BK192" s="226">
        <f>ROUND(I192*H192,2)</f>
        <v>155.13999999999999</v>
      </c>
      <c r="BL192" s="14" t="s">
        <v>124</v>
      </c>
      <c r="BM192" s="225" t="s">
        <v>330</v>
      </c>
    </row>
    <row r="193" s="2" customFormat="1" ht="24.15" customHeight="1">
      <c r="A193" s="29"/>
      <c r="B193" s="30"/>
      <c r="C193" s="214" t="s">
        <v>225</v>
      </c>
      <c r="D193" s="214" t="s">
        <v>120</v>
      </c>
      <c r="E193" s="215" t="s">
        <v>331</v>
      </c>
      <c r="F193" s="216" t="s">
        <v>332</v>
      </c>
      <c r="G193" s="217" t="s">
        <v>150</v>
      </c>
      <c r="H193" s="218">
        <v>7.75</v>
      </c>
      <c r="I193" s="219">
        <v>13.5</v>
      </c>
      <c r="J193" s="219">
        <f>ROUND(I193*H193,2)</f>
        <v>104.63</v>
      </c>
      <c r="K193" s="220"/>
      <c r="L193" s="35"/>
      <c r="M193" s="221" t="s">
        <v>1</v>
      </c>
      <c r="N193" s="222" t="s">
        <v>40</v>
      </c>
      <c r="O193" s="223">
        <v>0</v>
      </c>
      <c r="P193" s="223">
        <f>O193*H193</f>
        <v>0</v>
      </c>
      <c r="Q193" s="223">
        <v>0.084000000000000005</v>
      </c>
      <c r="R193" s="223">
        <f>Q193*H193</f>
        <v>0.65100000000000002</v>
      </c>
      <c r="S193" s="223">
        <v>0</v>
      </c>
      <c r="T193" s="224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5" t="s">
        <v>124</v>
      </c>
      <c r="AT193" s="225" t="s">
        <v>120</v>
      </c>
      <c r="AU193" s="225" t="s">
        <v>125</v>
      </c>
      <c r="AY193" s="14" t="s">
        <v>118</v>
      </c>
      <c r="BE193" s="226">
        <f>IF(N193="základná",J193,0)</f>
        <v>0</v>
      </c>
      <c r="BF193" s="226">
        <f>IF(N193="znížená",J193,0)</f>
        <v>104.63</v>
      </c>
      <c r="BG193" s="226">
        <f>IF(N193="zákl. prenesená",J193,0)</f>
        <v>0</v>
      </c>
      <c r="BH193" s="226">
        <f>IF(N193="zníž. prenesená",J193,0)</f>
        <v>0</v>
      </c>
      <c r="BI193" s="226">
        <f>IF(N193="nulová",J193,0)</f>
        <v>0</v>
      </c>
      <c r="BJ193" s="14" t="s">
        <v>125</v>
      </c>
      <c r="BK193" s="226">
        <f>ROUND(I193*H193,2)</f>
        <v>104.63</v>
      </c>
      <c r="BL193" s="14" t="s">
        <v>124</v>
      </c>
      <c r="BM193" s="225" t="s">
        <v>333</v>
      </c>
    </row>
    <row r="194" s="2" customFormat="1" ht="16.5" customHeight="1">
      <c r="A194" s="29"/>
      <c r="B194" s="30"/>
      <c r="C194" s="227" t="s">
        <v>334</v>
      </c>
      <c r="D194" s="227" t="s">
        <v>143</v>
      </c>
      <c r="E194" s="228" t="s">
        <v>335</v>
      </c>
      <c r="F194" s="229" t="s">
        <v>336</v>
      </c>
      <c r="G194" s="230" t="s">
        <v>172</v>
      </c>
      <c r="H194" s="231">
        <v>31</v>
      </c>
      <c r="I194" s="232">
        <v>7.5899999999999999</v>
      </c>
      <c r="J194" s="232">
        <f>ROUND(I194*H194,2)</f>
        <v>235.28999999999999</v>
      </c>
      <c r="K194" s="233"/>
      <c r="L194" s="234"/>
      <c r="M194" s="235" t="s">
        <v>1</v>
      </c>
      <c r="N194" s="236" t="s">
        <v>40</v>
      </c>
      <c r="O194" s="223">
        <v>0</v>
      </c>
      <c r="P194" s="223">
        <f>O194*H194</f>
        <v>0</v>
      </c>
      <c r="Q194" s="223">
        <v>0.031</v>
      </c>
      <c r="R194" s="223">
        <f>Q194*H194</f>
        <v>0.96099999999999997</v>
      </c>
      <c r="S194" s="223">
        <v>0</v>
      </c>
      <c r="T194" s="22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5" t="s">
        <v>134</v>
      </c>
      <c r="AT194" s="225" t="s">
        <v>143</v>
      </c>
      <c r="AU194" s="225" t="s">
        <v>125</v>
      </c>
      <c r="AY194" s="14" t="s">
        <v>118</v>
      </c>
      <c r="BE194" s="226">
        <f>IF(N194="základná",J194,0)</f>
        <v>0</v>
      </c>
      <c r="BF194" s="226">
        <f>IF(N194="znížená",J194,0)</f>
        <v>235.28999999999999</v>
      </c>
      <c r="BG194" s="226">
        <f>IF(N194="zákl. prenesená",J194,0)</f>
        <v>0</v>
      </c>
      <c r="BH194" s="226">
        <f>IF(N194="zníž. prenesená",J194,0)</f>
        <v>0</v>
      </c>
      <c r="BI194" s="226">
        <f>IF(N194="nulová",J194,0)</f>
        <v>0</v>
      </c>
      <c r="BJ194" s="14" t="s">
        <v>125</v>
      </c>
      <c r="BK194" s="226">
        <f>ROUND(I194*H194,2)</f>
        <v>235.28999999999999</v>
      </c>
      <c r="BL194" s="14" t="s">
        <v>124</v>
      </c>
      <c r="BM194" s="225" t="s">
        <v>337</v>
      </c>
    </row>
    <row r="195" s="12" customFormat="1" ht="22.8" customHeight="1">
      <c r="A195" s="12"/>
      <c r="B195" s="199"/>
      <c r="C195" s="200"/>
      <c r="D195" s="201" t="s">
        <v>73</v>
      </c>
      <c r="E195" s="212" t="s">
        <v>152</v>
      </c>
      <c r="F195" s="212" t="s">
        <v>338</v>
      </c>
      <c r="G195" s="200"/>
      <c r="H195" s="200"/>
      <c r="I195" s="200"/>
      <c r="J195" s="213">
        <f>BK195</f>
        <v>8103.9499999999989</v>
      </c>
      <c r="K195" s="200"/>
      <c r="L195" s="204"/>
      <c r="M195" s="205"/>
      <c r="N195" s="206"/>
      <c r="O195" s="206"/>
      <c r="P195" s="207">
        <f>SUM(P196:P210)</f>
        <v>0</v>
      </c>
      <c r="Q195" s="206"/>
      <c r="R195" s="207">
        <f>SUM(R196:R210)</f>
        <v>7.8280700000000021</v>
      </c>
      <c r="S195" s="206"/>
      <c r="T195" s="208">
        <f>SUM(T196:T210)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9" t="s">
        <v>82</v>
      </c>
      <c r="AT195" s="210" t="s">
        <v>73</v>
      </c>
      <c r="AU195" s="210" t="s">
        <v>82</v>
      </c>
      <c r="AY195" s="209" t="s">
        <v>118</v>
      </c>
      <c r="BK195" s="211">
        <f>SUM(BK196:BK210)</f>
        <v>8103.9499999999989</v>
      </c>
    </row>
    <row r="196" s="2" customFormat="1" ht="16.5" customHeight="1">
      <c r="A196" s="29"/>
      <c r="B196" s="30"/>
      <c r="C196" s="214" t="s">
        <v>229</v>
      </c>
      <c r="D196" s="214" t="s">
        <v>120</v>
      </c>
      <c r="E196" s="215" t="s">
        <v>339</v>
      </c>
      <c r="F196" s="216" t="s">
        <v>340</v>
      </c>
      <c r="G196" s="217" t="s">
        <v>299</v>
      </c>
      <c r="H196" s="218">
        <v>15</v>
      </c>
      <c r="I196" s="219">
        <v>3.4500000000000002</v>
      </c>
      <c r="J196" s="219">
        <f>ROUND(I196*H196,2)</f>
        <v>51.75</v>
      </c>
      <c r="K196" s="220"/>
      <c r="L196" s="35"/>
      <c r="M196" s="221" t="s">
        <v>1</v>
      </c>
      <c r="N196" s="222" t="s">
        <v>40</v>
      </c>
      <c r="O196" s="223">
        <v>0</v>
      </c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5" t="s">
        <v>124</v>
      </c>
      <c r="AT196" s="225" t="s">
        <v>120</v>
      </c>
      <c r="AU196" s="225" t="s">
        <v>125</v>
      </c>
      <c r="AY196" s="14" t="s">
        <v>118</v>
      </c>
      <c r="BE196" s="226">
        <f>IF(N196="základná",J196,0)</f>
        <v>0</v>
      </c>
      <c r="BF196" s="226">
        <f>IF(N196="znížená",J196,0)</f>
        <v>51.75</v>
      </c>
      <c r="BG196" s="226">
        <f>IF(N196="zákl. prenesená",J196,0)</f>
        <v>0</v>
      </c>
      <c r="BH196" s="226">
        <f>IF(N196="zníž. prenesená",J196,0)</f>
        <v>0</v>
      </c>
      <c r="BI196" s="226">
        <f>IF(N196="nulová",J196,0)</f>
        <v>0</v>
      </c>
      <c r="BJ196" s="14" t="s">
        <v>125</v>
      </c>
      <c r="BK196" s="226">
        <f>ROUND(I196*H196,2)</f>
        <v>51.75</v>
      </c>
      <c r="BL196" s="14" t="s">
        <v>124</v>
      </c>
      <c r="BM196" s="225" t="s">
        <v>341</v>
      </c>
    </row>
    <row r="197" s="2" customFormat="1" ht="37.8" customHeight="1">
      <c r="A197" s="29"/>
      <c r="B197" s="30"/>
      <c r="C197" s="214" t="s">
        <v>342</v>
      </c>
      <c r="D197" s="214" t="s">
        <v>120</v>
      </c>
      <c r="E197" s="215" t="s">
        <v>343</v>
      </c>
      <c r="F197" s="216" t="s">
        <v>344</v>
      </c>
      <c r="G197" s="217" t="s">
        <v>299</v>
      </c>
      <c r="H197" s="218">
        <v>26</v>
      </c>
      <c r="I197" s="219">
        <v>5.5</v>
      </c>
      <c r="J197" s="219">
        <f>ROUND(I197*H197,2)</f>
        <v>143</v>
      </c>
      <c r="K197" s="220"/>
      <c r="L197" s="35"/>
      <c r="M197" s="221" t="s">
        <v>1</v>
      </c>
      <c r="N197" s="222" t="s">
        <v>40</v>
      </c>
      <c r="O197" s="223">
        <v>0</v>
      </c>
      <c r="P197" s="223">
        <f>O197*H197</f>
        <v>0</v>
      </c>
      <c r="Q197" s="223">
        <v>0.097930000000000003</v>
      </c>
      <c r="R197" s="223">
        <f>Q197*H197</f>
        <v>2.5461800000000001</v>
      </c>
      <c r="S197" s="223">
        <v>0</v>
      </c>
      <c r="T197" s="224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5" t="s">
        <v>124</v>
      </c>
      <c r="AT197" s="225" t="s">
        <v>120</v>
      </c>
      <c r="AU197" s="225" t="s">
        <v>125</v>
      </c>
      <c r="AY197" s="14" t="s">
        <v>118</v>
      </c>
      <c r="BE197" s="226">
        <f>IF(N197="základná",J197,0)</f>
        <v>0</v>
      </c>
      <c r="BF197" s="226">
        <f>IF(N197="znížená",J197,0)</f>
        <v>143</v>
      </c>
      <c r="BG197" s="226">
        <f>IF(N197="zákl. prenesená",J197,0)</f>
        <v>0</v>
      </c>
      <c r="BH197" s="226">
        <f>IF(N197="zníž. prenesená",J197,0)</f>
        <v>0</v>
      </c>
      <c r="BI197" s="226">
        <f>IF(N197="nulová",J197,0)</f>
        <v>0</v>
      </c>
      <c r="BJ197" s="14" t="s">
        <v>125</v>
      </c>
      <c r="BK197" s="226">
        <f>ROUND(I197*H197,2)</f>
        <v>143</v>
      </c>
      <c r="BL197" s="14" t="s">
        <v>124</v>
      </c>
      <c r="BM197" s="225" t="s">
        <v>345</v>
      </c>
    </row>
    <row r="198" s="2" customFormat="1" ht="16.5" customHeight="1">
      <c r="A198" s="29"/>
      <c r="B198" s="30"/>
      <c r="C198" s="227" t="s">
        <v>232</v>
      </c>
      <c r="D198" s="227" t="s">
        <v>143</v>
      </c>
      <c r="E198" s="228" t="s">
        <v>346</v>
      </c>
      <c r="F198" s="229" t="s">
        <v>347</v>
      </c>
      <c r="G198" s="230" t="s">
        <v>172</v>
      </c>
      <c r="H198" s="231">
        <v>52.520000000000003</v>
      </c>
      <c r="I198" s="232">
        <v>1.6499999999999999</v>
      </c>
      <c r="J198" s="232">
        <f>ROUND(I198*H198,2)</f>
        <v>86.659999999999997</v>
      </c>
      <c r="K198" s="233"/>
      <c r="L198" s="234"/>
      <c r="M198" s="235" t="s">
        <v>1</v>
      </c>
      <c r="N198" s="236" t="s">
        <v>40</v>
      </c>
      <c r="O198" s="223">
        <v>0</v>
      </c>
      <c r="P198" s="223">
        <f>O198*H198</f>
        <v>0</v>
      </c>
      <c r="Q198" s="223">
        <v>0.0115</v>
      </c>
      <c r="R198" s="223">
        <f>Q198*H198</f>
        <v>0.60398000000000007</v>
      </c>
      <c r="S198" s="223">
        <v>0</v>
      </c>
      <c r="T198" s="22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5" t="s">
        <v>134</v>
      </c>
      <c r="AT198" s="225" t="s">
        <v>143</v>
      </c>
      <c r="AU198" s="225" t="s">
        <v>125</v>
      </c>
      <c r="AY198" s="14" t="s">
        <v>118</v>
      </c>
      <c r="BE198" s="226">
        <f>IF(N198="základná",J198,0)</f>
        <v>0</v>
      </c>
      <c r="BF198" s="226">
        <f>IF(N198="znížená",J198,0)</f>
        <v>86.659999999999997</v>
      </c>
      <c r="BG198" s="226">
        <f>IF(N198="zákl. prenesená",J198,0)</f>
        <v>0</v>
      </c>
      <c r="BH198" s="226">
        <f>IF(N198="zníž. prenesená",J198,0)</f>
        <v>0</v>
      </c>
      <c r="BI198" s="226">
        <f>IF(N198="nulová",J198,0)</f>
        <v>0</v>
      </c>
      <c r="BJ198" s="14" t="s">
        <v>125</v>
      </c>
      <c r="BK198" s="226">
        <f>ROUND(I198*H198,2)</f>
        <v>86.659999999999997</v>
      </c>
      <c r="BL198" s="14" t="s">
        <v>124</v>
      </c>
      <c r="BM198" s="225" t="s">
        <v>348</v>
      </c>
    </row>
    <row r="199" s="2" customFormat="1" ht="24.15" customHeight="1">
      <c r="A199" s="29"/>
      <c r="B199" s="30"/>
      <c r="C199" s="214" t="s">
        <v>349</v>
      </c>
      <c r="D199" s="214" t="s">
        <v>120</v>
      </c>
      <c r="E199" s="215" t="s">
        <v>350</v>
      </c>
      <c r="F199" s="216" t="s">
        <v>351</v>
      </c>
      <c r="G199" s="217" t="s">
        <v>123</v>
      </c>
      <c r="H199" s="218">
        <v>1.7549999999999999</v>
      </c>
      <c r="I199" s="219">
        <v>97.359999999999999</v>
      </c>
      <c r="J199" s="219">
        <f>ROUND(I199*H199,2)</f>
        <v>170.87000000000001</v>
      </c>
      <c r="K199" s="220"/>
      <c r="L199" s="35"/>
      <c r="M199" s="221" t="s">
        <v>1</v>
      </c>
      <c r="N199" s="222" t="s">
        <v>40</v>
      </c>
      <c r="O199" s="223">
        <v>0</v>
      </c>
      <c r="P199" s="223">
        <f>O199*H199</f>
        <v>0</v>
      </c>
      <c r="Q199" s="223">
        <v>2.2010883190883201</v>
      </c>
      <c r="R199" s="223">
        <f>Q199*H199</f>
        <v>3.8629100000000016</v>
      </c>
      <c r="S199" s="223">
        <v>0</v>
      </c>
      <c r="T199" s="224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5" t="s">
        <v>124</v>
      </c>
      <c r="AT199" s="225" t="s">
        <v>120</v>
      </c>
      <c r="AU199" s="225" t="s">
        <v>125</v>
      </c>
      <c r="AY199" s="14" t="s">
        <v>118</v>
      </c>
      <c r="BE199" s="226">
        <f>IF(N199="základná",J199,0)</f>
        <v>0</v>
      </c>
      <c r="BF199" s="226">
        <f>IF(N199="znížená",J199,0)</f>
        <v>170.87000000000001</v>
      </c>
      <c r="BG199" s="226">
        <f>IF(N199="zákl. prenesená",J199,0)</f>
        <v>0</v>
      </c>
      <c r="BH199" s="226">
        <f>IF(N199="zníž. prenesená",J199,0)</f>
        <v>0</v>
      </c>
      <c r="BI199" s="226">
        <f>IF(N199="nulová",J199,0)</f>
        <v>0</v>
      </c>
      <c r="BJ199" s="14" t="s">
        <v>125</v>
      </c>
      <c r="BK199" s="226">
        <f>ROUND(I199*H199,2)</f>
        <v>170.87000000000001</v>
      </c>
      <c r="BL199" s="14" t="s">
        <v>124</v>
      </c>
      <c r="BM199" s="225" t="s">
        <v>352</v>
      </c>
    </row>
    <row r="200" s="2" customFormat="1" ht="24.15" customHeight="1">
      <c r="A200" s="29"/>
      <c r="B200" s="30"/>
      <c r="C200" s="214" t="s">
        <v>236</v>
      </c>
      <c r="D200" s="214" t="s">
        <v>120</v>
      </c>
      <c r="E200" s="215" t="s">
        <v>353</v>
      </c>
      <c r="F200" s="216" t="s">
        <v>354</v>
      </c>
      <c r="G200" s="217" t="s">
        <v>172</v>
      </c>
      <c r="H200" s="218">
        <v>3</v>
      </c>
      <c r="I200" s="219">
        <v>363</v>
      </c>
      <c r="J200" s="219">
        <f>ROUND(I200*H200,2)</f>
        <v>1089</v>
      </c>
      <c r="K200" s="220"/>
      <c r="L200" s="35"/>
      <c r="M200" s="221" t="s">
        <v>1</v>
      </c>
      <c r="N200" s="222" t="s">
        <v>40</v>
      </c>
      <c r="O200" s="223">
        <v>0</v>
      </c>
      <c r="P200" s="223">
        <f>O200*H200</f>
        <v>0</v>
      </c>
      <c r="Q200" s="223">
        <v>0.01</v>
      </c>
      <c r="R200" s="223">
        <f>Q200*H200</f>
        <v>0.029999999999999999</v>
      </c>
      <c r="S200" s="223">
        <v>0</v>
      </c>
      <c r="T200" s="22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5" t="s">
        <v>124</v>
      </c>
      <c r="AT200" s="225" t="s">
        <v>120</v>
      </c>
      <c r="AU200" s="225" t="s">
        <v>125</v>
      </c>
      <c r="AY200" s="14" t="s">
        <v>118</v>
      </c>
      <c r="BE200" s="226">
        <f>IF(N200="základná",J200,0)</f>
        <v>0</v>
      </c>
      <c r="BF200" s="226">
        <f>IF(N200="znížená",J200,0)</f>
        <v>1089</v>
      </c>
      <c r="BG200" s="226">
        <f>IF(N200="zákl. prenesená",J200,0)</f>
        <v>0</v>
      </c>
      <c r="BH200" s="226">
        <f>IF(N200="zníž. prenesená",J200,0)</f>
        <v>0</v>
      </c>
      <c r="BI200" s="226">
        <f>IF(N200="nulová",J200,0)</f>
        <v>0</v>
      </c>
      <c r="BJ200" s="14" t="s">
        <v>125</v>
      </c>
      <c r="BK200" s="226">
        <f>ROUND(I200*H200,2)</f>
        <v>1089</v>
      </c>
      <c r="BL200" s="14" t="s">
        <v>124</v>
      </c>
      <c r="BM200" s="225" t="s">
        <v>355</v>
      </c>
    </row>
    <row r="201" s="2" customFormat="1" ht="16.5" customHeight="1">
      <c r="A201" s="29"/>
      <c r="B201" s="30"/>
      <c r="C201" s="214" t="s">
        <v>356</v>
      </c>
      <c r="D201" s="214" t="s">
        <v>120</v>
      </c>
      <c r="E201" s="215" t="s">
        <v>357</v>
      </c>
      <c r="F201" s="216" t="s">
        <v>358</v>
      </c>
      <c r="G201" s="217" t="s">
        <v>359</v>
      </c>
      <c r="H201" s="218">
        <v>1</v>
      </c>
      <c r="I201" s="219">
        <v>4180</v>
      </c>
      <c r="J201" s="219">
        <f>ROUND(I201*H201,2)</f>
        <v>4180</v>
      </c>
      <c r="K201" s="220"/>
      <c r="L201" s="35"/>
      <c r="M201" s="221" t="s">
        <v>1</v>
      </c>
      <c r="N201" s="222" t="s">
        <v>40</v>
      </c>
      <c r="O201" s="223">
        <v>0</v>
      </c>
      <c r="P201" s="223">
        <f>O201*H201</f>
        <v>0</v>
      </c>
      <c r="Q201" s="223">
        <v>0.25</v>
      </c>
      <c r="R201" s="223">
        <f>Q201*H201</f>
        <v>0.25</v>
      </c>
      <c r="S201" s="223">
        <v>0</v>
      </c>
      <c r="T201" s="224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5" t="s">
        <v>124</v>
      </c>
      <c r="AT201" s="225" t="s">
        <v>120</v>
      </c>
      <c r="AU201" s="225" t="s">
        <v>125</v>
      </c>
      <c r="AY201" s="14" t="s">
        <v>118</v>
      </c>
      <c r="BE201" s="226">
        <f>IF(N201="základná",J201,0)</f>
        <v>0</v>
      </c>
      <c r="BF201" s="226">
        <f>IF(N201="znížená",J201,0)</f>
        <v>4180</v>
      </c>
      <c r="BG201" s="226">
        <f>IF(N201="zákl. prenesená",J201,0)</f>
        <v>0</v>
      </c>
      <c r="BH201" s="226">
        <f>IF(N201="zníž. prenesená",J201,0)</f>
        <v>0</v>
      </c>
      <c r="BI201" s="226">
        <f>IF(N201="nulová",J201,0)</f>
        <v>0</v>
      </c>
      <c r="BJ201" s="14" t="s">
        <v>125</v>
      </c>
      <c r="BK201" s="226">
        <f>ROUND(I201*H201,2)</f>
        <v>4180</v>
      </c>
      <c r="BL201" s="14" t="s">
        <v>124</v>
      </c>
      <c r="BM201" s="225" t="s">
        <v>360</v>
      </c>
    </row>
    <row r="202" s="2" customFormat="1" ht="24.15" customHeight="1">
      <c r="A202" s="29"/>
      <c r="B202" s="30"/>
      <c r="C202" s="214" t="s">
        <v>239</v>
      </c>
      <c r="D202" s="214" t="s">
        <v>120</v>
      </c>
      <c r="E202" s="215" t="s">
        <v>361</v>
      </c>
      <c r="F202" s="216" t="s">
        <v>362</v>
      </c>
      <c r="G202" s="217" t="s">
        <v>172</v>
      </c>
      <c r="H202" s="218">
        <v>5</v>
      </c>
      <c r="I202" s="219">
        <v>198.90000000000001</v>
      </c>
      <c r="J202" s="219">
        <f>ROUND(I202*H202,2)</f>
        <v>994.5</v>
      </c>
      <c r="K202" s="220"/>
      <c r="L202" s="35"/>
      <c r="M202" s="221" t="s">
        <v>1</v>
      </c>
      <c r="N202" s="222" t="s">
        <v>40</v>
      </c>
      <c r="O202" s="223">
        <v>0</v>
      </c>
      <c r="P202" s="223">
        <f>O202*H202</f>
        <v>0</v>
      </c>
      <c r="Q202" s="223">
        <v>0.10000000000000001</v>
      </c>
      <c r="R202" s="223">
        <f>Q202*H202</f>
        <v>0.5</v>
      </c>
      <c r="S202" s="223">
        <v>0</v>
      </c>
      <c r="T202" s="224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5" t="s">
        <v>124</v>
      </c>
      <c r="AT202" s="225" t="s">
        <v>120</v>
      </c>
      <c r="AU202" s="225" t="s">
        <v>125</v>
      </c>
      <c r="AY202" s="14" t="s">
        <v>118</v>
      </c>
      <c r="BE202" s="226">
        <f>IF(N202="základná",J202,0)</f>
        <v>0</v>
      </c>
      <c r="BF202" s="226">
        <f>IF(N202="znížená",J202,0)</f>
        <v>994.5</v>
      </c>
      <c r="BG202" s="226">
        <f>IF(N202="zákl. prenesená",J202,0)</f>
        <v>0</v>
      </c>
      <c r="BH202" s="226">
        <f>IF(N202="zníž. prenesená",J202,0)</f>
        <v>0</v>
      </c>
      <c r="BI202" s="226">
        <f>IF(N202="nulová",J202,0)</f>
        <v>0</v>
      </c>
      <c r="BJ202" s="14" t="s">
        <v>125</v>
      </c>
      <c r="BK202" s="226">
        <f>ROUND(I202*H202,2)</f>
        <v>994.5</v>
      </c>
      <c r="BL202" s="14" t="s">
        <v>124</v>
      </c>
      <c r="BM202" s="225" t="s">
        <v>363</v>
      </c>
    </row>
    <row r="203" s="2" customFormat="1" ht="24.15" customHeight="1">
      <c r="A203" s="29"/>
      <c r="B203" s="30"/>
      <c r="C203" s="214" t="s">
        <v>364</v>
      </c>
      <c r="D203" s="214" t="s">
        <v>120</v>
      </c>
      <c r="E203" s="215" t="s">
        <v>365</v>
      </c>
      <c r="F203" s="216" t="s">
        <v>366</v>
      </c>
      <c r="G203" s="217" t="s">
        <v>172</v>
      </c>
      <c r="H203" s="218">
        <v>3</v>
      </c>
      <c r="I203" s="219">
        <v>119.16</v>
      </c>
      <c r="J203" s="219">
        <f>ROUND(I203*H203,2)</f>
        <v>357.48000000000002</v>
      </c>
      <c r="K203" s="220"/>
      <c r="L203" s="35"/>
      <c r="M203" s="221" t="s">
        <v>1</v>
      </c>
      <c r="N203" s="222" t="s">
        <v>40</v>
      </c>
      <c r="O203" s="223">
        <v>0</v>
      </c>
      <c r="P203" s="223">
        <f>O203*H203</f>
        <v>0</v>
      </c>
      <c r="Q203" s="223">
        <v>0.0050000000000000001</v>
      </c>
      <c r="R203" s="223">
        <f>Q203*H203</f>
        <v>0.014999999999999999</v>
      </c>
      <c r="S203" s="223">
        <v>0</v>
      </c>
      <c r="T203" s="224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5" t="s">
        <v>124</v>
      </c>
      <c r="AT203" s="225" t="s">
        <v>120</v>
      </c>
      <c r="AU203" s="225" t="s">
        <v>125</v>
      </c>
      <c r="AY203" s="14" t="s">
        <v>118</v>
      </c>
      <c r="BE203" s="226">
        <f>IF(N203="základná",J203,0)</f>
        <v>0</v>
      </c>
      <c r="BF203" s="226">
        <f>IF(N203="znížená",J203,0)</f>
        <v>357.48000000000002</v>
      </c>
      <c r="BG203" s="226">
        <f>IF(N203="zákl. prenesená",J203,0)</f>
        <v>0</v>
      </c>
      <c r="BH203" s="226">
        <f>IF(N203="zníž. prenesená",J203,0)</f>
        <v>0</v>
      </c>
      <c r="BI203" s="226">
        <f>IF(N203="nulová",J203,0)</f>
        <v>0</v>
      </c>
      <c r="BJ203" s="14" t="s">
        <v>125</v>
      </c>
      <c r="BK203" s="226">
        <f>ROUND(I203*H203,2)</f>
        <v>357.48000000000002</v>
      </c>
      <c r="BL203" s="14" t="s">
        <v>124</v>
      </c>
      <c r="BM203" s="225" t="s">
        <v>367</v>
      </c>
    </row>
    <row r="204" s="2" customFormat="1" ht="24.15" customHeight="1">
      <c r="A204" s="29"/>
      <c r="B204" s="30"/>
      <c r="C204" s="214" t="s">
        <v>243</v>
      </c>
      <c r="D204" s="214" t="s">
        <v>120</v>
      </c>
      <c r="E204" s="215" t="s">
        <v>368</v>
      </c>
      <c r="F204" s="216" t="s">
        <v>369</v>
      </c>
      <c r="G204" s="217" t="s">
        <v>172</v>
      </c>
      <c r="H204" s="218">
        <v>1</v>
      </c>
      <c r="I204" s="219">
        <v>235</v>
      </c>
      <c r="J204" s="219">
        <f>ROUND(I204*H204,2)</f>
        <v>235</v>
      </c>
      <c r="K204" s="220"/>
      <c r="L204" s="35"/>
      <c r="M204" s="221" t="s">
        <v>1</v>
      </c>
      <c r="N204" s="222" t="s">
        <v>40</v>
      </c>
      <c r="O204" s="223">
        <v>0</v>
      </c>
      <c r="P204" s="223">
        <f>O204*H204</f>
        <v>0</v>
      </c>
      <c r="Q204" s="223">
        <v>0.02</v>
      </c>
      <c r="R204" s="223">
        <f>Q204*H204</f>
        <v>0.02</v>
      </c>
      <c r="S204" s="223">
        <v>0</v>
      </c>
      <c r="T204" s="224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5" t="s">
        <v>124</v>
      </c>
      <c r="AT204" s="225" t="s">
        <v>120</v>
      </c>
      <c r="AU204" s="225" t="s">
        <v>125</v>
      </c>
      <c r="AY204" s="14" t="s">
        <v>118</v>
      </c>
      <c r="BE204" s="226">
        <f>IF(N204="základná",J204,0)</f>
        <v>0</v>
      </c>
      <c r="BF204" s="226">
        <f>IF(N204="znížená",J204,0)</f>
        <v>235</v>
      </c>
      <c r="BG204" s="226">
        <f>IF(N204="zákl. prenesená",J204,0)</f>
        <v>0</v>
      </c>
      <c r="BH204" s="226">
        <f>IF(N204="zníž. prenesená",J204,0)</f>
        <v>0</v>
      </c>
      <c r="BI204" s="226">
        <f>IF(N204="nulová",J204,0)</f>
        <v>0</v>
      </c>
      <c r="BJ204" s="14" t="s">
        <v>125</v>
      </c>
      <c r="BK204" s="226">
        <f>ROUND(I204*H204,2)</f>
        <v>235</v>
      </c>
      <c r="BL204" s="14" t="s">
        <v>124</v>
      </c>
      <c r="BM204" s="225" t="s">
        <v>370</v>
      </c>
    </row>
    <row r="205" s="2" customFormat="1" ht="24.15" customHeight="1">
      <c r="A205" s="29"/>
      <c r="B205" s="30"/>
      <c r="C205" s="214" t="s">
        <v>371</v>
      </c>
      <c r="D205" s="214" t="s">
        <v>120</v>
      </c>
      <c r="E205" s="215" t="s">
        <v>372</v>
      </c>
      <c r="F205" s="216" t="s">
        <v>373</v>
      </c>
      <c r="G205" s="217" t="s">
        <v>172</v>
      </c>
      <c r="H205" s="218">
        <v>7</v>
      </c>
      <c r="I205" s="219">
        <v>75.230000000000004</v>
      </c>
      <c r="J205" s="219">
        <f>ROUND(I205*H205,2)</f>
        <v>526.61000000000001</v>
      </c>
      <c r="K205" s="220"/>
      <c r="L205" s="35"/>
      <c r="M205" s="221" t="s">
        <v>1</v>
      </c>
      <c r="N205" s="222" t="s">
        <v>40</v>
      </c>
      <c r="O205" s="223">
        <v>0</v>
      </c>
      <c r="P205" s="223">
        <f>O205*H205</f>
        <v>0</v>
      </c>
      <c r="Q205" s="223">
        <v>0</v>
      </c>
      <c r="R205" s="223">
        <f>Q205*H205</f>
        <v>0</v>
      </c>
      <c r="S205" s="223">
        <v>0</v>
      </c>
      <c r="T205" s="22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5" t="s">
        <v>124</v>
      </c>
      <c r="AT205" s="225" t="s">
        <v>120</v>
      </c>
      <c r="AU205" s="225" t="s">
        <v>125</v>
      </c>
      <c r="AY205" s="14" t="s">
        <v>118</v>
      </c>
      <c r="BE205" s="226">
        <f>IF(N205="základná",J205,0)</f>
        <v>0</v>
      </c>
      <c r="BF205" s="226">
        <f>IF(N205="znížená",J205,0)</f>
        <v>526.61000000000001</v>
      </c>
      <c r="BG205" s="226">
        <f>IF(N205="zákl. prenesená",J205,0)</f>
        <v>0</v>
      </c>
      <c r="BH205" s="226">
        <f>IF(N205="zníž. prenesená",J205,0)</f>
        <v>0</v>
      </c>
      <c r="BI205" s="226">
        <f>IF(N205="nulová",J205,0)</f>
        <v>0</v>
      </c>
      <c r="BJ205" s="14" t="s">
        <v>125</v>
      </c>
      <c r="BK205" s="226">
        <f>ROUND(I205*H205,2)</f>
        <v>526.61000000000001</v>
      </c>
      <c r="BL205" s="14" t="s">
        <v>124</v>
      </c>
      <c r="BM205" s="225" t="s">
        <v>374</v>
      </c>
    </row>
    <row r="206" s="2" customFormat="1" ht="16.5" customHeight="1">
      <c r="A206" s="29"/>
      <c r="B206" s="30"/>
      <c r="C206" s="214" t="s">
        <v>246</v>
      </c>
      <c r="D206" s="214" t="s">
        <v>120</v>
      </c>
      <c r="E206" s="215" t="s">
        <v>375</v>
      </c>
      <c r="F206" s="216" t="s">
        <v>376</v>
      </c>
      <c r="G206" s="217" t="s">
        <v>377</v>
      </c>
      <c r="H206" s="218">
        <v>1</v>
      </c>
      <c r="I206" s="219">
        <v>212</v>
      </c>
      <c r="J206" s="219">
        <f>ROUND(I206*H206,2)</f>
        <v>212</v>
      </c>
      <c r="K206" s="220"/>
      <c r="L206" s="35"/>
      <c r="M206" s="221" t="s">
        <v>1</v>
      </c>
      <c r="N206" s="222" t="s">
        <v>40</v>
      </c>
      <c r="O206" s="223">
        <v>0</v>
      </c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5" t="s">
        <v>124</v>
      </c>
      <c r="AT206" s="225" t="s">
        <v>120</v>
      </c>
      <c r="AU206" s="225" t="s">
        <v>125</v>
      </c>
      <c r="AY206" s="14" t="s">
        <v>118</v>
      </c>
      <c r="BE206" s="226">
        <f>IF(N206="základná",J206,0)</f>
        <v>0</v>
      </c>
      <c r="BF206" s="226">
        <f>IF(N206="znížená",J206,0)</f>
        <v>212</v>
      </c>
      <c r="BG206" s="226">
        <f>IF(N206="zákl. prenesená",J206,0)</f>
        <v>0</v>
      </c>
      <c r="BH206" s="226">
        <f>IF(N206="zníž. prenesená",J206,0)</f>
        <v>0</v>
      </c>
      <c r="BI206" s="226">
        <f>IF(N206="nulová",J206,0)</f>
        <v>0</v>
      </c>
      <c r="BJ206" s="14" t="s">
        <v>125</v>
      </c>
      <c r="BK206" s="226">
        <f>ROUND(I206*H206,2)</f>
        <v>212</v>
      </c>
      <c r="BL206" s="14" t="s">
        <v>124</v>
      </c>
      <c r="BM206" s="225" t="s">
        <v>378</v>
      </c>
    </row>
    <row r="207" s="2" customFormat="1" ht="24.15" customHeight="1">
      <c r="A207" s="29"/>
      <c r="B207" s="30"/>
      <c r="C207" s="214" t="s">
        <v>379</v>
      </c>
      <c r="D207" s="214" t="s">
        <v>120</v>
      </c>
      <c r="E207" s="215" t="s">
        <v>380</v>
      </c>
      <c r="F207" s="216" t="s">
        <v>381</v>
      </c>
      <c r="G207" s="217" t="s">
        <v>172</v>
      </c>
      <c r="H207" s="218">
        <v>5</v>
      </c>
      <c r="I207" s="219">
        <v>6.2000000000000002</v>
      </c>
      <c r="J207" s="219">
        <f>ROUND(I207*H207,2)</f>
        <v>31</v>
      </c>
      <c r="K207" s="220"/>
      <c r="L207" s="35"/>
      <c r="M207" s="221" t="s">
        <v>1</v>
      </c>
      <c r="N207" s="222" t="s">
        <v>40</v>
      </c>
      <c r="O207" s="223">
        <v>0</v>
      </c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5" t="s">
        <v>124</v>
      </c>
      <c r="AT207" s="225" t="s">
        <v>120</v>
      </c>
      <c r="AU207" s="225" t="s">
        <v>125</v>
      </c>
      <c r="AY207" s="14" t="s">
        <v>118</v>
      </c>
      <c r="BE207" s="226">
        <f>IF(N207="základná",J207,0)</f>
        <v>0</v>
      </c>
      <c r="BF207" s="226">
        <f>IF(N207="znížená",J207,0)</f>
        <v>31</v>
      </c>
      <c r="BG207" s="226">
        <f>IF(N207="zákl. prenesená",J207,0)</f>
        <v>0</v>
      </c>
      <c r="BH207" s="226">
        <f>IF(N207="zníž. prenesená",J207,0)</f>
        <v>0</v>
      </c>
      <c r="BI207" s="226">
        <f>IF(N207="nulová",J207,0)</f>
        <v>0</v>
      </c>
      <c r="BJ207" s="14" t="s">
        <v>125</v>
      </c>
      <c r="BK207" s="226">
        <f>ROUND(I207*H207,2)</f>
        <v>31</v>
      </c>
      <c r="BL207" s="14" t="s">
        <v>124</v>
      </c>
      <c r="BM207" s="225" t="s">
        <v>382</v>
      </c>
    </row>
    <row r="208" s="2" customFormat="1" ht="33" customHeight="1">
      <c r="A208" s="29"/>
      <c r="B208" s="30"/>
      <c r="C208" s="214" t="s">
        <v>250</v>
      </c>
      <c r="D208" s="214" t="s">
        <v>120</v>
      </c>
      <c r="E208" s="215" t="s">
        <v>383</v>
      </c>
      <c r="F208" s="216" t="s">
        <v>384</v>
      </c>
      <c r="G208" s="217" t="s">
        <v>146</v>
      </c>
      <c r="H208" s="218">
        <v>0.41299999999999998</v>
      </c>
      <c r="I208" s="219">
        <v>22.91</v>
      </c>
      <c r="J208" s="219">
        <f>ROUND(I208*H208,2)</f>
        <v>9.4600000000000009</v>
      </c>
      <c r="K208" s="220"/>
      <c r="L208" s="35"/>
      <c r="M208" s="221" t="s">
        <v>1</v>
      </c>
      <c r="N208" s="222" t="s">
        <v>40</v>
      </c>
      <c r="O208" s="223">
        <v>0</v>
      </c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5" t="s">
        <v>124</v>
      </c>
      <c r="AT208" s="225" t="s">
        <v>120</v>
      </c>
      <c r="AU208" s="225" t="s">
        <v>125</v>
      </c>
      <c r="AY208" s="14" t="s">
        <v>118</v>
      </c>
      <c r="BE208" s="226">
        <f>IF(N208="základná",J208,0)</f>
        <v>0</v>
      </c>
      <c r="BF208" s="226">
        <f>IF(N208="znížená",J208,0)</f>
        <v>9.4600000000000009</v>
      </c>
      <c r="BG208" s="226">
        <f>IF(N208="zákl. prenesená",J208,0)</f>
        <v>0</v>
      </c>
      <c r="BH208" s="226">
        <f>IF(N208="zníž. prenesená",J208,0)</f>
        <v>0</v>
      </c>
      <c r="BI208" s="226">
        <f>IF(N208="nulová",J208,0)</f>
        <v>0</v>
      </c>
      <c r="BJ208" s="14" t="s">
        <v>125</v>
      </c>
      <c r="BK208" s="226">
        <f>ROUND(I208*H208,2)</f>
        <v>9.4600000000000009</v>
      </c>
      <c r="BL208" s="14" t="s">
        <v>124</v>
      </c>
      <c r="BM208" s="225" t="s">
        <v>385</v>
      </c>
    </row>
    <row r="209" s="2" customFormat="1" ht="24.15" customHeight="1">
      <c r="A209" s="29"/>
      <c r="B209" s="30"/>
      <c r="C209" s="214" t="s">
        <v>386</v>
      </c>
      <c r="D209" s="214" t="s">
        <v>120</v>
      </c>
      <c r="E209" s="215" t="s">
        <v>387</v>
      </c>
      <c r="F209" s="216" t="s">
        <v>388</v>
      </c>
      <c r="G209" s="217" t="s">
        <v>146</v>
      </c>
      <c r="H209" s="218">
        <v>0.41299999999999998</v>
      </c>
      <c r="I209" s="219">
        <v>22.25</v>
      </c>
      <c r="J209" s="219">
        <f>ROUND(I209*H209,2)</f>
        <v>9.1899999999999995</v>
      </c>
      <c r="K209" s="220"/>
      <c r="L209" s="35"/>
      <c r="M209" s="221" t="s">
        <v>1</v>
      </c>
      <c r="N209" s="222" t="s">
        <v>40</v>
      </c>
      <c r="O209" s="223">
        <v>0</v>
      </c>
      <c r="P209" s="223">
        <f>O209*H209</f>
        <v>0</v>
      </c>
      <c r="Q209" s="223">
        <v>0</v>
      </c>
      <c r="R209" s="223">
        <f>Q209*H209</f>
        <v>0</v>
      </c>
      <c r="S209" s="223">
        <v>0</v>
      </c>
      <c r="T209" s="22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5" t="s">
        <v>124</v>
      </c>
      <c r="AT209" s="225" t="s">
        <v>120</v>
      </c>
      <c r="AU209" s="225" t="s">
        <v>125</v>
      </c>
      <c r="AY209" s="14" t="s">
        <v>118</v>
      </c>
      <c r="BE209" s="226">
        <f>IF(N209="základná",J209,0)</f>
        <v>0</v>
      </c>
      <c r="BF209" s="226">
        <f>IF(N209="znížená",J209,0)</f>
        <v>9.1899999999999995</v>
      </c>
      <c r="BG209" s="226">
        <f>IF(N209="zákl. prenesená",J209,0)</f>
        <v>0</v>
      </c>
      <c r="BH209" s="226">
        <f>IF(N209="zníž. prenesená",J209,0)</f>
        <v>0</v>
      </c>
      <c r="BI209" s="226">
        <f>IF(N209="nulová",J209,0)</f>
        <v>0</v>
      </c>
      <c r="BJ209" s="14" t="s">
        <v>125</v>
      </c>
      <c r="BK209" s="226">
        <f>ROUND(I209*H209,2)</f>
        <v>9.1899999999999995</v>
      </c>
      <c r="BL209" s="14" t="s">
        <v>124</v>
      </c>
      <c r="BM209" s="225" t="s">
        <v>389</v>
      </c>
    </row>
    <row r="210" s="2" customFormat="1" ht="24.15" customHeight="1">
      <c r="A210" s="29"/>
      <c r="B210" s="30"/>
      <c r="C210" s="214" t="s">
        <v>253</v>
      </c>
      <c r="D210" s="214" t="s">
        <v>120</v>
      </c>
      <c r="E210" s="215" t="s">
        <v>390</v>
      </c>
      <c r="F210" s="216" t="s">
        <v>391</v>
      </c>
      <c r="G210" s="217" t="s">
        <v>146</v>
      </c>
      <c r="H210" s="218">
        <v>0.41299999999999998</v>
      </c>
      <c r="I210" s="219">
        <v>18</v>
      </c>
      <c r="J210" s="219">
        <f>ROUND(I210*H210,2)</f>
        <v>7.4299999999999997</v>
      </c>
      <c r="K210" s="220"/>
      <c r="L210" s="35"/>
      <c r="M210" s="221" t="s">
        <v>1</v>
      </c>
      <c r="N210" s="222" t="s">
        <v>40</v>
      </c>
      <c r="O210" s="223">
        <v>0</v>
      </c>
      <c r="P210" s="223">
        <f>O210*H210</f>
        <v>0</v>
      </c>
      <c r="Q210" s="223">
        <v>0</v>
      </c>
      <c r="R210" s="223">
        <f>Q210*H210</f>
        <v>0</v>
      </c>
      <c r="S210" s="223">
        <v>0</v>
      </c>
      <c r="T210" s="224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5" t="s">
        <v>124</v>
      </c>
      <c r="AT210" s="225" t="s">
        <v>120</v>
      </c>
      <c r="AU210" s="225" t="s">
        <v>125</v>
      </c>
      <c r="AY210" s="14" t="s">
        <v>118</v>
      </c>
      <c r="BE210" s="226">
        <f>IF(N210="základná",J210,0)</f>
        <v>0</v>
      </c>
      <c r="BF210" s="226">
        <f>IF(N210="znížená",J210,0)</f>
        <v>7.4299999999999997</v>
      </c>
      <c r="BG210" s="226">
        <f>IF(N210="zákl. prenesená",J210,0)</f>
        <v>0</v>
      </c>
      <c r="BH210" s="226">
        <f>IF(N210="zníž. prenesená",J210,0)</f>
        <v>0</v>
      </c>
      <c r="BI210" s="226">
        <f>IF(N210="nulová",J210,0)</f>
        <v>0</v>
      </c>
      <c r="BJ210" s="14" t="s">
        <v>125</v>
      </c>
      <c r="BK210" s="226">
        <f>ROUND(I210*H210,2)</f>
        <v>7.4299999999999997</v>
      </c>
      <c r="BL210" s="14" t="s">
        <v>124</v>
      </c>
      <c r="BM210" s="225" t="s">
        <v>392</v>
      </c>
    </row>
    <row r="211" s="12" customFormat="1" ht="22.8" customHeight="1">
      <c r="A211" s="12"/>
      <c r="B211" s="199"/>
      <c r="C211" s="200"/>
      <c r="D211" s="201" t="s">
        <v>73</v>
      </c>
      <c r="E211" s="212" t="s">
        <v>393</v>
      </c>
      <c r="F211" s="212" t="s">
        <v>394</v>
      </c>
      <c r="G211" s="200"/>
      <c r="H211" s="200"/>
      <c r="I211" s="200"/>
      <c r="J211" s="213">
        <f>BK211</f>
        <v>1839.52</v>
      </c>
      <c r="K211" s="200"/>
      <c r="L211" s="204"/>
      <c r="M211" s="205"/>
      <c r="N211" s="206"/>
      <c r="O211" s="206"/>
      <c r="P211" s="207">
        <f>P212</f>
        <v>0</v>
      </c>
      <c r="Q211" s="206"/>
      <c r="R211" s="207">
        <f>R212</f>
        <v>0</v>
      </c>
      <c r="S211" s="206"/>
      <c r="T211" s="208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9" t="s">
        <v>82</v>
      </c>
      <c r="AT211" s="210" t="s">
        <v>73</v>
      </c>
      <c r="AU211" s="210" t="s">
        <v>82</v>
      </c>
      <c r="AY211" s="209" t="s">
        <v>118</v>
      </c>
      <c r="BK211" s="211">
        <f>BK212</f>
        <v>1839.52</v>
      </c>
    </row>
    <row r="212" s="2" customFormat="1" ht="33" customHeight="1">
      <c r="A212" s="29"/>
      <c r="B212" s="30"/>
      <c r="C212" s="214" t="s">
        <v>395</v>
      </c>
      <c r="D212" s="214" t="s">
        <v>120</v>
      </c>
      <c r="E212" s="215" t="s">
        <v>396</v>
      </c>
      <c r="F212" s="216" t="s">
        <v>397</v>
      </c>
      <c r="G212" s="217" t="s">
        <v>146</v>
      </c>
      <c r="H212" s="218">
        <v>61.073</v>
      </c>
      <c r="I212" s="219">
        <v>30.120000000000001</v>
      </c>
      <c r="J212" s="219">
        <f>ROUND(I212*H212,2)</f>
        <v>1839.52</v>
      </c>
      <c r="K212" s="220"/>
      <c r="L212" s="35"/>
      <c r="M212" s="221" t="s">
        <v>1</v>
      </c>
      <c r="N212" s="222" t="s">
        <v>40</v>
      </c>
      <c r="O212" s="223">
        <v>0</v>
      </c>
      <c r="P212" s="223">
        <f>O212*H212</f>
        <v>0</v>
      </c>
      <c r="Q212" s="223">
        <v>0</v>
      </c>
      <c r="R212" s="223">
        <f>Q212*H212</f>
        <v>0</v>
      </c>
      <c r="S212" s="223">
        <v>0</v>
      </c>
      <c r="T212" s="224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5" t="s">
        <v>124</v>
      </c>
      <c r="AT212" s="225" t="s">
        <v>120</v>
      </c>
      <c r="AU212" s="225" t="s">
        <v>125</v>
      </c>
      <c r="AY212" s="14" t="s">
        <v>118</v>
      </c>
      <c r="BE212" s="226">
        <f>IF(N212="základná",J212,0)</f>
        <v>0</v>
      </c>
      <c r="BF212" s="226">
        <f>IF(N212="znížená",J212,0)</f>
        <v>1839.52</v>
      </c>
      <c r="BG212" s="226">
        <f>IF(N212="zákl. prenesená",J212,0)</f>
        <v>0</v>
      </c>
      <c r="BH212" s="226">
        <f>IF(N212="zníž. prenesená",J212,0)</f>
        <v>0</v>
      </c>
      <c r="BI212" s="226">
        <f>IF(N212="nulová",J212,0)</f>
        <v>0</v>
      </c>
      <c r="BJ212" s="14" t="s">
        <v>125</v>
      </c>
      <c r="BK212" s="226">
        <f>ROUND(I212*H212,2)</f>
        <v>1839.52</v>
      </c>
      <c r="BL212" s="14" t="s">
        <v>124</v>
      </c>
      <c r="BM212" s="225" t="s">
        <v>398</v>
      </c>
    </row>
    <row r="213" s="12" customFormat="1" ht="25.92" customHeight="1">
      <c r="A213" s="12"/>
      <c r="B213" s="199"/>
      <c r="C213" s="200"/>
      <c r="D213" s="201" t="s">
        <v>73</v>
      </c>
      <c r="E213" s="202" t="s">
        <v>399</v>
      </c>
      <c r="F213" s="202" t="s">
        <v>400</v>
      </c>
      <c r="G213" s="200"/>
      <c r="H213" s="200"/>
      <c r="I213" s="200"/>
      <c r="J213" s="203">
        <f>BK213</f>
        <v>1744.1299999999999</v>
      </c>
      <c r="K213" s="200"/>
      <c r="L213" s="204"/>
      <c r="M213" s="205"/>
      <c r="N213" s="206"/>
      <c r="O213" s="206"/>
      <c r="P213" s="207">
        <f>P214+P222+P227+P232</f>
        <v>0</v>
      </c>
      <c r="Q213" s="206"/>
      <c r="R213" s="207">
        <f>R214+R222+R227+R232</f>
        <v>0.83675219999999995</v>
      </c>
      <c r="S213" s="206"/>
      <c r="T213" s="208">
        <f>T214+T222+T227+T232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9" t="s">
        <v>125</v>
      </c>
      <c r="AT213" s="210" t="s">
        <v>73</v>
      </c>
      <c r="AU213" s="210" t="s">
        <v>74</v>
      </c>
      <c r="AY213" s="209" t="s">
        <v>118</v>
      </c>
      <c r="BK213" s="211">
        <f>BK214+BK222+BK227+BK232</f>
        <v>1744.1299999999999</v>
      </c>
    </row>
    <row r="214" s="12" customFormat="1" ht="22.8" customHeight="1">
      <c r="A214" s="12"/>
      <c r="B214" s="199"/>
      <c r="C214" s="200"/>
      <c r="D214" s="201" t="s">
        <v>73</v>
      </c>
      <c r="E214" s="212" t="s">
        <v>401</v>
      </c>
      <c r="F214" s="212" t="s">
        <v>402</v>
      </c>
      <c r="G214" s="200"/>
      <c r="H214" s="200"/>
      <c r="I214" s="200"/>
      <c r="J214" s="213">
        <f>BK214</f>
        <v>318.68000000000001</v>
      </c>
      <c r="K214" s="200"/>
      <c r="L214" s="204"/>
      <c r="M214" s="205"/>
      <c r="N214" s="206"/>
      <c r="O214" s="206"/>
      <c r="P214" s="207">
        <f>SUM(P215:P221)</f>
        <v>0</v>
      </c>
      <c r="Q214" s="206"/>
      <c r="R214" s="207">
        <f>SUM(R215:R221)</f>
        <v>0.045539999999999962</v>
      </c>
      <c r="S214" s="206"/>
      <c r="T214" s="208">
        <f>SUM(T215:T221)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125</v>
      </c>
      <c r="AT214" s="210" t="s">
        <v>73</v>
      </c>
      <c r="AU214" s="210" t="s">
        <v>82</v>
      </c>
      <c r="AY214" s="209" t="s">
        <v>118</v>
      </c>
      <c r="BK214" s="211">
        <f>SUM(BK215:BK221)</f>
        <v>318.68000000000001</v>
      </c>
    </row>
    <row r="215" s="2" customFormat="1" ht="24.15" customHeight="1">
      <c r="A215" s="29"/>
      <c r="B215" s="30"/>
      <c r="C215" s="214" t="s">
        <v>257</v>
      </c>
      <c r="D215" s="214" t="s">
        <v>120</v>
      </c>
      <c r="E215" s="215" t="s">
        <v>403</v>
      </c>
      <c r="F215" s="216" t="s">
        <v>404</v>
      </c>
      <c r="G215" s="217" t="s">
        <v>150</v>
      </c>
      <c r="H215" s="218">
        <v>25.274999999999999</v>
      </c>
      <c r="I215" s="219">
        <v>0.48999999999999999</v>
      </c>
      <c r="J215" s="219">
        <f>ROUND(I215*H215,2)</f>
        <v>12.380000000000001</v>
      </c>
      <c r="K215" s="220"/>
      <c r="L215" s="35"/>
      <c r="M215" s="221" t="s">
        <v>1</v>
      </c>
      <c r="N215" s="222" t="s">
        <v>40</v>
      </c>
      <c r="O215" s="223">
        <v>0</v>
      </c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5" t="s">
        <v>151</v>
      </c>
      <c r="AT215" s="225" t="s">
        <v>120</v>
      </c>
      <c r="AU215" s="225" t="s">
        <v>125</v>
      </c>
      <c r="AY215" s="14" t="s">
        <v>118</v>
      </c>
      <c r="BE215" s="226">
        <f>IF(N215="základná",J215,0)</f>
        <v>0</v>
      </c>
      <c r="BF215" s="226">
        <f>IF(N215="znížená",J215,0)</f>
        <v>12.380000000000001</v>
      </c>
      <c r="BG215" s="226">
        <f>IF(N215="zákl. prenesená",J215,0)</f>
        <v>0</v>
      </c>
      <c r="BH215" s="226">
        <f>IF(N215="zníž. prenesená",J215,0)</f>
        <v>0</v>
      </c>
      <c r="BI215" s="226">
        <f>IF(N215="nulová",J215,0)</f>
        <v>0</v>
      </c>
      <c r="BJ215" s="14" t="s">
        <v>125</v>
      </c>
      <c r="BK215" s="226">
        <f>ROUND(I215*H215,2)</f>
        <v>12.380000000000001</v>
      </c>
      <c r="BL215" s="14" t="s">
        <v>151</v>
      </c>
      <c r="BM215" s="225" t="s">
        <v>405</v>
      </c>
    </row>
    <row r="216" s="2" customFormat="1" ht="21.75" customHeight="1">
      <c r="A216" s="29"/>
      <c r="B216" s="30"/>
      <c r="C216" s="214" t="s">
        <v>406</v>
      </c>
      <c r="D216" s="214" t="s">
        <v>120</v>
      </c>
      <c r="E216" s="215" t="s">
        <v>407</v>
      </c>
      <c r="F216" s="216" t="s">
        <v>408</v>
      </c>
      <c r="G216" s="217" t="s">
        <v>150</v>
      </c>
      <c r="H216" s="218">
        <v>22.164999999999999</v>
      </c>
      <c r="I216" s="219">
        <v>0.54000000000000004</v>
      </c>
      <c r="J216" s="219">
        <f>ROUND(I216*H216,2)</f>
        <v>11.970000000000001</v>
      </c>
      <c r="K216" s="220"/>
      <c r="L216" s="35"/>
      <c r="M216" s="221" t="s">
        <v>1</v>
      </c>
      <c r="N216" s="222" t="s">
        <v>40</v>
      </c>
      <c r="O216" s="223">
        <v>0</v>
      </c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25" t="s">
        <v>151</v>
      </c>
      <c r="AT216" s="225" t="s">
        <v>120</v>
      </c>
      <c r="AU216" s="225" t="s">
        <v>125</v>
      </c>
      <c r="AY216" s="14" t="s">
        <v>118</v>
      </c>
      <c r="BE216" s="226">
        <f>IF(N216="základná",J216,0)</f>
        <v>0</v>
      </c>
      <c r="BF216" s="226">
        <f>IF(N216="znížená",J216,0)</f>
        <v>11.970000000000001</v>
      </c>
      <c r="BG216" s="226">
        <f>IF(N216="zákl. prenesená",J216,0)</f>
        <v>0</v>
      </c>
      <c r="BH216" s="226">
        <f>IF(N216="zníž. prenesená",J216,0)</f>
        <v>0</v>
      </c>
      <c r="BI216" s="226">
        <f>IF(N216="nulová",J216,0)</f>
        <v>0</v>
      </c>
      <c r="BJ216" s="14" t="s">
        <v>125</v>
      </c>
      <c r="BK216" s="226">
        <f>ROUND(I216*H216,2)</f>
        <v>11.970000000000001</v>
      </c>
      <c r="BL216" s="14" t="s">
        <v>151</v>
      </c>
      <c r="BM216" s="225" t="s">
        <v>409</v>
      </c>
    </row>
    <row r="217" s="2" customFormat="1" ht="16.5" customHeight="1">
      <c r="A217" s="29"/>
      <c r="B217" s="30"/>
      <c r="C217" s="227" t="s">
        <v>260</v>
      </c>
      <c r="D217" s="227" t="s">
        <v>143</v>
      </c>
      <c r="E217" s="228" t="s">
        <v>410</v>
      </c>
      <c r="F217" s="229" t="s">
        <v>411</v>
      </c>
      <c r="G217" s="230" t="s">
        <v>150</v>
      </c>
      <c r="H217" s="231">
        <v>55.664000000000001</v>
      </c>
      <c r="I217" s="232">
        <v>1.21</v>
      </c>
      <c r="J217" s="232">
        <f>ROUND(I217*H217,2)</f>
        <v>67.349999999999994</v>
      </c>
      <c r="K217" s="233"/>
      <c r="L217" s="234"/>
      <c r="M217" s="235" t="s">
        <v>1</v>
      </c>
      <c r="N217" s="236" t="s">
        <v>40</v>
      </c>
      <c r="O217" s="223">
        <v>0</v>
      </c>
      <c r="P217" s="223">
        <f>O217*H217</f>
        <v>0</v>
      </c>
      <c r="Q217" s="223">
        <v>0.00030001437194596099</v>
      </c>
      <c r="R217" s="223">
        <f>Q217*H217</f>
        <v>0.016699999999999972</v>
      </c>
      <c r="S217" s="223">
        <v>0</v>
      </c>
      <c r="T217" s="22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5" t="s">
        <v>176</v>
      </c>
      <c r="AT217" s="225" t="s">
        <v>143</v>
      </c>
      <c r="AU217" s="225" t="s">
        <v>125</v>
      </c>
      <c r="AY217" s="14" t="s">
        <v>118</v>
      </c>
      <c r="BE217" s="226">
        <f>IF(N217="základná",J217,0)</f>
        <v>0</v>
      </c>
      <c r="BF217" s="226">
        <f>IF(N217="znížená",J217,0)</f>
        <v>67.349999999999994</v>
      </c>
      <c r="BG217" s="226">
        <f>IF(N217="zákl. prenesená",J217,0)</f>
        <v>0</v>
      </c>
      <c r="BH217" s="226">
        <f>IF(N217="zníž. prenesená",J217,0)</f>
        <v>0</v>
      </c>
      <c r="BI217" s="226">
        <f>IF(N217="nulová",J217,0)</f>
        <v>0</v>
      </c>
      <c r="BJ217" s="14" t="s">
        <v>125</v>
      </c>
      <c r="BK217" s="226">
        <f>ROUND(I217*H217,2)</f>
        <v>67.349999999999994</v>
      </c>
      <c r="BL217" s="14" t="s">
        <v>151</v>
      </c>
      <c r="BM217" s="225" t="s">
        <v>412</v>
      </c>
    </row>
    <row r="218" s="2" customFormat="1" ht="24.15" customHeight="1">
      <c r="A218" s="29"/>
      <c r="B218" s="30"/>
      <c r="C218" s="214" t="s">
        <v>413</v>
      </c>
      <c r="D218" s="214" t="s">
        <v>120</v>
      </c>
      <c r="E218" s="215" t="s">
        <v>414</v>
      </c>
      <c r="F218" s="216" t="s">
        <v>415</v>
      </c>
      <c r="G218" s="217" t="s">
        <v>150</v>
      </c>
      <c r="H218" s="218">
        <v>25.274999999999999</v>
      </c>
      <c r="I218" s="219">
        <v>3</v>
      </c>
      <c r="J218" s="219">
        <f>ROUND(I218*H218,2)</f>
        <v>75.829999999999998</v>
      </c>
      <c r="K218" s="220"/>
      <c r="L218" s="35"/>
      <c r="M218" s="221" t="s">
        <v>1</v>
      </c>
      <c r="N218" s="222" t="s">
        <v>40</v>
      </c>
      <c r="O218" s="223">
        <v>0</v>
      </c>
      <c r="P218" s="223">
        <f>O218*H218</f>
        <v>0</v>
      </c>
      <c r="Q218" s="223">
        <v>7.9920870425321494E-05</v>
      </c>
      <c r="R218" s="223">
        <f>Q218*H218</f>
        <v>0.0020200000000000005</v>
      </c>
      <c r="S218" s="223">
        <v>0</v>
      </c>
      <c r="T218" s="224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25" t="s">
        <v>151</v>
      </c>
      <c r="AT218" s="225" t="s">
        <v>120</v>
      </c>
      <c r="AU218" s="225" t="s">
        <v>125</v>
      </c>
      <c r="AY218" s="14" t="s">
        <v>118</v>
      </c>
      <c r="BE218" s="226">
        <f>IF(N218="základná",J218,0)</f>
        <v>0</v>
      </c>
      <c r="BF218" s="226">
        <f>IF(N218="znížená",J218,0)</f>
        <v>75.829999999999998</v>
      </c>
      <c r="BG218" s="226">
        <f>IF(N218="zákl. prenesená",J218,0)</f>
        <v>0</v>
      </c>
      <c r="BH218" s="226">
        <f>IF(N218="zníž. prenesená",J218,0)</f>
        <v>0</v>
      </c>
      <c r="BI218" s="226">
        <f>IF(N218="nulová",J218,0)</f>
        <v>0</v>
      </c>
      <c r="BJ218" s="14" t="s">
        <v>125</v>
      </c>
      <c r="BK218" s="226">
        <f>ROUND(I218*H218,2)</f>
        <v>75.829999999999998</v>
      </c>
      <c r="BL218" s="14" t="s">
        <v>151</v>
      </c>
      <c r="BM218" s="225" t="s">
        <v>416</v>
      </c>
    </row>
    <row r="219" s="2" customFormat="1" ht="24.15" customHeight="1">
      <c r="A219" s="29"/>
      <c r="B219" s="30"/>
      <c r="C219" s="214" t="s">
        <v>264</v>
      </c>
      <c r="D219" s="214" t="s">
        <v>120</v>
      </c>
      <c r="E219" s="215" t="s">
        <v>417</v>
      </c>
      <c r="F219" s="216" t="s">
        <v>418</v>
      </c>
      <c r="G219" s="217" t="s">
        <v>150</v>
      </c>
      <c r="H219" s="218">
        <v>22.164999999999999</v>
      </c>
      <c r="I219" s="219">
        <v>3.27</v>
      </c>
      <c r="J219" s="219">
        <f>ROUND(I219*H219,2)</f>
        <v>72.480000000000004</v>
      </c>
      <c r="K219" s="220"/>
      <c r="L219" s="35"/>
      <c r="M219" s="221" t="s">
        <v>1</v>
      </c>
      <c r="N219" s="222" t="s">
        <v>40</v>
      </c>
      <c r="O219" s="223">
        <v>0</v>
      </c>
      <c r="P219" s="223">
        <f>O219*H219</f>
        <v>0</v>
      </c>
      <c r="Q219" s="223">
        <v>7.9855628242725001E-05</v>
      </c>
      <c r="R219" s="223">
        <f>Q219*H219</f>
        <v>0.0017699999999999997</v>
      </c>
      <c r="S219" s="223">
        <v>0</v>
      </c>
      <c r="T219" s="22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5" t="s">
        <v>151</v>
      </c>
      <c r="AT219" s="225" t="s">
        <v>120</v>
      </c>
      <c r="AU219" s="225" t="s">
        <v>125</v>
      </c>
      <c r="AY219" s="14" t="s">
        <v>118</v>
      </c>
      <c r="BE219" s="226">
        <f>IF(N219="základná",J219,0)</f>
        <v>0</v>
      </c>
      <c r="BF219" s="226">
        <f>IF(N219="znížená",J219,0)</f>
        <v>72.480000000000004</v>
      </c>
      <c r="BG219" s="226">
        <f>IF(N219="zákl. prenesená",J219,0)</f>
        <v>0</v>
      </c>
      <c r="BH219" s="226">
        <f>IF(N219="zníž. prenesená",J219,0)</f>
        <v>0</v>
      </c>
      <c r="BI219" s="226">
        <f>IF(N219="nulová",J219,0)</f>
        <v>0</v>
      </c>
      <c r="BJ219" s="14" t="s">
        <v>125</v>
      </c>
      <c r="BK219" s="226">
        <f>ROUND(I219*H219,2)</f>
        <v>72.480000000000004</v>
      </c>
      <c r="BL219" s="14" t="s">
        <v>151</v>
      </c>
      <c r="BM219" s="225" t="s">
        <v>419</v>
      </c>
    </row>
    <row r="220" s="2" customFormat="1" ht="16.5" customHeight="1">
      <c r="A220" s="29"/>
      <c r="B220" s="30"/>
      <c r="C220" s="227" t="s">
        <v>420</v>
      </c>
      <c r="D220" s="227" t="s">
        <v>143</v>
      </c>
      <c r="E220" s="228" t="s">
        <v>421</v>
      </c>
      <c r="F220" s="229" t="s">
        <v>422</v>
      </c>
      <c r="G220" s="230" t="s">
        <v>150</v>
      </c>
      <c r="H220" s="231">
        <v>55.664000000000001</v>
      </c>
      <c r="I220" s="232">
        <v>1.27</v>
      </c>
      <c r="J220" s="232">
        <f>ROUND(I220*H220,2)</f>
        <v>70.689999999999998</v>
      </c>
      <c r="K220" s="233"/>
      <c r="L220" s="234"/>
      <c r="M220" s="235" t="s">
        <v>1</v>
      </c>
      <c r="N220" s="236" t="s">
        <v>40</v>
      </c>
      <c r="O220" s="223">
        <v>0</v>
      </c>
      <c r="P220" s="223">
        <f>O220*H220</f>
        <v>0</v>
      </c>
      <c r="Q220" s="223">
        <v>0.000450021557918942</v>
      </c>
      <c r="R220" s="223">
        <f>Q220*H220</f>
        <v>0.025049999999999989</v>
      </c>
      <c r="S220" s="223">
        <v>0</v>
      </c>
      <c r="T220" s="224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5" t="s">
        <v>176</v>
      </c>
      <c r="AT220" s="225" t="s">
        <v>143</v>
      </c>
      <c r="AU220" s="225" t="s">
        <v>125</v>
      </c>
      <c r="AY220" s="14" t="s">
        <v>118</v>
      </c>
      <c r="BE220" s="226">
        <f>IF(N220="základná",J220,0)</f>
        <v>0</v>
      </c>
      <c r="BF220" s="226">
        <f>IF(N220="znížená",J220,0)</f>
        <v>70.689999999999998</v>
      </c>
      <c r="BG220" s="226">
        <f>IF(N220="zákl. prenesená",J220,0)</f>
        <v>0</v>
      </c>
      <c r="BH220" s="226">
        <f>IF(N220="zníž. prenesená",J220,0)</f>
        <v>0</v>
      </c>
      <c r="BI220" s="226">
        <f>IF(N220="nulová",J220,0)</f>
        <v>0</v>
      </c>
      <c r="BJ220" s="14" t="s">
        <v>125</v>
      </c>
      <c r="BK220" s="226">
        <f>ROUND(I220*H220,2)</f>
        <v>70.689999999999998</v>
      </c>
      <c r="BL220" s="14" t="s">
        <v>151</v>
      </c>
      <c r="BM220" s="225" t="s">
        <v>423</v>
      </c>
    </row>
    <row r="221" s="2" customFormat="1" ht="24.15" customHeight="1">
      <c r="A221" s="29"/>
      <c r="B221" s="30"/>
      <c r="C221" s="214" t="s">
        <v>267</v>
      </c>
      <c r="D221" s="214" t="s">
        <v>120</v>
      </c>
      <c r="E221" s="215" t="s">
        <v>424</v>
      </c>
      <c r="F221" s="216" t="s">
        <v>425</v>
      </c>
      <c r="G221" s="217" t="s">
        <v>426</v>
      </c>
      <c r="H221" s="218">
        <v>3.0699999999999998</v>
      </c>
      <c r="I221" s="219">
        <v>2.6000000000000001</v>
      </c>
      <c r="J221" s="219">
        <f>ROUND(I221*H221,2)</f>
        <v>7.9800000000000004</v>
      </c>
      <c r="K221" s="220"/>
      <c r="L221" s="35"/>
      <c r="M221" s="221" t="s">
        <v>1</v>
      </c>
      <c r="N221" s="222" t="s">
        <v>40</v>
      </c>
      <c r="O221" s="223">
        <v>0</v>
      </c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25" t="s">
        <v>151</v>
      </c>
      <c r="AT221" s="225" t="s">
        <v>120</v>
      </c>
      <c r="AU221" s="225" t="s">
        <v>125</v>
      </c>
      <c r="AY221" s="14" t="s">
        <v>118</v>
      </c>
      <c r="BE221" s="226">
        <f>IF(N221="základná",J221,0)</f>
        <v>0</v>
      </c>
      <c r="BF221" s="226">
        <f>IF(N221="znížená",J221,0)</f>
        <v>7.9800000000000004</v>
      </c>
      <c r="BG221" s="226">
        <f>IF(N221="zákl. prenesená",J221,0)</f>
        <v>0</v>
      </c>
      <c r="BH221" s="226">
        <f>IF(N221="zníž. prenesená",J221,0)</f>
        <v>0</v>
      </c>
      <c r="BI221" s="226">
        <f>IF(N221="nulová",J221,0)</f>
        <v>0</v>
      </c>
      <c r="BJ221" s="14" t="s">
        <v>125</v>
      </c>
      <c r="BK221" s="226">
        <f>ROUND(I221*H221,2)</f>
        <v>7.9800000000000004</v>
      </c>
      <c r="BL221" s="14" t="s">
        <v>151</v>
      </c>
      <c r="BM221" s="225" t="s">
        <v>427</v>
      </c>
    </row>
    <row r="222" s="12" customFormat="1" ht="22.8" customHeight="1">
      <c r="A222" s="12"/>
      <c r="B222" s="199"/>
      <c r="C222" s="200"/>
      <c r="D222" s="201" t="s">
        <v>73</v>
      </c>
      <c r="E222" s="212" t="s">
        <v>428</v>
      </c>
      <c r="F222" s="212" t="s">
        <v>429</v>
      </c>
      <c r="G222" s="200"/>
      <c r="H222" s="200"/>
      <c r="I222" s="200"/>
      <c r="J222" s="213">
        <f>BK222</f>
        <v>669.04999999999984</v>
      </c>
      <c r="K222" s="200"/>
      <c r="L222" s="204"/>
      <c r="M222" s="205"/>
      <c r="N222" s="206"/>
      <c r="O222" s="206"/>
      <c r="P222" s="207">
        <f>SUM(P223:P226)</f>
        <v>0</v>
      </c>
      <c r="Q222" s="206"/>
      <c r="R222" s="207">
        <f>SUM(R223:R226)</f>
        <v>0.73813000000000006</v>
      </c>
      <c r="S222" s="206"/>
      <c r="T222" s="208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9" t="s">
        <v>125</v>
      </c>
      <c r="AT222" s="210" t="s">
        <v>73</v>
      </c>
      <c r="AU222" s="210" t="s">
        <v>82</v>
      </c>
      <c r="AY222" s="209" t="s">
        <v>118</v>
      </c>
      <c r="BK222" s="211">
        <f>SUM(BK223:BK226)</f>
        <v>669.04999999999984</v>
      </c>
    </row>
    <row r="223" s="2" customFormat="1" ht="24.15" customHeight="1">
      <c r="A223" s="29"/>
      <c r="B223" s="30"/>
      <c r="C223" s="214" t="s">
        <v>430</v>
      </c>
      <c r="D223" s="214" t="s">
        <v>120</v>
      </c>
      <c r="E223" s="215" t="s">
        <v>431</v>
      </c>
      <c r="F223" s="216" t="s">
        <v>432</v>
      </c>
      <c r="G223" s="217" t="s">
        <v>150</v>
      </c>
      <c r="H223" s="218">
        <v>22.164999999999999</v>
      </c>
      <c r="I223" s="219">
        <v>2.8100000000000001</v>
      </c>
      <c r="J223" s="219">
        <f>ROUND(I223*H223,2)</f>
        <v>62.280000000000001</v>
      </c>
      <c r="K223" s="220"/>
      <c r="L223" s="35"/>
      <c r="M223" s="221" t="s">
        <v>1</v>
      </c>
      <c r="N223" s="222" t="s">
        <v>40</v>
      </c>
      <c r="O223" s="223">
        <v>0</v>
      </c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25" t="s">
        <v>151</v>
      </c>
      <c r="AT223" s="225" t="s">
        <v>120</v>
      </c>
      <c r="AU223" s="225" t="s">
        <v>125</v>
      </c>
      <c r="AY223" s="14" t="s">
        <v>118</v>
      </c>
      <c r="BE223" s="226">
        <f>IF(N223="základná",J223,0)</f>
        <v>0</v>
      </c>
      <c r="BF223" s="226">
        <f>IF(N223="znížená",J223,0)</f>
        <v>62.280000000000001</v>
      </c>
      <c r="BG223" s="226">
        <f>IF(N223="zákl. prenesená",J223,0)</f>
        <v>0</v>
      </c>
      <c r="BH223" s="226">
        <f>IF(N223="zníž. prenesená",J223,0)</f>
        <v>0</v>
      </c>
      <c r="BI223" s="226">
        <f>IF(N223="nulová",J223,0)</f>
        <v>0</v>
      </c>
      <c r="BJ223" s="14" t="s">
        <v>125</v>
      </c>
      <c r="BK223" s="226">
        <f>ROUND(I223*H223,2)</f>
        <v>62.280000000000001</v>
      </c>
      <c r="BL223" s="14" t="s">
        <v>151</v>
      </c>
      <c r="BM223" s="225" t="s">
        <v>433</v>
      </c>
    </row>
    <row r="224" s="2" customFormat="1" ht="24.15" customHeight="1">
      <c r="A224" s="29"/>
      <c r="B224" s="30"/>
      <c r="C224" s="227" t="s">
        <v>271</v>
      </c>
      <c r="D224" s="227" t="s">
        <v>143</v>
      </c>
      <c r="E224" s="228" t="s">
        <v>434</v>
      </c>
      <c r="F224" s="229" t="s">
        <v>435</v>
      </c>
      <c r="G224" s="230" t="s">
        <v>123</v>
      </c>
      <c r="H224" s="231">
        <v>1.315</v>
      </c>
      <c r="I224" s="232">
        <v>420</v>
      </c>
      <c r="J224" s="232">
        <f>ROUND(I224*H224,2)</f>
        <v>552.29999999999995</v>
      </c>
      <c r="K224" s="233"/>
      <c r="L224" s="234"/>
      <c r="M224" s="235" t="s">
        <v>1</v>
      </c>
      <c r="N224" s="236" t="s">
        <v>40</v>
      </c>
      <c r="O224" s="223">
        <v>0</v>
      </c>
      <c r="P224" s="223">
        <f>O224*H224</f>
        <v>0</v>
      </c>
      <c r="Q224" s="223">
        <v>0.55000000000000004</v>
      </c>
      <c r="R224" s="223">
        <f>Q224*H224</f>
        <v>0.72325000000000006</v>
      </c>
      <c r="S224" s="223">
        <v>0</v>
      </c>
      <c r="T224" s="224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5" t="s">
        <v>176</v>
      </c>
      <c r="AT224" s="225" t="s">
        <v>143</v>
      </c>
      <c r="AU224" s="225" t="s">
        <v>125</v>
      </c>
      <c r="AY224" s="14" t="s">
        <v>118</v>
      </c>
      <c r="BE224" s="226">
        <f>IF(N224="základná",J224,0)</f>
        <v>0</v>
      </c>
      <c r="BF224" s="226">
        <f>IF(N224="znížená",J224,0)</f>
        <v>552.29999999999995</v>
      </c>
      <c r="BG224" s="226">
        <f>IF(N224="zákl. prenesená",J224,0)</f>
        <v>0</v>
      </c>
      <c r="BH224" s="226">
        <f>IF(N224="zníž. prenesená",J224,0)</f>
        <v>0</v>
      </c>
      <c r="BI224" s="226">
        <f>IF(N224="nulová",J224,0)</f>
        <v>0</v>
      </c>
      <c r="BJ224" s="14" t="s">
        <v>125</v>
      </c>
      <c r="BK224" s="226">
        <f>ROUND(I224*H224,2)</f>
        <v>552.29999999999995</v>
      </c>
      <c r="BL224" s="14" t="s">
        <v>151</v>
      </c>
      <c r="BM224" s="225" t="s">
        <v>436</v>
      </c>
    </row>
    <row r="225" s="2" customFormat="1" ht="37.8" customHeight="1">
      <c r="A225" s="29"/>
      <c r="B225" s="30"/>
      <c r="C225" s="214" t="s">
        <v>437</v>
      </c>
      <c r="D225" s="214" t="s">
        <v>120</v>
      </c>
      <c r="E225" s="215" t="s">
        <v>438</v>
      </c>
      <c r="F225" s="216" t="s">
        <v>439</v>
      </c>
      <c r="G225" s="217" t="s">
        <v>123</v>
      </c>
      <c r="H225" s="218">
        <v>1.087</v>
      </c>
      <c r="I225" s="219">
        <v>15.109999999999999</v>
      </c>
      <c r="J225" s="219">
        <f>ROUND(I225*H225,2)</f>
        <v>16.420000000000002</v>
      </c>
      <c r="K225" s="220"/>
      <c r="L225" s="35"/>
      <c r="M225" s="221" t="s">
        <v>1</v>
      </c>
      <c r="N225" s="222" t="s">
        <v>40</v>
      </c>
      <c r="O225" s="223">
        <v>0</v>
      </c>
      <c r="P225" s="223">
        <f>O225*H225</f>
        <v>0</v>
      </c>
      <c r="Q225" s="223">
        <v>0.013689052437902499</v>
      </c>
      <c r="R225" s="223">
        <f>Q225*H225</f>
        <v>0.014880000000000017</v>
      </c>
      <c r="S225" s="223">
        <v>0</v>
      </c>
      <c r="T225" s="224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5" t="s">
        <v>151</v>
      </c>
      <c r="AT225" s="225" t="s">
        <v>120</v>
      </c>
      <c r="AU225" s="225" t="s">
        <v>125</v>
      </c>
      <c r="AY225" s="14" t="s">
        <v>118</v>
      </c>
      <c r="BE225" s="226">
        <f>IF(N225="základná",J225,0)</f>
        <v>0</v>
      </c>
      <c r="BF225" s="226">
        <f>IF(N225="znížená",J225,0)</f>
        <v>16.420000000000002</v>
      </c>
      <c r="BG225" s="226">
        <f>IF(N225="zákl. prenesená",J225,0)</f>
        <v>0</v>
      </c>
      <c r="BH225" s="226">
        <f>IF(N225="zníž. prenesená",J225,0)</f>
        <v>0</v>
      </c>
      <c r="BI225" s="226">
        <f>IF(N225="nulová",J225,0)</f>
        <v>0</v>
      </c>
      <c r="BJ225" s="14" t="s">
        <v>125</v>
      </c>
      <c r="BK225" s="226">
        <f>ROUND(I225*H225,2)</f>
        <v>16.420000000000002</v>
      </c>
      <c r="BL225" s="14" t="s">
        <v>151</v>
      </c>
      <c r="BM225" s="225" t="s">
        <v>440</v>
      </c>
    </row>
    <row r="226" s="2" customFormat="1" ht="24.15" customHeight="1">
      <c r="A226" s="29"/>
      <c r="B226" s="30"/>
      <c r="C226" s="214" t="s">
        <v>274</v>
      </c>
      <c r="D226" s="214" t="s">
        <v>120</v>
      </c>
      <c r="E226" s="215" t="s">
        <v>441</v>
      </c>
      <c r="F226" s="216" t="s">
        <v>442</v>
      </c>
      <c r="G226" s="217" t="s">
        <v>426</v>
      </c>
      <c r="H226" s="218">
        <v>8.4559999999999995</v>
      </c>
      <c r="I226" s="219">
        <v>4.5</v>
      </c>
      <c r="J226" s="219">
        <f>ROUND(I226*H226,2)</f>
        <v>38.049999999999997</v>
      </c>
      <c r="K226" s="220"/>
      <c r="L226" s="35"/>
      <c r="M226" s="221" t="s">
        <v>1</v>
      </c>
      <c r="N226" s="222" t="s">
        <v>40</v>
      </c>
      <c r="O226" s="223">
        <v>0</v>
      </c>
      <c r="P226" s="223">
        <f>O226*H226</f>
        <v>0</v>
      </c>
      <c r="Q226" s="223">
        <v>0</v>
      </c>
      <c r="R226" s="223">
        <f>Q226*H226</f>
        <v>0</v>
      </c>
      <c r="S226" s="223">
        <v>0</v>
      </c>
      <c r="T226" s="224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25" t="s">
        <v>151</v>
      </c>
      <c r="AT226" s="225" t="s">
        <v>120</v>
      </c>
      <c r="AU226" s="225" t="s">
        <v>125</v>
      </c>
      <c r="AY226" s="14" t="s">
        <v>118</v>
      </c>
      <c r="BE226" s="226">
        <f>IF(N226="základná",J226,0)</f>
        <v>0</v>
      </c>
      <c r="BF226" s="226">
        <f>IF(N226="znížená",J226,0)</f>
        <v>38.049999999999997</v>
      </c>
      <c r="BG226" s="226">
        <f>IF(N226="zákl. prenesená",J226,0)</f>
        <v>0</v>
      </c>
      <c r="BH226" s="226">
        <f>IF(N226="zníž. prenesená",J226,0)</f>
        <v>0</v>
      </c>
      <c r="BI226" s="226">
        <f>IF(N226="nulová",J226,0)</f>
        <v>0</v>
      </c>
      <c r="BJ226" s="14" t="s">
        <v>125</v>
      </c>
      <c r="BK226" s="226">
        <f>ROUND(I226*H226,2)</f>
        <v>38.049999999999997</v>
      </c>
      <c r="BL226" s="14" t="s">
        <v>151</v>
      </c>
      <c r="BM226" s="225" t="s">
        <v>443</v>
      </c>
    </row>
    <row r="227" s="12" customFormat="1" ht="22.8" customHeight="1">
      <c r="A227" s="12"/>
      <c r="B227" s="199"/>
      <c r="C227" s="200"/>
      <c r="D227" s="201" t="s">
        <v>73</v>
      </c>
      <c r="E227" s="212" t="s">
        <v>444</v>
      </c>
      <c r="F227" s="212" t="s">
        <v>445</v>
      </c>
      <c r="G227" s="200"/>
      <c r="H227" s="200"/>
      <c r="I227" s="200"/>
      <c r="J227" s="213">
        <f>BK227</f>
        <v>617.65000000000009</v>
      </c>
      <c r="K227" s="200"/>
      <c r="L227" s="204"/>
      <c r="M227" s="205"/>
      <c r="N227" s="206"/>
      <c r="O227" s="206"/>
      <c r="P227" s="207">
        <f>SUM(P228:P231)</f>
        <v>0</v>
      </c>
      <c r="Q227" s="206"/>
      <c r="R227" s="207">
        <f>SUM(R228:R231)</f>
        <v>0.038010000000000002</v>
      </c>
      <c r="S227" s="206"/>
      <c r="T227" s="208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125</v>
      </c>
      <c r="AT227" s="210" t="s">
        <v>73</v>
      </c>
      <c r="AU227" s="210" t="s">
        <v>82</v>
      </c>
      <c r="AY227" s="209" t="s">
        <v>118</v>
      </c>
      <c r="BK227" s="211">
        <f>SUM(BK228:BK231)</f>
        <v>617.65000000000009</v>
      </c>
    </row>
    <row r="228" s="2" customFormat="1" ht="24.15" customHeight="1">
      <c r="A228" s="29"/>
      <c r="B228" s="30"/>
      <c r="C228" s="214" t="s">
        <v>446</v>
      </c>
      <c r="D228" s="214" t="s">
        <v>120</v>
      </c>
      <c r="E228" s="215" t="s">
        <v>447</v>
      </c>
      <c r="F228" s="216" t="s">
        <v>448</v>
      </c>
      <c r="G228" s="217" t="s">
        <v>299</v>
      </c>
      <c r="H228" s="218">
        <v>18</v>
      </c>
      <c r="I228" s="219">
        <v>23.109999999999999</v>
      </c>
      <c r="J228" s="219">
        <f>ROUND(I228*H228,2)</f>
        <v>415.98000000000002</v>
      </c>
      <c r="K228" s="220"/>
      <c r="L228" s="35"/>
      <c r="M228" s="221" t="s">
        <v>1</v>
      </c>
      <c r="N228" s="222" t="s">
        <v>40</v>
      </c>
      <c r="O228" s="223">
        <v>0</v>
      </c>
      <c r="P228" s="223">
        <f>O228*H228</f>
        <v>0</v>
      </c>
      <c r="Q228" s="223">
        <v>0.00155</v>
      </c>
      <c r="R228" s="223">
        <f>Q228*H228</f>
        <v>0.027899999999999998</v>
      </c>
      <c r="S228" s="223">
        <v>0</v>
      </c>
      <c r="T228" s="224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25" t="s">
        <v>151</v>
      </c>
      <c r="AT228" s="225" t="s">
        <v>120</v>
      </c>
      <c r="AU228" s="225" t="s">
        <v>125</v>
      </c>
      <c r="AY228" s="14" t="s">
        <v>118</v>
      </c>
      <c r="BE228" s="226">
        <f>IF(N228="základná",J228,0)</f>
        <v>0</v>
      </c>
      <c r="BF228" s="226">
        <f>IF(N228="znížená",J228,0)</f>
        <v>415.98000000000002</v>
      </c>
      <c r="BG228" s="226">
        <f>IF(N228="zákl. prenesená",J228,0)</f>
        <v>0</v>
      </c>
      <c r="BH228" s="226">
        <f>IF(N228="zníž. prenesená",J228,0)</f>
        <v>0</v>
      </c>
      <c r="BI228" s="226">
        <f>IF(N228="nulová",J228,0)</f>
        <v>0</v>
      </c>
      <c r="BJ228" s="14" t="s">
        <v>125</v>
      </c>
      <c r="BK228" s="226">
        <f>ROUND(I228*H228,2)</f>
        <v>415.98000000000002</v>
      </c>
      <c r="BL228" s="14" t="s">
        <v>151</v>
      </c>
      <c r="BM228" s="225" t="s">
        <v>449</v>
      </c>
    </row>
    <row r="229" s="2" customFormat="1" ht="24.15" customHeight="1">
      <c r="A229" s="29"/>
      <c r="B229" s="30"/>
      <c r="C229" s="214" t="s">
        <v>278</v>
      </c>
      <c r="D229" s="214" t="s">
        <v>120</v>
      </c>
      <c r="E229" s="215" t="s">
        <v>450</v>
      </c>
      <c r="F229" s="216" t="s">
        <v>451</v>
      </c>
      <c r="G229" s="217" t="s">
        <v>172</v>
      </c>
      <c r="H229" s="218">
        <v>3</v>
      </c>
      <c r="I229" s="219">
        <v>25.309999999999999</v>
      </c>
      <c r="J229" s="219">
        <f>ROUND(I229*H229,2)</f>
        <v>75.930000000000007</v>
      </c>
      <c r="K229" s="220"/>
      <c r="L229" s="35"/>
      <c r="M229" s="221" t="s">
        <v>1</v>
      </c>
      <c r="N229" s="222" t="s">
        <v>40</v>
      </c>
      <c r="O229" s="223">
        <v>0</v>
      </c>
      <c r="P229" s="223">
        <f>O229*H229</f>
        <v>0</v>
      </c>
      <c r="Q229" s="223">
        <v>0.00011</v>
      </c>
      <c r="R229" s="223">
        <f>Q229*H229</f>
        <v>0.00033</v>
      </c>
      <c r="S229" s="223">
        <v>0</v>
      </c>
      <c r="T229" s="224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25" t="s">
        <v>151</v>
      </c>
      <c r="AT229" s="225" t="s">
        <v>120</v>
      </c>
      <c r="AU229" s="225" t="s">
        <v>125</v>
      </c>
      <c r="AY229" s="14" t="s">
        <v>118</v>
      </c>
      <c r="BE229" s="226">
        <f>IF(N229="základná",J229,0)</f>
        <v>0</v>
      </c>
      <c r="BF229" s="226">
        <f>IF(N229="znížená",J229,0)</f>
        <v>75.930000000000007</v>
      </c>
      <c r="BG229" s="226">
        <f>IF(N229="zákl. prenesená",J229,0)</f>
        <v>0</v>
      </c>
      <c r="BH229" s="226">
        <f>IF(N229="zníž. prenesená",J229,0)</f>
        <v>0</v>
      </c>
      <c r="BI229" s="226">
        <f>IF(N229="nulová",J229,0)</f>
        <v>0</v>
      </c>
      <c r="BJ229" s="14" t="s">
        <v>125</v>
      </c>
      <c r="BK229" s="226">
        <f>ROUND(I229*H229,2)</f>
        <v>75.930000000000007</v>
      </c>
      <c r="BL229" s="14" t="s">
        <v>151</v>
      </c>
      <c r="BM229" s="225" t="s">
        <v>452</v>
      </c>
    </row>
    <row r="230" s="2" customFormat="1" ht="24.15" customHeight="1">
      <c r="A230" s="29"/>
      <c r="B230" s="30"/>
      <c r="C230" s="214" t="s">
        <v>453</v>
      </c>
      <c r="D230" s="214" t="s">
        <v>120</v>
      </c>
      <c r="E230" s="215" t="s">
        <v>454</v>
      </c>
      <c r="F230" s="216" t="s">
        <v>455</v>
      </c>
      <c r="G230" s="217" t="s">
        <v>299</v>
      </c>
      <c r="H230" s="218">
        <v>6</v>
      </c>
      <c r="I230" s="219">
        <v>19.109999999999999</v>
      </c>
      <c r="J230" s="219">
        <f>ROUND(I230*H230,2)</f>
        <v>114.66</v>
      </c>
      <c r="K230" s="220"/>
      <c r="L230" s="35"/>
      <c r="M230" s="221" t="s">
        <v>1</v>
      </c>
      <c r="N230" s="222" t="s">
        <v>40</v>
      </c>
      <c r="O230" s="223">
        <v>0</v>
      </c>
      <c r="P230" s="223">
        <f>O230*H230</f>
        <v>0</v>
      </c>
      <c r="Q230" s="223">
        <v>0.0016299999999999999</v>
      </c>
      <c r="R230" s="223">
        <f>Q230*H230</f>
        <v>0.0097800000000000005</v>
      </c>
      <c r="S230" s="223">
        <v>0</v>
      </c>
      <c r="T230" s="224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25" t="s">
        <v>151</v>
      </c>
      <c r="AT230" s="225" t="s">
        <v>120</v>
      </c>
      <c r="AU230" s="225" t="s">
        <v>125</v>
      </c>
      <c r="AY230" s="14" t="s">
        <v>118</v>
      </c>
      <c r="BE230" s="226">
        <f>IF(N230="základná",J230,0)</f>
        <v>0</v>
      </c>
      <c r="BF230" s="226">
        <f>IF(N230="znížená",J230,0)</f>
        <v>114.66</v>
      </c>
      <c r="BG230" s="226">
        <f>IF(N230="zákl. prenesená",J230,0)</f>
        <v>0</v>
      </c>
      <c r="BH230" s="226">
        <f>IF(N230="zníž. prenesená",J230,0)</f>
        <v>0</v>
      </c>
      <c r="BI230" s="226">
        <f>IF(N230="nulová",J230,0)</f>
        <v>0</v>
      </c>
      <c r="BJ230" s="14" t="s">
        <v>125</v>
      </c>
      <c r="BK230" s="226">
        <f>ROUND(I230*H230,2)</f>
        <v>114.66</v>
      </c>
      <c r="BL230" s="14" t="s">
        <v>151</v>
      </c>
      <c r="BM230" s="225" t="s">
        <v>456</v>
      </c>
    </row>
    <row r="231" s="2" customFormat="1" ht="24.15" customHeight="1">
      <c r="A231" s="29"/>
      <c r="B231" s="30"/>
      <c r="C231" s="214" t="s">
        <v>280</v>
      </c>
      <c r="D231" s="214" t="s">
        <v>120</v>
      </c>
      <c r="E231" s="215" t="s">
        <v>457</v>
      </c>
      <c r="F231" s="216" t="s">
        <v>458</v>
      </c>
      <c r="G231" s="217" t="s">
        <v>426</v>
      </c>
      <c r="H231" s="218">
        <v>5.9900000000000002</v>
      </c>
      <c r="I231" s="219">
        <v>1.8500000000000001</v>
      </c>
      <c r="J231" s="219">
        <f>ROUND(I231*H231,2)</f>
        <v>11.08</v>
      </c>
      <c r="K231" s="220"/>
      <c r="L231" s="35"/>
      <c r="M231" s="221" t="s">
        <v>1</v>
      </c>
      <c r="N231" s="222" t="s">
        <v>40</v>
      </c>
      <c r="O231" s="223">
        <v>0</v>
      </c>
      <c r="P231" s="223">
        <f>O231*H231</f>
        <v>0</v>
      </c>
      <c r="Q231" s="223">
        <v>0</v>
      </c>
      <c r="R231" s="223">
        <f>Q231*H231</f>
        <v>0</v>
      </c>
      <c r="S231" s="223">
        <v>0</v>
      </c>
      <c r="T231" s="224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225" t="s">
        <v>151</v>
      </c>
      <c r="AT231" s="225" t="s">
        <v>120</v>
      </c>
      <c r="AU231" s="225" t="s">
        <v>125</v>
      </c>
      <c r="AY231" s="14" t="s">
        <v>118</v>
      </c>
      <c r="BE231" s="226">
        <f>IF(N231="základná",J231,0)</f>
        <v>0</v>
      </c>
      <c r="BF231" s="226">
        <f>IF(N231="znížená",J231,0)</f>
        <v>11.08</v>
      </c>
      <c r="BG231" s="226">
        <f>IF(N231="zákl. prenesená",J231,0)</f>
        <v>0</v>
      </c>
      <c r="BH231" s="226">
        <f>IF(N231="zníž. prenesená",J231,0)</f>
        <v>0</v>
      </c>
      <c r="BI231" s="226">
        <f>IF(N231="nulová",J231,0)</f>
        <v>0</v>
      </c>
      <c r="BJ231" s="14" t="s">
        <v>125</v>
      </c>
      <c r="BK231" s="226">
        <f>ROUND(I231*H231,2)</f>
        <v>11.08</v>
      </c>
      <c r="BL231" s="14" t="s">
        <v>151</v>
      </c>
      <c r="BM231" s="225" t="s">
        <v>459</v>
      </c>
    </row>
    <row r="232" s="12" customFormat="1" ht="22.8" customHeight="1">
      <c r="A232" s="12"/>
      <c r="B232" s="199"/>
      <c r="C232" s="200"/>
      <c r="D232" s="201" t="s">
        <v>73</v>
      </c>
      <c r="E232" s="212" t="s">
        <v>460</v>
      </c>
      <c r="F232" s="212" t="s">
        <v>461</v>
      </c>
      <c r="G232" s="200"/>
      <c r="H232" s="200"/>
      <c r="I232" s="200"/>
      <c r="J232" s="213">
        <f>BK232</f>
        <v>138.75</v>
      </c>
      <c r="K232" s="200"/>
      <c r="L232" s="204"/>
      <c r="M232" s="205"/>
      <c r="N232" s="206"/>
      <c r="O232" s="206"/>
      <c r="P232" s="207">
        <f>P233</f>
        <v>0</v>
      </c>
      <c r="Q232" s="206"/>
      <c r="R232" s="207">
        <f>R233</f>
        <v>0.015072200000000001</v>
      </c>
      <c r="S232" s="206"/>
      <c r="T232" s="208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9" t="s">
        <v>125</v>
      </c>
      <c r="AT232" s="210" t="s">
        <v>73</v>
      </c>
      <c r="AU232" s="210" t="s">
        <v>82</v>
      </c>
      <c r="AY232" s="209" t="s">
        <v>118</v>
      </c>
      <c r="BK232" s="211">
        <f>BK233</f>
        <v>138.75</v>
      </c>
    </row>
    <row r="233" s="2" customFormat="1" ht="24.15" customHeight="1">
      <c r="A233" s="29"/>
      <c r="B233" s="30"/>
      <c r="C233" s="214" t="s">
        <v>462</v>
      </c>
      <c r="D233" s="214" t="s">
        <v>120</v>
      </c>
      <c r="E233" s="215" t="s">
        <v>463</v>
      </c>
      <c r="F233" s="216" t="s">
        <v>464</v>
      </c>
      <c r="G233" s="217" t="s">
        <v>150</v>
      </c>
      <c r="H233" s="218">
        <v>44.329999999999998</v>
      </c>
      <c r="I233" s="219">
        <v>3.1299999999999999</v>
      </c>
      <c r="J233" s="219">
        <f>ROUND(I233*H233,2)</f>
        <v>138.75</v>
      </c>
      <c r="K233" s="220"/>
      <c r="L233" s="35"/>
      <c r="M233" s="237" t="s">
        <v>1</v>
      </c>
      <c r="N233" s="238" t="s">
        <v>40</v>
      </c>
      <c r="O233" s="239">
        <v>0</v>
      </c>
      <c r="P233" s="239">
        <f>O233*H233</f>
        <v>0</v>
      </c>
      <c r="Q233" s="239">
        <v>0.00034000000000000002</v>
      </c>
      <c r="R233" s="239">
        <f>Q233*H233</f>
        <v>0.015072200000000001</v>
      </c>
      <c r="S233" s="239">
        <v>0</v>
      </c>
      <c r="T233" s="240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25" t="s">
        <v>151</v>
      </c>
      <c r="AT233" s="225" t="s">
        <v>120</v>
      </c>
      <c r="AU233" s="225" t="s">
        <v>125</v>
      </c>
      <c r="AY233" s="14" t="s">
        <v>118</v>
      </c>
      <c r="BE233" s="226">
        <f>IF(N233="základná",J233,0)</f>
        <v>0</v>
      </c>
      <c r="BF233" s="226">
        <f>IF(N233="znížená",J233,0)</f>
        <v>138.75</v>
      </c>
      <c r="BG233" s="226">
        <f>IF(N233="zákl. prenesená",J233,0)</f>
        <v>0</v>
      </c>
      <c r="BH233" s="226">
        <f>IF(N233="zníž. prenesená",J233,0)</f>
        <v>0</v>
      </c>
      <c r="BI233" s="226">
        <f>IF(N233="nulová",J233,0)</f>
        <v>0</v>
      </c>
      <c r="BJ233" s="14" t="s">
        <v>125</v>
      </c>
      <c r="BK233" s="226">
        <f>ROUND(I233*H233,2)</f>
        <v>138.75</v>
      </c>
      <c r="BL233" s="14" t="s">
        <v>151</v>
      </c>
      <c r="BM233" s="225" t="s">
        <v>465</v>
      </c>
    </row>
    <row r="234" s="2" customFormat="1" ht="6.96" customHeight="1">
      <c r="A234" s="29"/>
      <c r="B234" s="62"/>
      <c r="C234" s="63"/>
      <c r="D234" s="63"/>
      <c r="E234" s="63"/>
      <c r="F234" s="63"/>
      <c r="G234" s="63"/>
      <c r="H234" s="63"/>
      <c r="I234" s="63"/>
      <c r="J234" s="63"/>
      <c r="K234" s="63"/>
      <c r="L234" s="35"/>
      <c r="M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</row>
  </sheetData>
  <sheetProtection sheet="1" autoFilter="0" formatColumns="0" formatRows="0" objects="1" scenarios="1" spinCount="100000" saltValue="ktUEsnSnj+7SvNCjPddKrv0gex9ahjRj9W45FwGcrNZ6cPMfLgzsafe9U94jWkrRb5NfXzaePXAI5W9oteGiWw==" hashValue="e7Wex0h7XxvyztJWzZ5a5FalAxGma1DYHCRYQI8D6asswwMIB0Gsw16n9eFv73jsxND+petFOCbyyP3c4IbPPQ==" algorithmName="SHA-512" password="CC35"/>
  <autoFilter ref="C127:K23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Paula</dc:creator>
  <cp:lastModifiedBy>Paula</cp:lastModifiedBy>
  <dcterms:created xsi:type="dcterms:W3CDTF">2021-11-10T08:58:27Z</dcterms:created>
  <dcterms:modified xsi:type="dcterms:W3CDTF">2021-11-10T08:58:29Z</dcterms:modified>
</cp:coreProperties>
</file>