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:\2021 - podlimitné zákazky\DSS LV - Odsťahovanie kaštieľa\opakovaná\"/>
    </mc:Choice>
  </mc:AlternateContent>
  <xr:revisionPtr revIDLastSave="0" documentId="13_ncr:1_{C3A0B43E-E21F-4804-BADA-50AF0DFA92E7}" xr6:coauthVersionLast="47" xr6:coauthVersionMax="47" xr10:uidLastSave="{00000000-0000-0000-0000-000000000000}"/>
  <bookViews>
    <workbookView xWindow="696" yWindow="612" windowWidth="13392" windowHeight="11580" firstSheet="4" activeTab="4" xr2:uid="{00000000-000D-0000-FFFF-FFFF00000000}"/>
  </bookViews>
  <sheets>
    <sheet name="Rekapitulácia stavby" sheetId="1" r:id="rId1"/>
    <sheet name="1-1 - Architektúra" sheetId="2" r:id="rId2"/>
    <sheet name="1-2 - UK" sheetId="3" r:id="rId3"/>
    <sheet name="1-3 - UK - STROJOVŇA" sheetId="4" r:id="rId4"/>
    <sheet name="1-4 - ZTI" sheetId="5" r:id="rId5"/>
    <sheet name="1-5 - VZT" sheetId="6" r:id="rId6"/>
    <sheet name="1-6 - Vodovodná a kanaliz..." sheetId="7" r:id="rId7"/>
    <sheet name="1-7 - Daždová kanalizácia" sheetId="8" r:id="rId8"/>
    <sheet name="1-8 - Elektroinštalácia a..." sheetId="9" r:id="rId9"/>
  </sheets>
  <definedNames>
    <definedName name="_xlnm._FilterDatabase" localSheetId="1" hidden="1">'1-1 - Architektúra'!$C$145:$K$393</definedName>
    <definedName name="_xlnm._FilterDatabase" localSheetId="2" hidden="1">'1-2 - UK'!$C$129:$K$206</definedName>
    <definedName name="_xlnm._FilterDatabase" localSheetId="3" hidden="1">'1-3 - UK - STROJOVŇA'!$C$130:$K$199</definedName>
    <definedName name="_xlnm._FilterDatabase" localSheetId="4" hidden="1">'1-4 - ZTI'!$C$133:$K$295</definedName>
    <definedName name="_xlnm._FilterDatabase" localSheetId="5" hidden="1">'1-5 - VZT'!$C$128:$K$191</definedName>
    <definedName name="_xlnm._FilterDatabase" localSheetId="6" hidden="1">'1-6 - Vodovodná a kanaliz...'!$C$129:$K$184</definedName>
    <definedName name="_xlnm._FilterDatabase" localSheetId="7" hidden="1">'1-7 - Daždová kanalizácia'!$C$130:$K$173</definedName>
    <definedName name="_xlnm._FilterDatabase" localSheetId="8" hidden="1">'1-8 - Elektroinštalácia a...'!$C$126:$K$223</definedName>
    <definedName name="_xlnm.Print_Titles" localSheetId="1">'1-1 - Architektúra'!$145:$145</definedName>
    <definedName name="_xlnm.Print_Titles" localSheetId="2">'1-2 - UK'!$129:$129</definedName>
    <definedName name="_xlnm.Print_Titles" localSheetId="3">'1-3 - UK - STROJOVŇA'!$130:$130</definedName>
    <definedName name="_xlnm.Print_Titles" localSheetId="4">'1-4 - ZTI'!$133:$133</definedName>
    <definedName name="_xlnm.Print_Titles" localSheetId="5">'1-5 - VZT'!$128:$128</definedName>
    <definedName name="_xlnm.Print_Titles" localSheetId="6">'1-6 - Vodovodná a kanaliz...'!$129:$129</definedName>
    <definedName name="_xlnm.Print_Titles" localSheetId="7">'1-7 - Daždová kanalizácia'!$130:$130</definedName>
    <definedName name="_xlnm.Print_Titles" localSheetId="8">'1-8 - Elektroinštalácia a...'!$126:$126</definedName>
    <definedName name="_xlnm.Print_Titles" localSheetId="0">'Rekapitulácia stavby'!$92:$92</definedName>
    <definedName name="_xlnm.Print_Area" localSheetId="1">'1-1 - Architektúra'!$C$4:$J$76,'1-1 - Architektúra'!$C$82:$J$125,'1-1 - Architektúra'!$C$131:$K$393</definedName>
    <definedName name="_xlnm.Print_Area" localSheetId="2">'1-2 - UK'!$C$4:$J$76,'1-2 - UK'!$C$82:$J$109,'1-2 - UK'!$C$115:$K$206</definedName>
    <definedName name="_xlnm.Print_Area" localSheetId="3">'1-3 - UK - STROJOVŇA'!$C$4:$J$76,'1-3 - UK - STROJOVŇA'!$C$82:$J$110,'1-3 - UK - STROJOVŇA'!$C$116:$K$199</definedName>
    <definedName name="_xlnm.Print_Area" localSheetId="4">'1-4 - ZTI'!$C$4:$J$76,'1-4 - ZTI'!$C$82:$J$113,'1-4 - ZTI'!$C$119:$K$295</definedName>
    <definedName name="_xlnm.Print_Area" localSheetId="5">'1-5 - VZT'!$C$4:$J$76,'1-5 - VZT'!$C$82:$J$108,'1-5 - VZT'!$C$114:$K$191</definedName>
    <definedName name="_xlnm.Print_Area" localSheetId="6">'1-6 - Vodovodná a kanaliz...'!$C$4:$J$76,'1-6 - Vodovodná a kanaliz...'!$C$82:$J$109,'1-6 - Vodovodná a kanaliz...'!$C$115:$K$184</definedName>
    <definedName name="_xlnm.Print_Area" localSheetId="7">'1-7 - Daždová kanalizácia'!$C$4:$J$76,'1-7 - Daždová kanalizácia'!$C$82:$J$110,'1-7 - Daždová kanalizácia'!$C$116:$K$173</definedName>
    <definedName name="_xlnm.Print_Area" localSheetId="8">'1-8 - Elektroinštalácia a...'!$C$4:$J$76,'1-8 - Elektroinštalácia a...'!$C$82:$J$106,'1-8 - Elektroinštalácia a...'!$C$112:$K$223</definedName>
    <definedName name="_xlnm.Print_Area" localSheetId="0">'Rekapitulácia stavby'!$D$4:$AO$76,'Rekapitulácia stavby'!$C$82:$AQ$104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9" l="1"/>
  <c r="J38" i="9"/>
  <c r="AY103" i="1" s="1"/>
  <c r="J37" i="9"/>
  <c r="AX103" i="1"/>
  <c r="BI223" i="9"/>
  <c r="BH223" i="9"/>
  <c r="BG223" i="9"/>
  <c r="BE223" i="9"/>
  <c r="T223" i="9"/>
  <c r="T222" i="9"/>
  <c r="R223" i="9"/>
  <c r="R222" i="9" s="1"/>
  <c r="P223" i="9"/>
  <c r="P222" i="9" s="1"/>
  <c r="BK223" i="9"/>
  <c r="BK222" i="9"/>
  <c r="J222" i="9"/>
  <c r="J105" i="9" s="1"/>
  <c r="J223" i="9"/>
  <c r="BF223" i="9" s="1"/>
  <c r="BI221" i="9"/>
  <c r="BH221" i="9"/>
  <c r="BG221" i="9"/>
  <c r="BE221" i="9"/>
  <c r="T221" i="9"/>
  <c r="R221" i="9"/>
  <c r="P221" i="9"/>
  <c r="BK221" i="9"/>
  <c r="J221" i="9"/>
  <c r="BF221" i="9" s="1"/>
  <c r="BI220" i="9"/>
  <c r="BH220" i="9"/>
  <c r="BG220" i="9"/>
  <c r="BE220" i="9"/>
  <c r="T220" i="9"/>
  <c r="R220" i="9"/>
  <c r="P220" i="9"/>
  <c r="BK220" i="9"/>
  <c r="J220" i="9"/>
  <c r="BF220" i="9"/>
  <c r="BI219" i="9"/>
  <c r="BH219" i="9"/>
  <c r="BG219" i="9"/>
  <c r="BE219" i="9"/>
  <c r="T219" i="9"/>
  <c r="R219" i="9"/>
  <c r="P219" i="9"/>
  <c r="BK219" i="9"/>
  <c r="J219" i="9"/>
  <c r="BF219" i="9"/>
  <c r="BI218" i="9"/>
  <c r="BH218" i="9"/>
  <c r="BG218" i="9"/>
  <c r="BE218" i="9"/>
  <c r="T218" i="9"/>
  <c r="R218" i="9"/>
  <c r="P218" i="9"/>
  <c r="BK218" i="9"/>
  <c r="J218" i="9"/>
  <c r="BF218" i="9" s="1"/>
  <c r="BI217" i="9"/>
  <c r="BH217" i="9"/>
  <c r="BG217" i="9"/>
  <c r="BE217" i="9"/>
  <c r="T217" i="9"/>
  <c r="R217" i="9"/>
  <c r="P217" i="9"/>
  <c r="BK217" i="9"/>
  <c r="J217" i="9"/>
  <c r="BF217" i="9"/>
  <c r="BI216" i="9"/>
  <c r="BH216" i="9"/>
  <c r="BG216" i="9"/>
  <c r="BE216" i="9"/>
  <c r="T216" i="9"/>
  <c r="R216" i="9"/>
  <c r="P216" i="9"/>
  <c r="BK216" i="9"/>
  <c r="J216" i="9"/>
  <c r="BF216" i="9"/>
  <c r="BI215" i="9"/>
  <c r="BH215" i="9"/>
  <c r="BG215" i="9"/>
  <c r="BE215" i="9"/>
  <c r="T215" i="9"/>
  <c r="R215" i="9"/>
  <c r="P215" i="9"/>
  <c r="BK215" i="9"/>
  <c r="J215" i="9"/>
  <c r="BF215" i="9" s="1"/>
  <c r="BI214" i="9"/>
  <c r="BH214" i="9"/>
  <c r="BG214" i="9"/>
  <c r="BE214" i="9"/>
  <c r="T214" i="9"/>
  <c r="R214" i="9"/>
  <c r="P214" i="9"/>
  <c r="BK214" i="9"/>
  <c r="J214" i="9"/>
  <c r="BF214" i="9"/>
  <c r="BI213" i="9"/>
  <c r="BH213" i="9"/>
  <c r="BG213" i="9"/>
  <c r="BE213" i="9"/>
  <c r="T213" i="9"/>
  <c r="R213" i="9"/>
  <c r="P213" i="9"/>
  <c r="BK213" i="9"/>
  <c r="J213" i="9"/>
  <c r="BF213" i="9"/>
  <c r="BI212" i="9"/>
  <c r="BH212" i="9"/>
  <c r="BG212" i="9"/>
  <c r="BE212" i="9"/>
  <c r="T212" i="9"/>
  <c r="R212" i="9"/>
  <c r="P212" i="9"/>
  <c r="BK212" i="9"/>
  <c r="J212" i="9"/>
  <c r="BF212" i="9" s="1"/>
  <c r="BI211" i="9"/>
  <c r="BH211" i="9"/>
  <c r="BG211" i="9"/>
  <c r="BE211" i="9"/>
  <c r="T211" i="9"/>
  <c r="R211" i="9"/>
  <c r="P211" i="9"/>
  <c r="BK211" i="9"/>
  <c r="J211" i="9"/>
  <c r="BF211" i="9"/>
  <c r="BI210" i="9"/>
  <c r="BH210" i="9"/>
  <c r="BG210" i="9"/>
  <c r="BE210" i="9"/>
  <c r="T210" i="9"/>
  <c r="R210" i="9"/>
  <c r="P210" i="9"/>
  <c r="BK210" i="9"/>
  <c r="J210" i="9"/>
  <c r="BF210" i="9"/>
  <c r="BI209" i="9"/>
  <c r="BH209" i="9"/>
  <c r="BG209" i="9"/>
  <c r="BE209" i="9"/>
  <c r="T209" i="9"/>
  <c r="R209" i="9"/>
  <c r="P209" i="9"/>
  <c r="BK209" i="9"/>
  <c r="J209" i="9"/>
  <c r="BF209" i="9" s="1"/>
  <c r="BI208" i="9"/>
  <c r="BH208" i="9"/>
  <c r="BG208" i="9"/>
  <c r="BE208" i="9"/>
  <c r="T208" i="9"/>
  <c r="R208" i="9"/>
  <c r="P208" i="9"/>
  <c r="BK208" i="9"/>
  <c r="J208" i="9"/>
  <c r="BF208" i="9"/>
  <c r="BI207" i="9"/>
  <c r="BH207" i="9"/>
  <c r="BG207" i="9"/>
  <c r="BE207" i="9"/>
  <c r="T207" i="9"/>
  <c r="R207" i="9"/>
  <c r="P207" i="9"/>
  <c r="BK207" i="9"/>
  <c r="J207" i="9"/>
  <c r="BF207" i="9"/>
  <c r="BI206" i="9"/>
  <c r="BH206" i="9"/>
  <c r="BG206" i="9"/>
  <c r="BE206" i="9"/>
  <c r="T206" i="9"/>
  <c r="R206" i="9"/>
  <c r="P206" i="9"/>
  <c r="BK206" i="9"/>
  <c r="J206" i="9"/>
  <c r="BF206" i="9" s="1"/>
  <c r="BI205" i="9"/>
  <c r="BH205" i="9"/>
  <c r="BG205" i="9"/>
  <c r="BE205" i="9"/>
  <c r="T205" i="9"/>
  <c r="R205" i="9"/>
  <c r="P205" i="9"/>
  <c r="BK205" i="9"/>
  <c r="J205" i="9"/>
  <c r="BF205" i="9"/>
  <c r="BI204" i="9"/>
  <c r="BH204" i="9"/>
  <c r="BG204" i="9"/>
  <c r="BE204" i="9"/>
  <c r="T204" i="9"/>
  <c r="R204" i="9"/>
  <c r="P204" i="9"/>
  <c r="BK204" i="9"/>
  <c r="J204" i="9"/>
  <c r="BF204" i="9"/>
  <c r="BI203" i="9"/>
  <c r="BH203" i="9"/>
  <c r="BG203" i="9"/>
  <c r="BE203" i="9"/>
  <c r="T203" i="9"/>
  <c r="R203" i="9"/>
  <c r="P203" i="9"/>
  <c r="BK203" i="9"/>
  <c r="J203" i="9"/>
  <c r="BF203" i="9" s="1"/>
  <c r="BI202" i="9"/>
  <c r="BH202" i="9"/>
  <c r="BG202" i="9"/>
  <c r="BE202" i="9"/>
  <c r="T202" i="9"/>
  <c r="R202" i="9"/>
  <c r="P202" i="9"/>
  <c r="BK202" i="9"/>
  <c r="J202" i="9"/>
  <c r="BF202" i="9"/>
  <c r="BI201" i="9"/>
  <c r="BH201" i="9"/>
  <c r="BG201" i="9"/>
  <c r="BE201" i="9"/>
  <c r="T201" i="9"/>
  <c r="R201" i="9"/>
  <c r="P201" i="9"/>
  <c r="BK201" i="9"/>
  <c r="J201" i="9"/>
  <c r="BF201" i="9"/>
  <c r="BI200" i="9"/>
  <c r="BH200" i="9"/>
  <c r="BG200" i="9"/>
  <c r="BE200" i="9"/>
  <c r="T200" i="9"/>
  <c r="R200" i="9"/>
  <c r="P200" i="9"/>
  <c r="BK200" i="9"/>
  <c r="J200" i="9"/>
  <c r="BF200" i="9" s="1"/>
  <c r="BI199" i="9"/>
  <c r="BH199" i="9"/>
  <c r="BG199" i="9"/>
  <c r="BE199" i="9"/>
  <c r="T199" i="9"/>
  <c r="R199" i="9"/>
  <c r="P199" i="9"/>
  <c r="BK199" i="9"/>
  <c r="J199" i="9"/>
  <c r="BF199" i="9"/>
  <c r="BI198" i="9"/>
  <c r="BH198" i="9"/>
  <c r="BG198" i="9"/>
  <c r="BE198" i="9"/>
  <c r="T198" i="9"/>
  <c r="R198" i="9"/>
  <c r="P198" i="9"/>
  <c r="BK198" i="9"/>
  <c r="J198" i="9"/>
  <c r="BF198" i="9"/>
  <c r="BI197" i="9"/>
  <c r="BH197" i="9"/>
  <c r="BG197" i="9"/>
  <c r="BE197" i="9"/>
  <c r="T197" i="9"/>
  <c r="R197" i="9"/>
  <c r="P197" i="9"/>
  <c r="BK197" i="9"/>
  <c r="J197" i="9"/>
  <c r="BF197" i="9" s="1"/>
  <c r="BI196" i="9"/>
  <c r="BH196" i="9"/>
  <c r="BG196" i="9"/>
  <c r="BE196" i="9"/>
  <c r="T196" i="9"/>
  <c r="R196" i="9"/>
  <c r="P196" i="9"/>
  <c r="BK196" i="9"/>
  <c r="J196" i="9"/>
  <c r="BF196" i="9"/>
  <c r="BI195" i="9"/>
  <c r="BH195" i="9"/>
  <c r="BG195" i="9"/>
  <c r="BE195" i="9"/>
  <c r="T195" i="9"/>
  <c r="R195" i="9"/>
  <c r="P195" i="9"/>
  <c r="BK195" i="9"/>
  <c r="J195" i="9"/>
  <c r="BF195" i="9"/>
  <c r="BI194" i="9"/>
  <c r="BH194" i="9"/>
  <c r="BG194" i="9"/>
  <c r="BE194" i="9"/>
  <c r="T194" i="9"/>
  <c r="R194" i="9"/>
  <c r="P194" i="9"/>
  <c r="BK194" i="9"/>
  <c r="J194" i="9"/>
  <c r="BF194" i="9" s="1"/>
  <c r="BI193" i="9"/>
  <c r="BH193" i="9"/>
  <c r="BG193" i="9"/>
  <c r="BE193" i="9"/>
  <c r="T193" i="9"/>
  <c r="R193" i="9"/>
  <c r="P193" i="9"/>
  <c r="BK193" i="9"/>
  <c r="J193" i="9"/>
  <c r="BF193" i="9"/>
  <c r="BI192" i="9"/>
  <c r="BH192" i="9"/>
  <c r="BG192" i="9"/>
  <c r="BE192" i="9"/>
  <c r="T192" i="9"/>
  <c r="R192" i="9"/>
  <c r="P192" i="9"/>
  <c r="BK192" i="9"/>
  <c r="J192" i="9"/>
  <c r="BF192" i="9"/>
  <c r="BI191" i="9"/>
  <c r="BH191" i="9"/>
  <c r="BG191" i="9"/>
  <c r="BE191" i="9"/>
  <c r="T191" i="9"/>
  <c r="R191" i="9"/>
  <c r="P191" i="9"/>
  <c r="BK191" i="9"/>
  <c r="J191" i="9"/>
  <c r="BF191" i="9" s="1"/>
  <c r="BI190" i="9"/>
  <c r="BH190" i="9"/>
  <c r="BG190" i="9"/>
  <c r="BE190" i="9"/>
  <c r="T190" i="9"/>
  <c r="R190" i="9"/>
  <c r="P190" i="9"/>
  <c r="BK190" i="9"/>
  <c r="J190" i="9"/>
  <c r="BF190" i="9"/>
  <c r="BI189" i="9"/>
  <c r="BH189" i="9"/>
  <c r="BG189" i="9"/>
  <c r="BE189" i="9"/>
  <c r="T189" i="9"/>
  <c r="R189" i="9"/>
  <c r="P189" i="9"/>
  <c r="BK189" i="9"/>
  <c r="J189" i="9"/>
  <c r="BF189" i="9"/>
  <c r="BI188" i="9"/>
  <c r="BH188" i="9"/>
  <c r="BG188" i="9"/>
  <c r="BE188" i="9"/>
  <c r="T188" i="9"/>
  <c r="R188" i="9"/>
  <c r="P188" i="9"/>
  <c r="BK188" i="9"/>
  <c r="J188" i="9"/>
  <c r="BF188" i="9" s="1"/>
  <c r="BI187" i="9"/>
  <c r="BH187" i="9"/>
  <c r="BG187" i="9"/>
  <c r="BE187" i="9"/>
  <c r="T187" i="9"/>
  <c r="R187" i="9"/>
  <c r="P187" i="9"/>
  <c r="BK187" i="9"/>
  <c r="J187" i="9"/>
  <c r="BF187" i="9"/>
  <c r="BI186" i="9"/>
  <c r="BH186" i="9"/>
  <c r="BG186" i="9"/>
  <c r="BE186" i="9"/>
  <c r="T186" i="9"/>
  <c r="R186" i="9"/>
  <c r="P186" i="9"/>
  <c r="BK186" i="9"/>
  <c r="J186" i="9"/>
  <c r="BF186" i="9"/>
  <c r="BI185" i="9"/>
  <c r="BH185" i="9"/>
  <c r="BG185" i="9"/>
  <c r="BE185" i="9"/>
  <c r="T185" i="9"/>
  <c r="R185" i="9"/>
  <c r="P185" i="9"/>
  <c r="BK185" i="9"/>
  <c r="J185" i="9"/>
  <c r="BF185" i="9" s="1"/>
  <c r="BI184" i="9"/>
  <c r="BH184" i="9"/>
  <c r="BG184" i="9"/>
  <c r="BE184" i="9"/>
  <c r="T184" i="9"/>
  <c r="R184" i="9"/>
  <c r="P184" i="9"/>
  <c r="BK184" i="9"/>
  <c r="J184" i="9"/>
  <c r="BF184" i="9"/>
  <c r="BI183" i="9"/>
  <c r="BH183" i="9"/>
  <c r="BG183" i="9"/>
  <c r="BE183" i="9"/>
  <c r="T183" i="9"/>
  <c r="R183" i="9"/>
  <c r="P183" i="9"/>
  <c r="BK183" i="9"/>
  <c r="J183" i="9"/>
  <c r="BF183" i="9"/>
  <c r="BI182" i="9"/>
  <c r="BH182" i="9"/>
  <c r="BG182" i="9"/>
  <c r="BE182" i="9"/>
  <c r="T182" i="9"/>
  <c r="R182" i="9"/>
  <c r="P182" i="9"/>
  <c r="BK182" i="9"/>
  <c r="J182" i="9"/>
  <c r="BF182" i="9" s="1"/>
  <c r="BI181" i="9"/>
  <c r="BH181" i="9"/>
  <c r="BG181" i="9"/>
  <c r="BE181" i="9"/>
  <c r="T181" i="9"/>
  <c r="R181" i="9"/>
  <c r="P181" i="9"/>
  <c r="BK181" i="9"/>
  <c r="J181" i="9"/>
  <c r="BF181" i="9"/>
  <c r="BI180" i="9"/>
  <c r="BH180" i="9"/>
  <c r="BG180" i="9"/>
  <c r="BE180" i="9"/>
  <c r="T180" i="9"/>
  <c r="R180" i="9"/>
  <c r="P180" i="9"/>
  <c r="BK180" i="9"/>
  <c r="J180" i="9"/>
  <c r="BF180" i="9"/>
  <c r="BI179" i="9"/>
  <c r="BH179" i="9"/>
  <c r="BG179" i="9"/>
  <c r="BE179" i="9"/>
  <c r="T179" i="9"/>
  <c r="R179" i="9"/>
  <c r="P179" i="9"/>
  <c r="BK179" i="9"/>
  <c r="J179" i="9"/>
  <c r="BF179" i="9" s="1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P177" i="9"/>
  <c r="BK177" i="9"/>
  <c r="J177" i="9"/>
  <c r="BF177" i="9"/>
  <c r="BI176" i="9"/>
  <c r="BH176" i="9"/>
  <c r="BG176" i="9"/>
  <c r="BE176" i="9"/>
  <c r="T176" i="9"/>
  <c r="R176" i="9"/>
  <c r="P176" i="9"/>
  <c r="BK176" i="9"/>
  <c r="J176" i="9"/>
  <c r="BF176" i="9" s="1"/>
  <c r="BI175" i="9"/>
  <c r="BH175" i="9"/>
  <c r="BG175" i="9"/>
  <c r="BE175" i="9"/>
  <c r="T175" i="9"/>
  <c r="R175" i="9"/>
  <c r="P175" i="9"/>
  <c r="BK175" i="9"/>
  <c r="J175" i="9"/>
  <c r="BF175" i="9"/>
  <c r="BI174" i="9"/>
  <c r="BH174" i="9"/>
  <c r="BG174" i="9"/>
  <c r="BE174" i="9"/>
  <c r="T174" i="9"/>
  <c r="R174" i="9"/>
  <c r="P174" i="9"/>
  <c r="BK174" i="9"/>
  <c r="J174" i="9"/>
  <c r="BF174" i="9"/>
  <c r="BI173" i="9"/>
  <c r="BH173" i="9"/>
  <c r="BG173" i="9"/>
  <c r="BE173" i="9"/>
  <c r="T173" i="9"/>
  <c r="R173" i="9"/>
  <c r="P173" i="9"/>
  <c r="BK173" i="9"/>
  <c r="J173" i="9"/>
  <c r="BF173" i="9" s="1"/>
  <c r="BI172" i="9"/>
  <c r="BH172" i="9"/>
  <c r="BG172" i="9"/>
  <c r="BE172" i="9"/>
  <c r="T172" i="9"/>
  <c r="R172" i="9"/>
  <c r="P172" i="9"/>
  <c r="BK172" i="9"/>
  <c r="J172" i="9"/>
  <c r="BF172" i="9"/>
  <c r="BI171" i="9"/>
  <c r="BH171" i="9"/>
  <c r="BG171" i="9"/>
  <c r="BE171" i="9"/>
  <c r="T171" i="9"/>
  <c r="R171" i="9"/>
  <c r="P171" i="9"/>
  <c r="BK171" i="9"/>
  <c r="J171" i="9"/>
  <c r="BF171" i="9"/>
  <c r="BI170" i="9"/>
  <c r="BH170" i="9"/>
  <c r="BG170" i="9"/>
  <c r="BE170" i="9"/>
  <c r="T170" i="9"/>
  <c r="R170" i="9"/>
  <c r="P170" i="9"/>
  <c r="BK170" i="9"/>
  <c r="J170" i="9"/>
  <c r="BF170" i="9" s="1"/>
  <c r="BI169" i="9"/>
  <c r="BH169" i="9"/>
  <c r="BG169" i="9"/>
  <c r="BE169" i="9"/>
  <c r="T169" i="9"/>
  <c r="R169" i="9"/>
  <c r="P169" i="9"/>
  <c r="BK169" i="9"/>
  <c r="J169" i="9"/>
  <c r="BF169" i="9"/>
  <c r="BI168" i="9"/>
  <c r="BH168" i="9"/>
  <c r="BG168" i="9"/>
  <c r="BE168" i="9"/>
  <c r="T168" i="9"/>
  <c r="R168" i="9"/>
  <c r="P168" i="9"/>
  <c r="BK168" i="9"/>
  <c r="J168" i="9"/>
  <c r="BF168" i="9"/>
  <c r="BI167" i="9"/>
  <c r="BH167" i="9"/>
  <c r="BG167" i="9"/>
  <c r="BE167" i="9"/>
  <c r="T167" i="9"/>
  <c r="R167" i="9"/>
  <c r="P167" i="9"/>
  <c r="BK167" i="9"/>
  <c r="J167" i="9"/>
  <c r="BF167" i="9" s="1"/>
  <c r="BI166" i="9"/>
  <c r="BH166" i="9"/>
  <c r="BG166" i="9"/>
  <c r="BE166" i="9"/>
  <c r="T166" i="9"/>
  <c r="R166" i="9"/>
  <c r="P166" i="9"/>
  <c r="BK166" i="9"/>
  <c r="J166" i="9"/>
  <c r="BF166" i="9"/>
  <c r="BI165" i="9"/>
  <c r="BH165" i="9"/>
  <c r="BG165" i="9"/>
  <c r="BE165" i="9"/>
  <c r="T165" i="9"/>
  <c r="R165" i="9"/>
  <c r="P165" i="9"/>
  <c r="BK165" i="9"/>
  <c r="J165" i="9"/>
  <c r="BF165" i="9"/>
  <c r="BI164" i="9"/>
  <c r="BH164" i="9"/>
  <c r="BG164" i="9"/>
  <c r="BE164" i="9"/>
  <c r="T164" i="9"/>
  <c r="R164" i="9"/>
  <c r="P164" i="9"/>
  <c r="BK164" i="9"/>
  <c r="J164" i="9"/>
  <c r="BF164" i="9" s="1"/>
  <c r="BI163" i="9"/>
  <c r="BH163" i="9"/>
  <c r="BG163" i="9"/>
  <c r="BE163" i="9"/>
  <c r="T163" i="9"/>
  <c r="R163" i="9"/>
  <c r="P163" i="9"/>
  <c r="BK163" i="9"/>
  <c r="J163" i="9"/>
  <c r="BF163" i="9"/>
  <c r="BI162" i="9"/>
  <c r="BH162" i="9"/>
  <c r="BG162" i="9"/>
  <c r="BE162" i="9"/>
  <c r="T162" i="9"/>
  <c r="R162" i="9"/>
  <c r="P162" i="9"/>
  <c r="BK162" i="9"/>
  <c r="J162" i="9"/>
  <c r="BF162" i="9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/>
  <c r="BI159" i="9"/>
  <c r="BH159" i="9"/>
  <c r="BG159" i="9"/>
  <c r="BE159" i="9"/>
  <c r="T159" i="9"/>
  <c r="R159" i="9"/>
  <c r="P159" i="9"/>
  <c r="BK159" i="9"/>
  <c r="J159" i="9"/>
  <c r="BF159" i="9"/>
  <c r="BI158" i="9"/>
  <c r="BH158" i="9"/>
  <c r="BG158" i="9"/>
  <c r="BE158" i="9"/>
  <c r="T158" i="9"/>
  <c r="R158" i="9"/>
  <c r="P158" i="9"/>
  <c r="BK158" i="9"/>
  <c r="J158" i="9"/>
  <c r="BF158" i="9" s="1"/>
  <c r="BI157" i="9"/>
  <c r="BH157" i="9"/>
  <c r="BG157" i="9"/>
  <c r="BE157" i="9"/>
  <c r="T157" i="9"/>
  <c r="R157" i="9"/>
  <c r="P157" i="9"/>
  <c r="BK157" i="9"/>
  <c r="J157" i="9"/>
  <c r="BF157" i="9"/>
  <c r="BI156" i="9"/>
  <c r="BH156" i="9"/>
  <c r="BG156" i="9"/>
  <c r="BE156" i="9"/>
  <c r="T156" i="9"/>
  <c r="R156" i="9"/>
  <c r="P156" i="9"/>
  <c r="BK156" i="9"/>
  <c r="J156" i="9"/>
  <c r="BF156" i="9"/>
  <c r="BI155" i="9"/>
  <c r="BH155" i="9"/>
  <c r="BG155" i="9"/>
  <c r="BE155" i="9"/>
  <c r="T155" i="9"/>
  <c r="R155" i="9"/>
  <c r="P155" i="9"/>
  <c r="BK155" i="9"/>
  <c r="J155" i="9"/>
  <c r="BF155" i="9" s="1"/>
  <c r="BI154" i="9"/>
  <c r="BH154" i="9"/>
  <c r="BG154" i="9"/>
  <c r="BE154" i="9"/>
  <c r="T154" i="9"/>
  <c r="R154" i="9"/>
  <c r="P154" i="9"/>
  <c r="BK154" i="9"/>
  <c r="J154" i="9"/>
  <c r="BF154" i="9"/>
  <c r="BI153" i="9"/>
  <c r="BH153" i="9"/>
  <c r="BG153" i="9"/>
  <c r="BE153" i="9"/>
  <c r="T153" i="9"/>
  <c r="R153" i="9"/>
  <c r="P153" i="9"/>
  <c r="BK153" i="9"/>
  <c r="J153" i="9"/>
  <c r="BF153" i="9"/>
  <c r="BI152" i="9"/>
  <c r="BH152" i="9"/>
  <c r="BG152" i="9"/>
  <c r="BE152" i="9"/>
  <c r="T152" i="9"/>
  <c r="R152" i="9"/>
  <c r="P152" i="9"/>
  <c r="BK152" i="9"/>
  <c r="J152" i="9"/>
  <c r="BF152" i="9" s="1"/>
  <c r="BI151" i="9"/>
  <c r="BH151" i="9"/>
  <c r="BG151" i="9"/>
  <c r="BE151" i="9"/>
  <c r="T151" i="9"/>
  <c r="R151" i="9"/>
  <c r="P151" i="9"/>
  <c r="BK151" i="9"/>
  <c r="J151" i="9"/>
  <c r="BF151" i="9"/>
  <c r="BI150" i="9"/>
  <c r="BH150" i="9"/>
  <c r="BG150" i="9"/>
  <c r="BE150" i="9"/>
  <c r="T150" i="9"/>
  <c r="R150" i="9"/>
  <c r="P150" i="9"/>
  <c r="BK150" i="9"/>
  <c r="J150" i="9"/>
  <c r="BF150" i="9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/>
  <c r="BI147" i="9"/>
  <c r="BH147" i="9"/>
  <c r="BG147" i="9"/>
  <c r="BE147" i="9"/>
  <c r="T147" i="9"/>
  <c r="R147" i="9"/>
  <c r="P147" i="9"/>
  <c r="BK147" i="9"/>
  <c r="J147" i="9"/>
  <c r="BF147" i="9"/>
  <c r="BI146" i="9"/>
  <c r="BH146" i="9"/>
  <c r="BG146" i="9"/>
  <c r="BE146" i="9"/>
  <c r="T146" i="9"/>
  <c r="R146" i="9"/>
  <c r="P146" i="9"/>
  <c r="BK146" i="9"/>
  <c r="J146" i="9"/>
  <c r="BF146" i="9" s="1"/>
  <c r="BI145" i="9"/>
  <c r="BH145" i="9"/>
  <c r="BG145" i="9"/>
  <c r="BE145" i="9"/>
  <c r="T145" i="9"/>
  <c r="R145" i="9"/>
  <c r="P145" i="9"/>
  <c r="BK145" i="9"/>
  <c r="J145" i="9"/>
  <c r="BF145" i="9"/>
  <c r="BI144" i="9"/>
  <c r="BH144" i="9"/>
  <c r="BG144" i="9"/>
  <c r="BE144" i="9"/>
  <c r="T144" i="9"/>
  <c r="R144" i="9"/>
  <c r="P144" i="9"/>
  <c r="BK144" i="9"/>
  <c r="J144" i="9"/>
  <c r="BF144" i="9"/>
  <c r="BI143" i="9"/>
  <c r="BH143" i="9"/>
  <c r="BG143" i="9"/>
  <c r="BE143" i="9"/>
  <c r="T143" i="9"/>
  <c r="R143" i="9"/>
  <c r="P143" i="9"/>
  <c r="BK143" i="9"/>
  <c r="J143" i="9"/>
  <c r="BF143" i="9" s="1"/>
  <c r="BI142" i="9"/>
  <c r="BH142" i="9"/>
  <c r="BG142" i="9"/>
  <c r="BE142" i="9"/>
  <c r="T142" i="9"/>
  <c r="R142" i="9"/>
  <c r="P142" i="9"/>
  <c r="BK142" i="9"/>
  <c r="J142" i="9"/>
  <c r="BF142" i="9"/>
  <c r="BI139" i="9"/>
  <c r="BH139" i="9"/>
  <c r="BG139" i="9"/>
  <c r="BE139" i="9"/>
  <c r="T139" i="9"/>
  <c r="T138" i="9"/>
  <c r="R139" i="9"/>
  <c r="R138" i="9" s="1"/>
  <c r="P139" i="9"/>
  <c r="P138" i="9"/>
  <c r="BK139" i="9"/>
  <c r="BK138" i="9"/>
  <c r="J138" i="9" s="1"/>
  <c r="J102" i="9" s="1"/>
  <c r="J139" i="9"/>
  <c r="BF139" i="9" s="1"/>
  <c r="BI137" i="9"/>
  <c r="BH137" i="9"/>
  <c r="BG137" i="9"/>
  <c r="BE137" i="9"/>
  <c r="T137" i="9"/>
  <c r="R137" i="9"/>
  <c r="P137" i="9"/>
  <c r="BK137" i="9"/>
  <c r="J137" i="9"/>
  <c r="BF137" i="9" s="1"/>
  <c r="BI136" i="9"/>
  <c r="BH136" i="9"/>
  <c r="BG136" i="9"/>
  <c r="BE136" i="9"/>
  <c r="T136" i="9"/>
  <c r="R136" i="9"/>
  <c r="P136" i="9"/>
  <c r="BK136" i="9"/>
  <c r="J136" i="9"/>
  <c r="BF136" i="9"/>
  <c r="BI135" i="9"/>
  <c r="BH135" i="9"/>
  <c r="BG135" i="9"/>
  <c r="BE135" i="9"/>
  <c r="T135" i="9"/>
  <c r="R135" i="9"/>
  <c r="P135" i="9"/>
  <c r="BK135" i="9"/>
  <c r="J135" i="9"/>
  <c r="BF135" i="9"/>
  <c r="BI134" i="9"/>
  <c r="BH134" i="9"/>
  <c r="BG134" i="9"/>
  <c r="BE134" i="9"/>
  <c r="T134" i="9"/>
  <c r="R134" i="9"/>
  <c r="P134" i="9"/>
  <c r="BK134" i="9"/>
  <c r="J134" i="9"/>
  <c r="BF134" i="9" s="1"/>
  <c r="BI133" i="9"/>
  <c r="BH133" i="9"/>
  <c r="BG133" i="9"/>
  <c r="BE133" i="9"/>
  <c r="T133" i="9"/>
  <c r="T131" i="9" s="1"/>
  <c r="R133" i="9"/>
  <c r="P133" i="9"/>
  <c r="BK133" i="9"/>
  <c r="J133" i="9"/>
  <c r="BF133" i="9"/>
  <c r="BI132" i="9"/>
  <c r="BH132" i="9"/>
  <c r="BG132" i="9"/>
  <c r="BE132" i="9"/>
  <c r="T132" i="9"/>
  <c r="R132" i="9"/>
  <c r="R131" i="9" s="1"/>
  <c r="P132" i="9"/>
  <c r="BK132" i="9"/>
  <c r="BK131" i="9"/>
  <c r="J131" i="9" s="1"/>
  <c r="J101" i="9" s="1"/>
  <c r="J132" i="9"/>
  <c r="BF132" i="9" s="1"/>
  <c r="BI130" i="9"/>
  <c r="BH130" i="9"/>
  <c r="BG130" i="9"/>
  <c r="BE130" i="9"/>
  <c r="T130" i="9"/>
  <c r="T129" i="9" s="1"/>
  <c r="R130" i="9"/>
  <c r="R129" i="9"/>
  <c r="R128" i="9"/>
  <c r="P130" i="9"/>
  <c r="P129" i="9" s="1"/>
  <c r="BK130" i="9"/>
  <c r="BK129" i="9" s="1"/>
  <c r="J130" i="9"/>
  <c r="BF130" i="9"/>
  <c r="J123" i="9"/>
  <c r="F123" i="9"/>
  <c r="F121" i="9"/>
  <c r="E119" i="9"/>
  <c r="J93" i="9"/>
  <c r="F93" i="9"/>
  <c r="F91" i="9"/>
  <c r="E89" i="9"/>
  <c r="J26" i="9"/>
  <c r="E26" i="9"/>
  <c r="J94" i="9" s="1"/>
  <c r="J124" i="9"/>
  <c r="J25" i="9"/>
  <c r="J20" i="9"/>
  <c r="E20" i="9"/>
  <c r="F124" i="9"/>
  <c r="F94" i="9"/>
  <c r="J19" i="9"/>
  <c r="J14" i="9"/>
  <c r="J121" i="9" s="1"/>
  <c r="J91" i="9"/>
  <c r="E7" i="9"/>
  <c r="E85" i="9" s="1"/>
  <c r="J173" i="8"/>
  <c r="J109" i="8" s="1"/>
  <c r="J165" i="8"/>
  <c r="J39" i="8"/>
  <c r="J38" i="8"/>
  <c r="AY102" i="1"/>
  <c r="J37" i="8"/>
  <c r="AX102" i="1"/>
  <c r="BI172" i="8"/>
  <c r="BH172" i="8"/>
  <c r="BG172" i="8"/>
  <c r="BE172" i="8"/>
  <c r="T172" i="8"/>
  <c r="R172" i="8"/>
  <c r="P172" i="8"/>
  <c r="BK172" i="8"/>
  <c r="J172" i="8"/>
  <c r="BF172" i="8" s="1"/>
  <c r="BI171" i="8"/>
  <c r="BH171" i="8"/>
  <c r="BG171" i="8"/>
  <c r="BE171" i="8"/>
  <c r="T171" i="8"/>
  <c r="T170" i="8" s="1"/>
  <c r="R171" i="8"/>
  <c r="R170" i="8" s="1"/>
  <c r="P171" i="8"/>
  <c r="P170" i="8"/>
  <c r="BK171" i="8"/>
  <c r="BK170" i="8" s="1"/>
  <c r="J170" i="8" s="1"/>
  <c r="J108" i="8" s="1"/>
  <c r="J171" i="8"/>
  <c r="BF171" i="8"/>
  <c r="BI169" i="8"/>
  <c r="BH169" i="8"/>
  <c r="BG169" i="8"/>
  <c r="BE169" i="8"/>
  <c r="T169" i="8"/>
  <c r="R169" i="8"/>
  <c r="P169" i="8"/>
  <c r="BK169" i="8"/>
  <c r="J169" i="8"/>
  <c r="BF169" i="8" s="1"/>
  <c r="BI168" i="8"/>
  <c r="BH168" i="8"/>
  <c r="BG168" i="8"/>
  <c r="BE168" i="8"/>
  <c r="T168" i="8"/>
  <c r="T167" i="8" s="1"/>
  <c r="R168" i="8"/>
  <c r="R167" i="8" s="1"/>
  <c r="R166" i="8" s="1"/>
  <c r="P168" i="8"/>
  <c r="P167" i="8" s="1"/>
  <c r="P166" i="8" s="1"/>
  <c r="BK168" i="8"/>
  <c r="BK167" i="8"/>
  <c r="J168" i="8"/>
  <c r="BF168" i="8"/>
  <c r="J105" i="8"/>
  <c r="BI164" i="8"/>
  <c r="BH164" i="8"/>
  <c r="BG164" i="8"/>
  <c r="BE164" i="8"/>
  <c r="T164" i="8"/>
  <c r="T163" i="8"/>
  <c r="R164" i="8"/>
  <c r="R163" i="8"/>
  <c r="P164" i="8"/>
  <c r="P163" i="8"/>
  <c r="BK164" i="8"/>
  <c r="BK163" i="8"/>
  <c r="J163" i="8" s="1"/>
  <c r="J104" i="8" s="1"/>
  <c r="J164" i="8"/>
  <c r="BF164" i="8"/>
  <c r="BI162" i="8"/>
  <c r="BH162" i="8"/>
  <c r="BG162" i="8"/>
  <c r="BE162" i="8"/>
  <c r="T162" i="8"/>
  <c r="T161" i="8" s="1"/>
  <c r="R162" i="8"/>
  <c r="R161" i="8"/>
  <c r="P162" i="8"/>
  <c r="P161" i="8"/>
  <c r="BK162" i="8"/>
  <c r="BK161" i="8" s="1"/>
  <c r="J161" i="8" s="1"/>
  <c r="J103" i="8" s="1"/>
  <c r="J162" i="8"/>
  <c r="BF162" i="8" s="1"/>
  <c r="BI160" i="8"/>
  <c r="BH160" i="8"/>
  <c r="BG160" i="8"/>
  <c r="BE160" i="8"/>
  <c r="T160" i="8"/>
  <c r="R160" i="8"/>
  <c r="P160" i="8"/>
  <c r="BK160" i="8"/>
  <c r="J160" i="8"/>
  <c r="BF160" i="8"/>
  <c r="BI159" i="8"/>
  <c r="BH159" i="8"/>
  <c r="BG159" i="8"/>
  <c r="BE159" i="8"/>
  <c r="T159" i="8"/>
  <c r="R159" i="8"/>
  <c r="P159" i="8"/>
  <c r="BK159" i="8"/>
  <c r="J159" i="8"/>
  <c r="BF159" i="8" s="1"/>
  <c r="BI158" i="8"/>
  <c r="BH158" i="8"/>
  <c r="BG158" i="8"/>
  <c r="BE158" i="8"/>
  <c r="T158" i="8"/>
  <c r="R158" i="8"/>
  <c r="P158" i="8"/>
  <c r="BK158" i="8"/>
  <c r="J158" i="8"/>
  <c r="BF158" i="8"/>
  <c r="BI157" i="8"/>
  <c r="BH157" i="8"/>
  <c r="BG157" i="8"/>
  <c r="BE157" i="8"/>
  <c r="T157" i="8"/>
  <c r="R157" i="8"/>
  <c r="P157" i="8"/>
  <c r="BK157" i="8"/>
  <c r="J157" i="8"/>
  <c r="BF157" i="8"/>
  <c r="BI156" i="8"/>
  <c r="BH156" i="8"/>
  <c r="BG156" i="8"/>
  <c r="BE156" i="8"/>
  <c r="T156" i="8"/>
  <c r="R156" i="8"/>
  <c r="P156" i="8"/>
  <c r="BK156" i="8"/>
  <c r="J156" i="8"/>
  <c r="BF156" i="8" s="1"/>
  <c r="BI155" i="8"/>
  <c r="BH155" i="8"/>
  <c r="BG155" i="8"/>
  <c r="BE155" i="8"/>
  <c r="T155" i="8"/>
  <c r="R155" i="8"/>
  <c r="P155" i="8"/>
  <c r="BK155" i="8"/>
  <c r="J155" i="8"/>
  <c r="BF155" i="8"/>
  <c r="BI154" i="8"/>
  <c r="BH154" i="8"/>
  <c r="BG154" i="8"/>
  <c r="BE154" i="8"/>
  <c r="T154" i="8"/>
  <c r="R154" i="8"/>
  <c r="P154" i="8"/>
  <c r="BK154" i="8"/>
  <c r="J154" i="8"/>
  <c r="BF154" i="8"/>
  <c r="BI153" i="8"/>
  <c r="BH153" i="8"/>
  <c r="BG153" i="8"/>
  <c r="BE153" i="8"/>
  <c r="T153" i="8"/>
  <c r="R153" i="8"/>
  <c r="P153" i="8"/>
  <c r="BK153" i="8"/>
  <c r="J153" i="8"/>
  <c r="BF153" i="8" s="1"/>
  <c r="BI152" i="8"/>
  <c r="BH152" i="8"/>
  <c r="BG152" i="8"/>
  <c r="BE152" i="8"/>
  <c r="T152" i="8"/>
  <c r="R152" i="8"/>
  <c r="P152" i="8"/>
  <c r="BK152" i="8"/>
  <c r="J152" i="8"/>
  <c r="BF152" i="8"/>
  <c r="BI151" i="8"/>
  <c r="BH151" i="8"/>
  <c r="BG151" i="8"/>
  <c r="BE151" i="8"/>
  <c r="T151" i="8"/>
  <c r="R151" i="8"/>
  <c r="P151" i="8"/>
  <c r="BK151" i="8"/>
  <c r="J151" i="8"/>
  <c r="BF151" i="8"/>
  <c r="BI150" i="8"/>
  <c r="BH150" i="8"/>
  <c r="BG150" i="8"/>
  <c r="BE150" i="8"/>
  <c r="T150" i="8"/>
  <c r="R150" i="8"/>
  <c r="P150" i="8"/>
  <c r="BK150" i="8"/>
  <c r="J150" i="8"/>
  <c r="BF150" i="8" s="1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/>
  <c r="BI147" i="8"/>
  <c r="BH147" i="8"/>
  <c r="BG147" i="8"/>
  <c r="BE147" i="8"/>
  <c r="T147" i="8"/>
  <c r="R147" i="8"/>
  <c r="P147" i="8"/>
  <c r="BK147" i="8"/>
  <c r="J147" i="8"/>
  <c r="BF147" i="8" s="1"/>
  <c r="BI146" i="8"/>
  <c r="BH146" i="8"/>
  <c r="BG146" i="8"/>
  <c r="BE146" i="8"/>
  <c r="T146" i="8"/>
  <c r="R146" i="8"/>
  <c r="P146" i="8"/>
  <c r="BK146" i="8"/>
  <c r="BK145" i="8" s="1"/>
  <c r="J145" i="8" s="1"/>
  <c r="J102" i="8" s="1"/>
  <c r="BK144" i="8"/>
  <c r="J144" i="8" s="1"/>
  <c r="J101" i="8" s="1"/>
  <c r="J146" i="8"/>
  <c r="BF146" i="8"/>
  <c r="BI143" i="8"/>
  <c r="BH143" i="8"/>
  <c r="BG143" i="8"/>
  <c r="BE143" i="8"/>
  <c r="T143" i="8"/>
  <c r="T142" i="8"/>
  <c r="R143" i="8"/>
  <c r="R142" i="8"/>
  <c r="P143" i="8"/>
  <c r="P142" i="8"/>
  <c r="BK143" i="8"/>
  <c r="BK142" i="8"/>
  <c r="J142" i="8"/>
  <c r="J100" i="8" s="1"/>
  <c r="J143" i="8"/>
  <c r="BF143" i="8" s="1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P132" i="8" s="1"/>
  <c r="BK136" i="8"/>
  <c r="J136" i="8"/>
  <c r="BF136" i="8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T132" i="8" s="1"/>
  <c r="R134" i="8"/>
  <c r="P134" i="8"/>
  <c r="BK134" i="8"/>
  <c r="J134" i="8"/>
  <c r="BF134" i="8"/>
  <c r="BI133" i="8"/>
  <c r="BH133" i="8"/>
  <c r="BG133" i="8"/>
  <c r="BE133" i="8"/>
  <c r="T133" i="8"/>
  <c r="R133" i="8"/>
  <c r="R132" i="8"/>
  <c r="P133" i="8"/>
  <c r="BK133" i="8"/>
  <c r="BK132" i="8" s="1"/>
  <c r="J133" i="8"/>
  <c r="BF133" i="8"/>
  <c r="J127" i="8"/>
  <c r="F127" i="8"/>
  <c r="F125" i="8"/>
  <c r="E123" i="8"/>
  <c r="J93" i="8"/>
  <c r="F93" i="8"/>
  <c r="F91" i="8"/>
  <c r="E89" i="8"/>
  <c r="J26" i="8"/>
  <c r="E26" i="8"/>
  <c r="J25" i="8"/>
  <c r="J20" i="8"/>
  <c r="E20" i="8"/>
  <c r="F94" i="8" s="1"/>
  <c r="J19" i="8"/>
  <c r="J14" i="8"/>
  <c r="J125" i="8"/>
  <c r="J91" i="8"/>
  <c r="E7" i="8"/>
  <c r="J174" i="7"/>
  <c r="J39" i="7"/>
  <c r="J38" i="7"/>
  <c r="AY101" i="1"/>
  <c r="J37" i="7"/>
  <c r="AX101" i="1"/>
  <c r="BI184" i="7"/>
  <c r="BH184" i="7"/>
  <c r="BG184" i="7"/>
  <c r="BE184" i="7"/>
  <c r="T184" i="7"/>
  <c r="T183" i="7"/>
  <c r="R184" i="7"/>
  <c r="R183" i="7"/>
  <c r="P184" i="7"/>
  <c r="P183" i="7"/>
  <c r="BK184" i="7"/>
  <c r="BK183" i="7"/>
  <c r="J183" i="7" s="1"/>
  <c r="J108" i="7" s="1"/>
  <c r="J184" i="7"/>
  <c r="BF184" i="7"/>
  <c r="BI182" i="7"/>
  <c r="BH182" i="7"/>
  <c r="BG182" i="7"/>
  <c r="BE182" i="7"/>
  <c r="T182" i="7"/>
  <c r="T179" i="7" s="1"/>
  <c r="R182" i="7"/>
  <c r="R179" i="7" s="1"/>
  <c r="P182" i="7"/>
  <c r="BK182" i="7"/>
  <c r="J182" i="7"/>
  <c r="BF182" i="7"/>
  <c r="BI181" i="7"/>
  <c r="BH181" i="7"/>
  <c r="BG181" i="7"/>
  <c r="BE181" i="7"/>
  <c r="T181" i="7"/>
  <c r="R181" i="7"/>
  <c r="P181" i="7"/>
  <c r="BK181" i="7"/>
  <c r="BK179" i="7" s="1"/>
  <c r="J179" i="7" s="1"/>
  <c r="J107" i="7" s="1"/>
  <c r="J181" i="7"/>
  <c r="BF181" i="7"/>
  <c r="BI180" i="7"/>
  <c r="BH180" i="7"/>
  <c r="BG180" i="7"/>
  <c r="BE180" i="7"/>
  <c r="T180" i="7"/>
  <c r="R180" i="7"/>
  <c r="P180" i="7"/>
  <c r="P179" i="7"/>
  <c r="P175" i="7" s="1"/>
  <c r="BK180" i="7"/>
  <c r="J180" i="7"/>
  <c r="BF180" i="7"/>
  <c r="BI178" i="7"/>
  <c r="BH178" i="7"/>
  <c r="BG178" i="7"/>
  <c r="BE178" i="7"/>
  <c r="T178" i="7"/>
  <c r="T176" i="7" s="1"/>
  <c r="T175" i="7" s="1"/>
  <c r="R178" i="7"/>
  <c r="P178" i="7"/>
  <c r="BK178" i="7"/>
  <c r="J178" i="7"/>
  <c r="BF178" i="7"/>
  <c r="BI177" i="7"/>
  <c r="BH177" i="7"/>
  <c r="BG177" i="7"/>
  <c r="BE177" i="7"/>
  <c r="T177" i="7"/>
  <c r="R177" i="7"/>
  <c r="R176" i="7" s="1"/>
  <c r="R175" i="7" s="1"/>
  <c r="P177" i="7"/>
  <c r="P176" i="7"/>
  <c r="BK177" i="7"/>
  <c r="BK176" i="7" s="1"/>
  <c r="J177" i="7"/>
  <c r="BF177" i="7"/>
  <c r="J104" i="7"/>
  <c r="BI173" i="7"/>
  <c r="BH173" i="7"/>
  <c r="BG173" i="7"/>
  <c r="BE173" i="7"/>
  <c r="T173" i="7"/>
  <c r="T172" i="7" s="1"/>
  <c r="R173" i="7"/>
  <c r="R172" i="7"/>
  <c r="P173" i="7"/>
  <c r="P172" i="7" s="1"/>
  <c r="BK173" i="7"/>
  <c r="BK172" i="7" s="1"/>
  <c r="J172" i="7" s="1"/>
  <c r="J103" i="7" s="1"/>
  <c r="J173" i="7"/>
  <c r="BF173" i="7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BK170" i="7"/>
  <c r="J170" i="7"/>
  <c r="BF170" i="7" s="1"/>
  <c r="BI169" i="7"/>
  <c r="BH169" i="7"/>
  <c r="BG169" i="7"/>
  <c r="BE169" i="7"/>
  <c r="T169" i="7"/>
  <c r="R169" i="7"/>
  <c r="P169" i="7"/>
  <c r="BK169" i="7"/>
  <c r="J169" i="7"/>
  <c r="BF169" i="7" s="1"/>
  <c r="BI168" i="7"/>
  <c r="BH168" i="7"/>
  <c r="BG168" i="7"/>
  <c r="BE168" i="7"/>
  <c r="T168" i="7"/>
  <c r="R168" i="7"/>
  <c r="P168" i="7"/>
  <c r="BK168" i="7"/>
  <c r="J168" i="7"/>
  <c r="BF168" i="7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P166" i="7"/>
  <c r="BK166" i="7"/>
  <c r="J166" i="7"/>
  <c r="BF166" i="7" s="1"/>
  <c r="BI165" i="7"/>
  <c r="BH165" i="7"/>
  <c r="BG165" i="7"/>
  <c r="BE165" i="7"/>
  <c r="T165" i="7"/>
  <c r="R165" i="7"/>
  <c r="P165" i="7"/>
  <c r="BK165" i="7"/>
  <c r="J165" i="7"/>
  <c r="BF165" i="7" s="1"/>
  <c r="BI164" i="7"/>
  <c r="BH164" i="7"/>
  <c r="BG164" i="7"/>
  <c r="BE164" i="7"/>
  <c r="T164" i="7"/>
  <c r="R164" i="7"/>
  <c r="P164" i="7"/>
  <c r="BK164" i="7"/>
  <c r="J164" i="7"/>
  <c r="BF164" i="7"/>
  <c r="BI163" i="7"/>
  <c r="BH163" i="7"/>
  <c r="BG163" i="7"/>
  <c r="BE163" i="7"/>
  <c r="T163" i="7"/>
  <c r="R163" i="7"/>
  <c r="P163" i="7"/>
  <c r="BK163" i="7"/>
  <c r="J163" i="7"/>
  <c r="BF163" i="7" s="1"/>
  <c r="BI162" i="7"/>
  <c r="BH162" i="7"/>
  <c r="BG162" i="7"/>
  <c r="BE162" i="7"/>
  <c r="T162" i="7"/>
  <c r="R162" i="7"/>
  <c r="P162" i="7"/>
  <c r="BK162" i="7"/>
  <c r="J162" i="7"/>
  <c r="BF162" i="7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 s="1"/>
  <c r="BI159" i="7"/>
  <c r="BH159" i="7"/>
  <c r="BG159" i="7"/>
  <c r="BE159" i="7"/>
  <c r="T159" i="7"/>
  <c r="R159" i="7"/>
  <c r="P159" i="7"/>
  <c r="BK159" i="7"/>
  <c r="J159" i="7"/>
  <c r="BF159" i="7" s="1"/>
  <c r="BI158" i="7"/>
  <c r="BH158" i="7"/>
  <c r="BG158" i="7"/>
  <c r="BE158" i="7"/>
  <c r="T158" i="7"/>
  <c r="R158" i="7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J157" i="7"/>
  <c r="BF157" i="7" s="1"/>
  <c r="BI156" i="7"/>
  <c r="BH156" i="7"/>
  <c r="BG156" i="7"/>
  <c r="BE156" i="7"/>
  <c r="T156" i="7"/>
  <c r="R156" i="7"/>
  <c r="P156" i="7"/>
  <c r="BK156" i="7"/>
  <c r="J156" i="7"/>
  <c r="BF156" i="7" s="1"/>
  <c r="BI155" i="7"/>
  <c r="BH155" i="7"/>
  <c r="BG155" i="7"/>
  <c r="BE155" i="7"/>
  <c r="T155" i="7"/>
  <c r="R155" i="7"/>
  <c r="P155" i="7"/>
  <c r="BK155" i="7"/>
  <c r="J155" i="7"/>
  <c r="BF155" i="7"/>
  <c r="BI154" i="7"/>
  <c r="BH154" i="7"/>
  <c r="BG154" i="7"/>
  <c r="BE154" i="7"/>
  <c r="T154" i="7"/>
  <c r="R154" i="7"/>
  <c r="P154" i="7"/>
  <c r="BK154" i="7"/>
  <c r="J154" i="7"/>
  <c r="BF154" i="7" s="1"/>
  <c r="BI153" i="7"/>
  <c r="BH153" i="7"/>
  <c r="BG153" i="7"/>
  <c r="BE153" i="7"/>
  <c r="T153" i="7"/>
  <c r="R153" i="7"/>
  <c r="P153" i="7"/>
  <c r="BK153" i="7"/>
  <c r="J153" i="7"/>
  <c r="BF153" i="7" s="1"/>
  <c r="BI152" i="7"/>
  <c r="BH152" i="7"/>
  <c r="BG152" i="7"/>
  <c r="BE152" i="7"/>
  <c r="T152" i="7"/>
  <c r="R152" i="7"/>
  <c r="P152" i="7"/>
  <c r="BK152" i="7"/>
  <c r="J152" i="7"/>
  <c r="BF152" i="7"/>
  <c r="BI151" i="7"/>
  <c r="BH151" i="7"/>
  <c r="BG151" i="7"/>
  <c r="BE151" i="7"/>
  <c r="T151" i="7"/>
  <c r="R151" i="7"/>
  <c r="P151" i="7"/>
  <c r="BK151" i="7"/>
  <c r="J151" i="7"/>
  <c r="BF151" i="7" s="1"/>
  <c r="BI150" i="7"/>
  <c r="BH150" i="7"/>
  <c r="BG150" i="7"/>
  <c r="BE150" i="7"/>
  <c r="T150" i="7"/>
  <c r="R150" i="7"/>
  <c r="P150" i="7"/>
  <c r="BK150" i="7"/>
  <c r="J150" i="7"/>
  <c r="BF150" i="7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 s="1"/>
  <c r="BI147" i="7"/>
  <c r="BH147" i="7"/>
  <c r="BG147" i="7"/>
  <c r="BE147" i="7"/>
  <c r="T147" i="7"/>
  <c r="R147" i="7"/>
  <c r="P147" i="7"/>
  <c r="BK147" i="7"/>
  <c r="J147" i="7"/>
  <c r="BF147" i="7" s="1"/>
  <c r="BI146" i="7"/>
  <c r="BH146" i="7"/>
  <c r="BG146" i="7"/>
  <c r="BE146" i="7"/>
  <c r="T146" i="7"/>
  <c r="R146" i="7"/>
  <c r="P146" i="7"/>
  <c r="BK146" i="7"/>
  <c r="J146" i="7"/>
  <c r="BF146" i="7" s="1"/>
  <c r="BI145" i="7"/>
  <c r="BH145" i="7"/>
  <c r="BG145" i="7"/>
  <c r="BE145" i="7"/>
  <c r="T145" i="7"/>
  <c r="R145" i="7"/>
  <c r="P145" i="7"/>
  <c r="BK145" i="7"/>
  <c r="J145" i="7"/>
  <c r="BF145" i="7" s="1"/>
  <c r="BI144" i="7"/>
  <c r="BH144" i="7"/>
  <c r="BG144" i="7"/>
  <c r="BE144" i="7"/>
  <c r="T144" i="7"/>
  <c r="R144" i="7"/>
  <c r="P144" i="7"/>
  <c r="BK144" i="7"/>
  <c r="J144" i="7"/>
  <c r="BF144" i="7" s="1"/>
  <c r="BI141" i="7"/>
  <c r="BH141" i="7"/>
  <c r="BG141" i="7"/>
  <c r="BE141" i="7"/>
  <c r="T141" i="7"/>
  <c r="T140" i="7" s="1"/>
  <c r="R141" i="7"/>
  <c r="R140" i="7" s="1"/>
  <c r="P141" i="7"/>
  <c r="P140" i="7" s="1"/>
  <c r="BK141" i="7"/>
  <c r="BK140" i="7" s="1"/>
  <c r="J140" i="7" s="1"/>
  <c r="J100" i="7" s="1"/>
  <c r="J141" i="7"/>
  <c r="BF141" i="7"/>
  <c r="BI139" i="7"/>
  <c r="BH139" i="7"/>
  <c r="BG139" i="7"/>
  <c r="BE139" i="7"/>
  <c r="T139" i="7"/>
  <c r="R139" i="7"/>
  <c r="P139" i="7"/>
  <c r="BK139" i="7"/>
  <c r="J139" i="7"/>
  <c r="BF139" i="7" s="1"/>
  <c r="BI138" i="7"/>
  <c r="BH138" i="7"/>
  <c r="BG138" i="7"/>
  <c r="BE138" i="7"/>
  <c r="T138" i="7"/>
  <c r="R138" i="7"/>
  <c r="P138" i="7"/>
  <c r="BK138" i="7"/>
  <c r="J138" i="7"/>
  <c r="BF138" i="7" s="1"/>
  <c r="BI137" i="7"/>
  <c r="BH137" i="7"/>
  <c r="BG137" i="7"/>
  <c r="BE137" i="7"/>
  <c r="T137" i="7"/>
  <c r="R137" i="7"/>
  <c r="P137" i="7"/>
  <c r="BK137" i="7"/>
  <c r="J137" i="7"/>
  <c r="BF137" i="7"/>
  <c r="BI136" i="7"/>
  <c r="BH136" i="7"/>
  <c r="BG136" i="7"/>
  <c r="BE136" i="7"/>
  <c r="T136" i="7"/>
  <c r="R136" i="7"/>
  <c r="P136" i="7"/>
  <c r="BK136" i="7"/>
  <c r="J136" i="7"/>
  <c r="BF136" i="7" s="1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R131" i="7" s="1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 s="1"/>
  <c r="BI132" i="7"/>
  <c r="BH132" i="7"/>
  <c r="BG132" i="7"/>
  <c r="BE132" i="7"/>
  <c r="J35" i="7"/>
  <c r="AV101" i="1" s="1"/>
  <c r="T132" i="7"/>
  <c r="T131" i="7" s="1"/>
  <c r="R132" i="7"/>
  <c r="P132" i="7"/>
  <c r="P131" i="7" s="1"/>
  <c r="BK132" i="7"/>
  <c r="J132" i="7"/>
  <c r="BF132" i="7" s="1"/>
  <c r="J126" i="7"/>
  <c r="F126" i="7"/>
  <c r="F124" i="7"/>
  <c r="E122" i="7"/>
  <c r="J93" i="7"/>
  <c r="F93" i="7"/>
  <c r="F91" i="7"/>
  <c r="E89" i="7"/>
  <c r="J26" i="7"/>
  <c r="E26" i="7"/>
  <c r="J127" i="7" s="1"/>
  <c r="J25" i="7"/>
  <c r="J20" i="7"/>
  <c r="E20" i="7"/>
  <c r="J19" i="7"/>
  <c r="J14" i="7"/>
  <c r="J124" i="7"/>
  <c r="J91" i="7"/>
  <c r="E7" i="7"/>
  <c r="E118" i="7" s="1"/>
  <c r="J39" i="6"/>
  <c r="J38" i="6"/>
  <c r="AY100" i="1" s="1"/>
  <c r="J37" i="6"/>
  <c r="AX100" i="1" s="1"/>
  <c r="BI191" i="6"/>
  <c r="BH191" i="6"/>
  <c r="BG191" i="6"/>
  <c r="BE191" i="6"/>
  <c r="T191" i="6"/>
  <c r="R191" i="6"/>
  <c r="P191" i="6"/>
  <c r="BK191" i="6"/>
  <c r="J191" i="6"/>
  <c r="BF191" i="6"/>
  <c r="BI190" i="6"/>
  <c r="BH190" i="6"/>
  <c r="BG190" i="6"/>
  <c r="BE190" i="6"/>
  <c r="T190" i="6"/>
  <c r="R190" i="6"/>
  <c r="P190" i="6"/>
  <c r="BK190" i="6"/>
  <c r="J190" i="6"/>
  <c r="BF190" i="6" s="1"/>
  <c r="BI189" i="6"/>
  <c r="BH189" i="6"/>
  <c r="BG189" i="6"/>
  <c r="BE189" i="6"/>
  <c r="T189" i="6"/>
  <c r="R189" i="6"/>
  <c r="P189" i="6"/>
  <c r="BK189" i="6"/>
  <c r="J189" i="6"/>
  <c r="BF189" i="6" s="1"/>
  <c r="BI188" i="6"/>
  <c r="BH188" i="6"/>
  <c r="BG188" i="6"/>
  <c r="BE188" i="6"/>
  <c r="T188" i="6"/>
  <c r="T187" i="6" s="1"/>
  <c r="R188" i="6"/>
  <c r="R187" i="6" s="1"/>
  <c r="P188" i="6"/>
  <c r="P187" i="6"/>
  <c r="BK188" i="6"/>
  <c r="BK187" i="6" s="1"/>
  <c r="J187" i="6" s="1"/>
  <c r="J107" i="6" s="1"/>
  <c r="J188" i="6"/>
  <c r="BF188" i="6"/>
  <c r="BI186" i="6"/>
  <c r="BH186" i="6"/>
  <c r="BG186" i="6"/>
  <c r="BE186" i="6"/>
  <c r="T186" i="6"/>
  <c r="T185" i="6" s="1"/>
  <c r="T184" i="6" s="1"/>
  <c r="R186" i="6"/>
  <c r="R185" i="6"/>
  <c r="R184" i="6" s="1"/>
  <c r="P186" i="6"/>
  <c r="P185" i="6" s="1"/>
  <c r="P184" i="6" s="1"/>
  <c r="BK186" i="6"/>
  <c r="BK185" i="6" s="1"/>
  <c r="J186" i="6"/>
  <c r="BF186" i="6" s="1"/>
  <c r="BI183" i="6"/>
  <c r="BH183" i="6"/>
  <c r="BG183" i="6"/>
  <c r="BE183" i="6"/>
  <c r="T183" i="6"/>
  <c r="R183" i="6"/>
  <c r="P183" i="6"/>
  <c r="BK183" i="6"/>
  <c r="J183" i="6"/>
  <c r="BF183" i="6" s="1"/>
  <c r="BI182" i="6"/>
  <c r="BH182" i="6"/>
  <c r="BG182" i="6"/>
  <c r="BE182" i="6"/>
  <c r="T182" i="6"/>
  <c r="R182" i="6"/>
  <c r="P182" i="6"/>
  <c r="BK182" i="6"/>
  <c r="J182" i="6"/>
  <c r="BF182" i="6" s="1"/>
  <c r="BI181" i="6"/>
  <c r="BH181" i="6"/>
  <c r="BG181" i="6"/>
  <c r="BE181" i="6"/>
  <c r="T181" i="6"/>
  <c r="T180" i="6" s="1"/>
  <c r="R181" i="6"/>
  <c r="R180" i="6" s="1"/>
  <c r="P181" i="6"/>
  <c r="P180" i="6" s="1"/>
  <c r="BK181" i="6"/>
  <c r="BK180" i="6"/>
  <c r="J180" i="6" s="1"/>
  <c r="J104" i="6" s="1"/>
  <c r="J181" i="6"/>
  <c r="BF181" i="6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6" i="6"/>
  <c r="BH176" i="6"/>
  <c r="BG176" i="6"/>
  <c r="BE176" i="6"/>
  <c r="T176" i="6"/>
  <c r="R176" i="6"/>
  <c r="P176" i="6"/>
  <c r="BK176" i="6"/>
  <c r="J176" i="6"/>
  <c r="BF176" i="6" s="1"/>
  <c r="BI175" i="6"/>
  <c r="BH175" i="6"/>
  <c r="BG175" i="6"/>
  <c r="BE175" i="6"/>
  <c r="T175" i="6"/>
  <c r="R175" i="6"/>
  <c r="P175" i="6"/>
  <c r="BK175" i="6"/>
  <c r="J175" i="6"/>
  <c r="BF175" i="6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E169" i="6"/>
  <c r="T169" i="6"/>
  <c r="R169" i="6"/>
  <c r="P169" i="6"/>
  <c r="BK169" i="6"/>
  <c r="J169" i="6"/>
  <c r="BF169" i="6" s="1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 s="1"/>
  <c r="BI166" i="6"/>
  <c r="BH166" i="6"/>
  <c r="BG166" i="6"/>
  <c r="BE166" i="6"/>
  <c r="T166" i="6"/>
  <c r="R166" i="6"/>
  <c r="P166" i="6"/>
  <c r="BK166" i="6"/>
  <c r="J166" i="6"/>
  <c r="BF166" i="6"/>
  <c r="BI165" i="6"/>
  <c r="BH165" i="6"/>
  <c r="BG165" i="6"/>
  <c r="BE165" i="6"/>
  <c r="T165" i="6"/>
  <c r="R165" i="6"/>
  <c r="P165" i="6"/>
  <c r="BK165" i="6"/>
  <c r="J165" i="6"/>
  <c r="BF165" i="6" s="1"/>
  <c r="BI164" i="6"/>
  <c r="BH164" i="6"/>
  <c r="BG164" i="6"/>
  <c r="BE164" i="6"/>
  <c r="T164" i="6"/>
  <c r="R164" i="6"/>
  <c r="P164" i="6"/>
  <c r="BK164" i="6"/>
  <c r="J164" i="6"/>
  <c r="BF164" i="6" s="1"/>
  <c r="BI163" i="6"/>
  <c r="BH163" i="6"/>
  <c r="BG163" i="6"/>
  <c r="BE163" i="6"/>
  <c r="T163" i="6"/>
  <c r="R163" i="6"/>
  <c r="P163" i="6"/>
  <c r="BK163" i="6"/>
  <c r="J163" i="6"/>
  <c r="BF163" i="6" s="1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 s="1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P158" i="6"/>
  <c r="BK158" i="6"/>
  <c r="J158" i="6"/>
  <c r="BF158" i="6" s="1"/>
  <c r="BI157" i="6"/>
  <c r="BH157" i="6"/>
  <c r="BG157" i="6"/>
  <c r="BE157" i="6"/>
  <c r="T157" i="6"/>
  <c r="R157" i="6"/>
  <c r="P157" i="6"/>
  <c r="BK157" i="6"/>
  <c r="J157" i="6"/>
  <c r="BF157" i="6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J153" i="6"/>
  <c r="BF153" i="6" s="1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 s="1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P148" i="6"/>
  <c r="BK148" i="6"/>
  <c r="J148" i="6"/>
  <c r="BF148" i="6"/>
  <c r="BI147" i="6"/>
  <c r="BH147" i="6"/>
  <c r="BG147" i="6"/>
  <c r="BE147" i="6"/>
  <c r="T147" i="6"/>
  <c r="R147" i="6"/>
  <c r="P147" i="6"/>
  <c r="BK147" i="6"/>
  <c r="J147" i="6"/>
  <c r="BF147" i="6" s="1"/>
  <c r="BI146" i="6"/>
  <c r="BH146" i="6"/>
  <c r="BG146" i="6"/>
  <c r="BE146" i="6"/>
  <c r="T146" i="6"/>
  <c r="R146" i="6"/>
  <c r="P146" i="6"/>
  <c r="BK146" i="6"/>
  <c r="J146" i="6"/>
  <c r="BF146" i="6" s="1"/>
  <c r="BI145" i="6"/>
  <c r="BH145" i="6"/>
  <c r="BG145" i="6"/>
  <c r="BE145" i="6"/>
  <c r="T145" i="6"/>
  <c r="R145" i="6"/>
  <c r="P145" i="6"/>
  <c r="BK145" i="6"/>
  <c r="J145" i="6"/>
  <c r="BF145" i="6" s="1"/>
  <c r="BI144" i="6"/>
  <c r="BH144" i="6"/>
  <c r="BG144" i="6"/>
  <c r="BE144" i="6"/>
  <c r="T144" i="6"/>
  <c r="T143" i="6" s="1"/>
  <c r="R144" i="6"/>
  <c r="P144" i="6"/>
  <c r="P143" i="6" s="1"/>
  <c r="BK144" i="6"/>
  <c r="BK143" i="6" s="1"/>
  <c r="J143" i="6" s="1"/>
  <c r="J103" i="6" s="1"/>
  <c r="J144" i="6"/>
  <c r="BF144" i="6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E139" i="6"/>
  <c r="T139" i="6"/>
  <c r="T138" i="6" s="1"/>
  <c r="T137" i="6" s="1"/>
  <c r="R139" i="6"/>
  <c r="P139" i="6"/>
  <c r="BK139" i="6"/>
  <c r="BK138" i="6" s="1"/>
  <c r="J139" i="6"/>
  <c r="BF139" i="6" s="1"/>
  <c r="BI136" i="6"/>
  <c r="BH136" i="6"/>
  <c r="BG136" i="6"/>
  <c r="BE136" i="6"/>
  <c r="T136" i="6"/>
  <c r="R136" i="6"/>
  <c r="P136" i="6"/>
  <c r="BK136" i="6"/>
  <c r="J136" i="6"/>
  <c r="BF136" i="6"/>
  <c r="BI135" i="6"/>
  <c r="BH135" i="6"/>
  <c r="BG135" i="6"/>
  <c r="BE135" i="6"/>
  <c r="T135" i="6"/>
  <c r="R135" i="6"/>
  <c r="P135" i="6"/>
  <c r="BK135" i="6"/>
  <c r="J135" i="6"/>
  <c r="BF135" i="6" s="1"/>
  <c r="BI134" i="6"/>
  <c r="BH134" i="6"/>
  <c r="BG134" i="6"/>
  <c r="BE134" i="6"/>
  <c r="T134" i="6"/>
  <c r="R134" i="6"/>
  <c r="P134" i="6"/>
  <c r="BK134" i="6"/>
  <c r="BK131" i="6" s="1"/>
  <c r="J134" i="6"/>
  <c r="BF134" i="6" s="1"/>
  <c r="BI133" i="6"/>
  <c r="BH133" i="6"/>
  <c r="BG133" i="6"/>
  <c r="BE133" i="6"/>
  <c r="T133" i="6"/>
  <c r="R133" i="6"/>
  <c r="P133" i="6"/>
  <c r="BK133" i="6"/>
  <c r="J133" i="6"/>
  <c r="BF133" i="6" s="1"/>
  <c r="BI132" i="6"/>
  <c r="BH132" i="6"/>
  <c r="BG132" i="6"/>
  <c r="BE132" i="6"/>
  <c r="T132" i="6"/>
  <c r="R132" i="6"/>
  <c r="P132" i="6"/>
  <c r="P131" i="6"/>
  <c r="P130" i="6" s="1"/>
  <c r="BK132" i="6"/>
  <c r="J132" i="6"/>
  <c r="BF132" i="6"/>
  <c r="J125" i="6"/>
  <c r="F125" i="6"/>
  <c r="F123" i="6"/>
  <c r="E121" i="6"/>
  <c r="J93" i="6"/>
  <c r="F93" i="6"/>
  <c r="F91" i="6"/>
  <c r="E89" i="6"/>
  <c r="J26" i="6"/>
  <c r="E26" i="6"/>
  <c r="J94" i="6" s="1"/>
  <c r="J126" i="6"/>
  <c r="J25" i="6"/>
  <c r="J20" i="6"/>
  <c r="E20" i="6"/>
  <c r="F126" i="6" s="1"/>
  <c r="J19" i="6"/>
  <c r="J14" i="6"/>
  <c r="J91" i="6" s="1"/>
  <c r="J123" i="6"/>
  <c r="E7" i="6"/>
  <c r="E85" i="6" s="1"/>
  <c r="E117" i="6"/>
  <c r="J39" i="5"/>
  <c r="J38" i="5"/>
  <c r="AY99" i="1" s="1"/>
  <c r="J37" i="5"/>
  <c r="AX99" i="1"/>
  <c r="BI295" i="5"/>
  <c r="BH295" i="5"/>
  <c r="BG295" i="5"/>
  <c r="BE295" i="5"/>
  <c r="T295" i="5"/>
  <c r="T294" i="5"/>
  <c r="R295" i="5"/>
  <c r="R294" i="5"/>
  <c r="P295" i="5"/>
  <c r="P294" i="5" s="1"/>
  <c r="BK295" i="5"/>
  <c r="BK294" i="5"/>
  <c r="J294" i="5" s="1"/>
  <c r="J112" i="5" s="1"/>
  <c r="J295" i="5"/>
  <c r="BF295" i="5" s="1"/>
  <c r="BI293" i="5"/>
  <c r="BH293" i="5"/>
  <c r="BG293" i="5"/>
  <c r="BE293" i="5"/>
  <c r="T293" i="5"/>
  <c r="T288" i="5" s="1"/>
  <c r="T287" i="5" s="1"/>
  <c r="R293" i="5"/>
  <c r="P293" i="5"/>
  <c r="BK293" i="5"/>
  <c r="J293" i="5"/>
  <c r="BF293" i="5"/>
  <c r="BI292" i="5"/>
  <c r="BH292" i="5"/>
  <c r="BG292" i="5"/>
  <c r="BE292" i="5"/>
  <c r="T292" i="5"/>
  <c r="R292" i="5"/>
  <c r="P292" i="5"/>
  <c r="BK292" i="5"/>
  <c r="J292" i="5"/>
  <c r="BF292" i="5"/>
  <c r="BI291" i="5"/>
  <c r="BH291" i="5"/>
  <c r="BG291" i="5"/>
  <c r="BE291" i="5"/>
  <c r="T291" i="5"/>
  <c r="R291" i="5"/>
  <c r="P291" i="5"/>
  <c r="BK291" i="5"/>
  <c r="J291" i="5"/>
  <c r="BF291" i="5" s="1"/>
  <c r="BI290" i="5"/>
  <c r="BH290" i="5"/>
  <c r="BG290" i="5"/>
  <c r="BE290" i="5"/>
  <c r="T290" i="5"/>
  <c r="R290" i="5"/>
  <c r="P290" i="5"/>
  <c r="BK290" i="5"/>
  <c r="J290" i="5"/>
  <c r="BF290" i="5"/>
  <c r="BI289" i="5"/>
  <c r="BH289" i="5"/>
  <c r="BG289" i="5"/>
  <c r="BE289" i="5"/>
  <c r="T289" i="5"/>
  <c r="R289" i="5"/>
  <c r="R288" i="5" s="1"/>
  <c r="R287" i="5" s="1"/>
  <c r="P289" i="5"/>
  <c r="P288" i="5"/>
  <c r="P287" i="5"/>
  <c r="BK289" i="5"/>
  <c r="BK288" i="5" s="1"/>
  <c r="J289" i="5"/>
  <c r="BF289" i="5" s="1"/>
  <c r="BI286" i="5"/>
  <c r="BH286" i="5"/>
  <c r="BG286" i="5"/>
  <c r="BE286" i="5"/>
  <c r="T286" i="5"/>
  <c r="R286" i="5"/>
  <c r="P286" i="5"/>
  <c r="BK286" i="5"/>
  <c r="J286" i="5"/>
  <c r="BF286" i="5" s="1"/>
  <c r="BI285" i="5"/>
  <c r="BH285" i="5"/>
  <c r="BG285" i="5"/>
  <c r="BE285" i="5"/>
  <c r="T285" i="5"/>
  <c r="R285" i="5"/>
  <c r="P285" i="5"/>
  <c r="BK285" i="5"/>
  <c r="J285" i="5"/>
  <c r="BF285" i="5"/>
  <c r="BI284" i="5"/>
  <c r="BH284" i="5"/>
  <c r="BG284" i="5"/>
  <c r="BE284" i="5"/>
  <c r="T284" i="5"/>
  <c r="R284" i="5"/>
  <c r="P284" i="5"/>
  <c r="BK284" i="5"/>
  <c r="J284" i="5"/>
  <c r="BF284" i="5"/>
  <c r="BI283" i="5"/>
  <c r="BH283" i="5"/>
  <c r="BG283" i="5"/>
  <c r="BE283" i="5"/>
  <c r="T283" i="5"/>
  <c r="R283" i="5"/>
  <c r="P283" i="5"/>
  <c r="BK283" i="5"/>
  <c r="J283" i="5"/>
  <c r="BF283" i="5" s="1"/>
  <c r="BI282" i="5"/>
  <c r="BH282" i="5"/>
  <c r="BG282" i="5"/>
  <c r="BE282" i="5"/>
  <c r="T282" i="5"/>
  <c r="R282" i="5"/>
  <c r="P282" i="5"/>
  <c r="BK282" i="5"/>
  <c r="J282" i="5"/>
  <c r="BF282" i="5"/>
  <c r="BI281" i="5"/>
  <c r="BH281" i="5"/>
  <c r="BG281" i="5"/>
  <c r="BE281" i="5"/>
  <c r="T281" i="5"/>
  <c r="R281" i="5"/>
  <c r="P281" i="5"/>
  <c r="BK281" i="5"/>
  <c r="J281" i="5"/>
  <c r="BF281" i="5"/>
  <c r="BI280" i="5"/>
  <c r="BH280" i="5"/>
  <c r="BG280" i="5"/>
  <c r="BE280" i="5"/>
  <c r="T280" i="5"/>
  <c r="R280" i="5"/>
  <c r="P280" i="5"/>
  <c r="BK280" i="5"/>
  <c r="J280" i="5"/>
  <c r="BF280" i="5" s="1"/>
  <c r="BI279" i="5"/>
  <c r="BH279" i="5"/>
  <c r="BG279" i="5"/>
  <c r="BE279" i="5"/>
  <c r="T279" i="5"/>
  <c r="R279" i="5"/>
  <c r="P279" i="5"/>
  <c r="BK279" i="5"/>
  <c r="J279" i="5"/>
  <c r="BF279" i="5"/>
  <c r="BI278" i="5"/>
  <c r="BH278" i="5"/>
  <c r="BG278" i="5"/>
  <c r="BE278" i="5"/>
  <c r="T278" i="5"/>
  <c r="R278" i="5"/>
  <c r="P278" i="5"/>
  <c r="BK278" i="5"/>
  <c r="J278" i="5"/>
  <c r="BF278" i="5"/>
  <c r="BI277" i="5"/>
  <c r="BH277" i="5"/>
  <c r="BG277" i="5"/>
  <c r="BE277" i="5"/>
  <c r="T277" i="5"/>
  <c r="R277" i="5"/>
  <c r="P277" i="5"/>
  <c r="BK277" i="5"/>
  <c r="J277" i="5"/>
  <c r="BF277" i="5" s="1"/>
  <c r="BI276" i="5"/>
  <c r="BH276" i="5"/>
  <c r="BG276" i="5"/>
  <c r="BE276" i="5"/>
  <c r="T276" i="5"/>
  <c r="R276" i="5"/>
  <c r="P276" i="5"/>
  <c r="BK276" i="5"/>
  <c r="J276" i="5"/>
  <c r="BF276" i="5"/>
  <c r="BI275" i="5"/>
  <c r="BH275" i="5"/>
  <c r="BG275" i="5"/>
  <c r="BE275" i="5"/>
  <c r="T275" i="5"/>
  <c r="R275" i="5"/>
  <c r="P275" i="5"/>
  <c r="BK275" i="5"/>
  <c r="J275" i="5"/>
  <c r="BF275" i="5"/>
  <c r="BI274" i="5"/>
  <c r="BH274" i="5"/>
  <c r="BG274" i="5"/>
  <c r="BE274" i="5"/>
  <c r="T274" i="5"/>
  <c r="R274" i="5"/>
  <c r="P274" i="5"/>
  <c r="BK274" i="5"/>
  <c r="J274" i="5"/>
  <c r="BF274" i="5" s="1"/>
  <c r="BI273" i="5"/>
  <c r="BH273" i="5"/>
  <c r="BG273" i="5"/>
  <c r="BE273" i="5"/>
  <c r="T273" i="5"/>
  <c r="R273" i="5"/>
  <c r="P273" i="5"/>
  <c r="BK273" i="5"/>
  <c r="J273" i="5"/>
  <c r="BF273" i="5"/>
  <c r="BI272" i="5"/>
  <c r="BH272" i="5"/>
  <c r="BG272" i="5"/>
  <c r="BE272" i="5"/>
  <c r="T272" i="5"/>
  <c r="R272" i="5"/>
  <c r="P272" i="5"/>
  <c r="BK272" i="5"/>
  <c r="J272" i="5"/>
  <c r="BF272" i="5"/>
  <c r="BI271" i="5"/>
  <c r="BH271" i="5"/>
  <c r="BG271" i="5"/>
  <c r="BE271" i="5"/>
  <c r="T271" i="5"/>
  <c r="R271" i="5"/>
  <c r="P271" i="5"/>
  <c r="BK271" i="5"/>
  <c r="J271" i="5"/>
  <c r="BF271" i="5" s="1"/>
  <c r="BI270" i="5"/>
  <c r="BH270" i="5"/>
  <c r="BG270" i="5"/>
  <c r="BE270" i="5"/>
  <c r="T270" i="5"/>
  <c r="R270" i="5"/>
  <c r="P270" i="5"/>
  <c r="BK270" i="5"/>
  <c r="J270" i="5"/>
  <c r="BF270" i="5"/>
  <c r="BI269" i="5"/>
  <c r="BH269" i="5"/>
  <c r="BG269" i="5"/>
  <c r="BE269" i="5"/>
  <c r="T269" i="5"/>
  <c r="R269" i="5"/>
  <c r="P269" i="5"/>
  <c r="BK269" i="5"/>
  <c r="J269" i="5"/>
  <c r="BF269" i="5"/>
  <c r="BI268" i="5"/>
  <c r="BH268" i="5"/>
  <c r="BG268" i="5"/>
  <c r="BE268" i="5"/>
  <c r="T268" i="5"/>
  <c r="R268" i="5"/>
  <c r="P268" i="5"/>
  <c r="BK268" i="5"/>
  <c r="J268" i="5"/>
  <c r="BF268" i="5" s="1"/>
  <c r="BI267" i="5"/>
  <c r="BH267" i="5"/>
  <c r="BG267" i="5"/>
  <c r="BE267" i="5"/>
  <c r="T267" i="5"/>
  <c r="R267" i="5"/>
  <c r="P267" i="5"/>
  <c r="BK267" i="5"/>
  <c r="J267" i="5"/>
  <c r="BF267" i="5"/>
  <c r="BI266" i="5"/>
  <c r="BH266" i="5"/>
  <c r="BG266" i="5"/>
  <c r="BE266" i="5"/>
  <c r="T266" i="5"/>
  <c r="R266" i="5"/>
  <c r="P266" i="5"/>
  <c r="BK266" i="5"/>
  <c r="J266" i="5"/>
  <c r="BF266" i="5"/>
  <c r="BI265" i="5"/>
  <c r="BH265" i="5"/>
  <c r="BG265" i="5"/>
  <c r="BE265" i="5"/>
  <c r="T265" i="5"/>
  <c r="R265" i="5"/>
  <c r="P265" i="5"/>
  <c r="BK265" i="5"/>
  <c r="J265" i="5"/>
  <c r="BF265" i="5" s="1"/>
  <c r="BI264" i="5"/>
  <c r="BH264" i="5"/>
  <c r="BG264" i="5"/>
  <c r="BE264" i="5"/>
  <c r="T264" i="5"/>
  <c r="R264" i="5"/>
  <c r="P264" i="5"/>
  <c r="BK264" i="5"/>
  <c r="J264" i="5"/>
  <c r="BF264" i="5"/>
  <c r="BI263" i="5"/>
  <c r="BH263" i="5"/>
  <c r="BG263" i="5"/>
  <c r="BE263" i="5"/>
  <c r="T263" i="5"/>
  <c r="R263" i="5"/>
  <c r="P263" i="5"/>
  <c r="BK263" i="5"/>
  <c r="J263" i="5"/>
  <c r="BF263" i="5"/>
  <c r="BI262" i="5"/>
  <c r="BH262" i="5"/>
  <c r="BG262" i="5"/>
  <c r="BE262" i="5"/>
  <c r="T262" i="5"/>
  <c r="R262" i="5"/>
  <c r="P262" i="5"/>
  <c r="BK262" i="5"/>
  <c r="J262" i="5"/>
  <c r="BF262" i="5" s="1"/>
  <c r="BI261" i="5"/>
  <c r="BH261" i="5"/>
  <c r="BG261" i="5"/>
  <c r="BE261" i="5"/>
  <c r="T261" i="5"/>
  <c r="R261" i="5"/>
  <c r="P261" i="5"/>
  <c r="BK261" i="5"/>
  <c r="J261" i="5"/>
  <c r="BF261" i="5"/>
  <c r="BI260" i="5"/>
  <c r="BH260" i="5"/>
  <c r="BG260" i="5"/>
  <c r="BE260" i="5"/>
  <c r="T260" i="5"/>
  <c r="R260" i="5"/>
  <c r="P260" i="5"/>
  <c r="BK260" i="5"/>
  <c r="J260" i="5"/>
  <c r="BF260" i="5"/>
  <c r="BI259" i="5"/>
  <c r="BH259" i="5"/>
  <c r="BG259" i="5"/>
  <c r="BE259" i="5"/>
  <c r="T259" i="5"/>
  <c r="R259" i="5"/>
  <c r="P259" i="5"/>
  <c r="BK259" i="5"/>
  <c r="J259" i="5"/>
  <c r="BF259" i="5" s="1"/>
  <c r="BI258" i="5"/>
  <c r="BH258" i="5"/>
  <c r="BG258" i="5"/>
  <c r="BE258" i="5"/>
  <c r="T258" i="5"/>
  <c r="R258" i="5"/>
  <c r="P258" i="5"/>
  <c r="BK258" i="5"/>
  <c r="J258" i="5"/>
  <c r="BF258" i="5"/>
  <c r="BI257" i="5"/>
  <c r="BH257" i="5"/>
  <c r="BG257" i="5"/>
  <c r="BE257" i="5"/>
  <c r="T257" i="5"/>
  <c r="R257" i="5"/>
  <c r="P257" i="5"/>
  <c r="BK257" i="5"/>
  <c r="J257" i="5"/>
  <c r="BF257" i="5"/>
  <c r="BI256" i="5"/>
  <c r="BH256" i="5"/>
  <c r="BG256" i="5"/>
  <c r="BE256" i="5"/>
  <c r="T256" i="5"/>
  <c r="R256" i="5"/>
  <c r="P256" i="5"/>
  <c r="BK256" i="5"/>
  <c r="J256" i="5"/>
  <c r="BF256" i="5" s="1"/>
  <c r="BI255" i="5"/>
  <c r="BH255" i="5"/>
  <c r="BG255" i="5"/>
  <c r="BE255" i="5"/>
  <c r="T255" i="5"/>
  <c r="R255" i="5"/>
  <c r="P255" i="5"/>
  <c r="BK255" i="5"/>
  <c r="J255" i="5"/>
  <c r="BF255" i="5"/>
  <c r="BI254" i="5"/>
  <c r="BH254" i="5"/>
  <c r="BG254" i="5"/>
  <c r="BE254" i="5"/>
  <c r="T254" i="5"/>
  <c r="R254" i="5"/>
  <c r="P254" i="5"/>
  <c r="BK254" i="5"/>
  <c r="J254" i="5"/>
  <c r="BF254" i="5"/>
  <c r="BI253" i="5"/>
  <c r="BH253" i="5"/>
  <c r="BG253" i="5"/>
  <c r="BE253" i="5"/>
  <c r="T253" i="5"/>
  <c r="R253" i="5"/>
  <c r="P253" i="5"/>
  <c r="BK253" i="5"/>
  <c r="J253" i="5"/>
  <c r="BF253" i="5" s="1"/>
  <c r="BI252" i="5"/>
  <c r="BH252" i="5"/>
  <c r="BG252" i="5"/>
  <c r="BE252" i="5"/>
  <c r="T252" i="5"/>
  <c r="R252" i="5"/>
  <c r="P252" i="5"/>
  <c r="BK252" i="5"/>
  <c r="J252" i="5"/>
  <c r="BF252" i="5"/>
  <c r="BI251" i="5"/>
  <c r="BH251" i="5"/>
  <c r="BG251" i="5"/>
  <c r="BE251" i="5"/>
  <c r="T251" i="5"/>
  <c r="R251" i="5"/>
  <c r="P251" i="5"/>
  <c r="BK251" i="5"/>
  <c r="J251" i="5"/>
  <c r="BF251" i="5"/>
  <c r="BI250" i="5"/>
  <c r="BH250" i="5"/>
  <c r="BG250" i="5"/>
  <c r="BE250" i="5"/>
  <c r="T250" i="5"/>
  <c r="R250" i="5"/>
  <c r="P250" i="5"/>
  <c r="BK250" i="5"/>
  <c r="J250" i="5"/>
  <c r="BF250" i="5" s="1"/>
  <c r="BI249" i="5"/>
  <c r="BH249" i="5"/>
  <c r="BG249" i="5"/>
  <c r="BE249" i="5"/>
  <c r="T249" i="5"/>
  <c r="R249" i="5"/>
  <c r="P249" i="5"/>
  <c r="BK249" i="5"/>
  <c r="J249" i="5"/>
  <c r="BF249" i="5"/>
  <c r="BI248" i="5"/>
  <c r="BH248" i="5"/>
  <c r="BG248" i="5"/>
  <c r="BE248" i="5"/>
  <c r="T248" i="5"/>
  <c r="R248" i="5"/>
  <c r="P248" i="5"/>
  <c r="BK248" i="5"/>
  <c r="BK246" i="5" s="1"/>
  <c r="J246" i="5" s="1"/>
  <c r="J109" i="5" s="1"/>
  <c r="J248" i="5"/>
  <c r="BF248" i="5"/>
  <c r="BI247" i="5"/>
  <c r="BH247" i="5"/>
  <c r="BG247" i="5"/>
  <c r="BE247" i="5"/>
  <c r="T247" i="5"/>
  <c r="R247" i="5"/>
  <c r="P247" i="5"/>
  <c r="BK247" i="5"/>
  <c r="J247" i="5"/>
  <c r="BF247" i="5" s="1"/>
  <c r="BI245" i="5"/>
  <c r="BH245" i="5"/>
  <c r="BG245" i="5"/>
  <c r="BE245" i="5"/>
  <c r="T245" i="5"/>
  <c r="R245" i="5"/>
  <c r="P245" i="5"/>
  <c r="BK245" i="5"/>
  <c r="J245" i="5"/>
  <c r="BF245" i="5"/>
  <c r="BI244" i="5"/>
  <c r="BH244" i="5"/>
  <c r="BG244" i="5"/>
  <c r="BE244" i="5"/>
  <c r="T244" i="5"/>
  <c r="R244" i="5"/>
  <c r="P244" i="5"/>
  <c r="BK244" i="5"/>
  <c r="J244" i="5"/>
  <c r="BF244" i="5"/>
  <c r="BI243" i="5"/>
  <c r="BH243" i="5"/>
  <c r="BG243" i="5"/>
  <c r="BE243" i="5"/>
  <c r="T243" i="5"/>
  <c r="R243" i="5"/>
  <c r="P243" i="5"/>
  <c r="BK243" i="5"/>
  <c r="J243" i="5"/>
  <c r="BF243" i="5" s="1"/>
  <c r="BI242" i="5"/>
  <c r="BH242" i="5"/>
  <c r="BG242" i="5"/>
  <c r="BE242" i="5"/>
  <c r="T242" i="5"/>
  <c r="R242" i="5"/>
  <c r="P242" i="5"/>
  <c r="BK242" i="5"/>
  <c r="J242" i="5"/>
  <c r="BF242" i="5"/>
  <c r="BI241" i="5"/>
  <c r="BH241" i="5"/>
  <c r="BG241" i="5"/>
  <c r="BE241" i="5"/>
  <c r="T241" i="5"/>
  <c r="R241" i="5"/>
  <c r="P241" i="5"/>
  <c r="BK241" i="5"/>
  <c r="J241" i="5"/>
  <c r="BF241" i="5"/>
  <c r="BI240" i="5"/>
  <c r="BH240" i="5"/>
  <c r="BG240" i="5"/>
  <c r="BE240" i="5"/>
  <c r="T240" i="5"/>
  <c r="R240" i="5"/>
  <c r="P240" i="5"/>
  <c r="BK240" i="5"/>
  <c r="J240" i="5"/>
  <c r="BF240" i="5" s="1"/>
  <c r="BI239" i="5"/>
  <c r="BH239" i="5"/>
  <c r="BG239" i="5"/>
  <c r="BE239" i="5"/>
  <c r="T239" i="5"/>
  <c r="R239" i="5"/>
  <c r="P239" i="5"/>
  <c r="BK239" i="5"/>
  <c r="J239" i="5"/>
  <c r="BF239" i="5"/>
  <c r="BI238" i="5"/>
  <c r="BH238" i="5"/>
  <c r="BG238" i="5"/>
  <c r="BE238" i="5"/>
  <c r="T238" i="5"/>
  <c r="R238" i="5"/>
  <c r="P238" i="5"/>
  <c r="BK238" i="5"/>
  <c r="J238" i="5"/>
  <c r="BF238" i="5"/>
  <c r="BI237" i="5"/>
  <c r="BH237" i="5"/>
  <c r="BG237" i="5"/>
  <c r="BE237" i="5"/>
  <c r="T237" i="5"/>
  <c r="R237" i="5"/>
  <c r="P237" i="5"/>
  <c r="BK237" i="5"/>
  <c r="J237" i="5"/>
  <c r="BF237" i="5" s="1"/>
  <c r="BI236" i="5"/>
  <c r="BH236" i="5"/>
  <c r="BG236" i="5"/>
  <c r="BE236" i="5"/>
  <c r="T236" i="5"/>
  <c r="R236" i="5"/>
  <c r="P236" i="5"/>
  <c r="BK236" i="5"/>
  <c r="J236" i="5"/>
  <c r="BF236" i="5"/>
  <c r="BI235" i="5"/>
  <c r="BH235" i="5"/>
  <c r="BG235" i="5"/>
  <c r="BE235" i="5"/>
  <c r="T235" i="5"/>
  <c r="R235" i="5"/>
  <c r="P235" i="5"/>
  <c r="BK235" i="5"/>
  <c r="J235" i="5"/>
  <c r="BF235" i="5"/>
  <c r="BI234" i="5"/>
  <c r="BH234" i="5"/>
  <c r="BG234" i="5"/>
  <c r="BE234" i="5"/>
  <c r="T234" i="5"/>
  <c r="R234" i="5"/>
  <c r="P234" i="5"/>
  <c r="BK234" i="5"/>
  <c r="J234" i="5"/>
  <c r="BF234" i="5" s="1"/>
  <c r="BI233" i="5"/>
  <c r="BH233" i="5"/>
  <c r="BG233" i="5"/>
  <c r="BE233" i="5"/>
  <c r="T233" i="5"/>
  <c r="R233" i="5"/>
  <c r="P233" i="5"/>
  <c r="BK233" i="5"/>
  <c r="J233" i="5"/>
  <c r="BF233" i="5"/>
  <c r="BI232" i="5"/>
  <c r="BH232" i="5"/>
  <c r="BG232" i="5"/>
  <c r="BE232" i="5"/>
  <c r="T232" i="5"/>
  <c r="R232" i="5"/>
  <c r="P232" i="5"/>
  <c r="BK232" i="5"/>
  <c r="J232" i="5"/>
  <c r="BF232" i="5"/>
  <c r="BI231" i="5"/>
  <c r="BH231" i="5"/>
  <c r="BG231" i="5"/>
  <c r="BE231" i="5"/>
  <c r="T231" i="5"/>
  <c r="R231" i="5"/>
  <c r="P231" i="5"/>
  <c r="BK231" i="5"/>
  <c r="J231" i="5"/>
  <c r="BF231" i="5" s="1"/>
  <c r="BI230" i="5"/>
  <c r="BH230" i="5"/>
  <c r="BG230" i="5"/>
  <c r="BE230" i="5"/>
  <c r="T230" i="5"/>
  <c r="R230" i="5"/>
  <c r="P230" i="5"/>
  <c r="BK230" i="5"/>
  <c r="J230" i="5"/>
  <c r="BF230" i="5"/>
  <c r="BI229" i="5"/>
  <c r="BH229" i="5"/>
  <c r="BG229" i="5"/>
  <c r="BE229" i="5"/>
  <c r="T229" i="5"/>
  <c r="R229" i="5"/>
  <c r="P229" i="5"/>
  <c r="BK229" i="5"/>
  <c r="J229" i="5"/>
  <c r="BF229" i="5"/>
  <c r="BI228" i="5"/>
  <c r="BH228" i="5"/>
  <c r="BG228" i="5"/>
  <c r="BE228" i="5"/>
  <c r="T228" i="5"/>
  <c r="R228" i="5"/>
  <c r="P228" i="5"/>
  <c r="BK228" i="5"/>
  <c r="J228" i="5"/>
  <c r="BF228" i="5" s="1"/>
  <c r="BI227" i="5"/>
  <c r="BH227" i="5"/>
  <c r="BG227" i="5"/>
  <c r="BE227" i="5"/>
  <c r="T227" i="5"/>
  <c r="R227" i="5"/>
  <c r="P227" i="5"/>
  <c r="BK227" i="5"/>
  <c r="J227" i="5"/>
  <c r="BF227" i="5"/>
  <c r="BI226" i="5"/>
  <c r="BH226" i="5"/>
  <c r="BG226" i="5"/>
  <c r="BE226" i="5"/>
  <c r="T226" i="5"/>
  <c r="R226" i="5"/>
  <c r="P226" i="5"/>
  <c r="BK226" i="5"/>
  <c r="J226" i="5"/>
  <c r="BF226" i="5"/>
  <c r="BI225" i="5"/>
  <c r="BH225" i="5"/>
  <c r="BG225" i="5"/>
  <c r="BE225" i="5"/>
  <c r="T225" i="5"/>
  <c r="R225" i="5"/>
  <c r="P225" i="5"/>
  <c r="BK225" i="5"/>
  <c r="J225" i="5"/>
  <c r="BF225" i="5" s="1"/>
  <c r="BI224" i="5"/>
  <c r="BH224" i="5"/>
  <c r="BG224" i="5"/>
  <c r="BE224" i="5"/>
  <c r="T224" i="5"/>
  <c r="T210" i="5" s="1"/>
  <c r="R224" i="5"/>
  <c r="P224" i="5"/>
  <c r="BK224" i="5"/>
  <c r="J224" i="5"/>
  <c r="BF224" i="5"/>
  <c r="BI223" i="5"/>
  <c r="BH223" i="5"/>
  <c r="BG223" i="5"/>
  <c r="BE223" i="5"/>
  <c r="T223" i="5"/>
  <c r="R223" i="5"/>
  <c r="P223" i="5"/>
  <c r="BK223" i="5"/>
  <c r="J223" i="5"/>
  <c r="BF223" i="5"/>
  <c r="BI222" i="5"/>
  <c r="BH222" i="5"/>
  <c r="BG222" i="5"/>
  <c r="BE222" i="5"/>
  <c r="T222" i="5"/>
  <c r="R222" i="5"/>
  <c r="P222" i="5"/>
  <c r="BK222" i="5"/>
  <c r="J222" i="5"/>
  <c r="BF222" i="5" s="1"/>
  <c r="BI221" i="5"/>
  <c r="BH221" i="5"/>
  <c r="BG221" i="5"/>
  <c r="BE221" i="5"/>
  <c r="T221" i="5"/>
  <c r="R221" i="5"/>
  <c r="P221" i="5"/>
  <c r="BK221" i="5"/>
  <c r="J221" i="5"/>
  <c r="BF221" i="5"/>
  <c r="BI220" i="5"/>
  <c r="BH220" i="5"/>
  <c r="BG220" i="5"/>
  <c r="BE220" i="5"/>
  <c r="T220" i="5"/>
  <c r="R220" i="5"/>
  <c r="P220" i="5"/>
  <c r="BK220" i="5"/>
  <c r="J220" i="5"/>
  <c r="BF220" i="5"/>
  <c r="BI219" i="5"/>
  <c r="BH219" i="5"/>
  <c r="BG219" i="5"/>
  <c r="BE219" i="5"/>
  <c r="T219" i="5"/>
  <c r="R219" i="5"/>
  <c r="P219" i="5"/>
  <c r="BK219" i="5"/>
  <c r="J219" i="5"/>
  <c r="BF219" i="5" s="1"/>
  <c r="BI218" i="5"/>
  <c r="BH218" i="5"/>
  <c r="BG218" i="5"/>
  <c r="BE218" i="5"/>
  <c r="T218" i="5"/>
  <c r="R218" i="5"/>
  <c r="P218" i="5"/>
  <c r="BK218" i="5"/>
  <c r="J218" i="5"/>
  <c r="BF218" i="5"/>
  <c r="BI217" i="5"/>
  <c r="BH217" i="5"/>
  <c r="BG217" i="5"/>
  <c r="BE217" i="5"/>
  <c r="T217" i="5"/>
  <c r="R217" i="5"/>
  <c r="P217" i="5"/>
  <c r="BK217" i="5"/>
  <c r="J217" i="5"/>
  <c r="BF217" i="5"/>
  <c r="BI216" i="5"/>
  <c r="BH216" i="5"/>
  <c r="BG216" i="5"/>
  <c r="BE216" i="5"/>
  <c r="T216" i="5"/>
  <c r="R216" i="5"/>
  <c r="P216" i="5"/>
  <c r="BK216" i="5"/>
  <c r="J216" i="5"/>
  <c r="BF216" i="5" s="1"/>
  <c r="BI215" i="5"/>
  <c r="BH215" i="5"/>
  <c r="BG215" i="5"/>
  <c r="BE215" i="5"/>
  <c r="T215" i="5"/>
  <c r="R215" i="5"/>
  <c r="P215" i="5"/>
  <c r="BK215" i="5"/>
  <c r="J215" i="5"/>
  <c r="BF215" i="5"/>
  <c r="BI214" i="5"/>
  <c r="BH214" i="5"/>
  <c r="BG214" i="5"/>
  <c r="BE214" i="5"/>
  <c r="T214" i="5"/>
  <c r="R214" i="5"/>
  <c r="P214" i="5"/>
  <c r="BK214" i="5"/>
  <c r="J214" i="5"/>
  <c r="BF214" i="5"/>
  <c r="BI213" i="5"/>
  <c r="BH213" i="5"/>
  <c r="BG213" i="5"/>
  <c r="BE213" i="5"/>
  <c r="T213" i="5"/>
  <c r="R213" i="5"/>
  <c r="P213" i="5"/>
  <c r="BK213" i="5"/>
  <c r="J213" i="5"/>
  <c r="BF213" i="5" s="1"/>
  <c r="BI212" i="5"/>
  <c r="BH212" i="5"/>
  <c r="BG212" i="5"/>
  <c r="BE212" i="5"/>
  <c r="T212" i="5"/>
  <c r="R212" i="5"/>
  <c r="P212" i="5"/>
  <c r="BK212" i="5"/>
  <c r="J212" i="5"/>
  <c r="BF212" i="5"/>
  <c r="BI211" i="5"/>
  <c r="BH211" i="5"/>
  <c r="BG211" i="5"/>
  <c r="BE211" i="5"/>
  <c r="T211" i="5"/>
  <c r="R211" i="5"/>
  <c r="P211" i="5"/>
  <c r="BK211" i="5"/>
  <c r="J211" i="5"/>
  <c r="BF211" i="5" s="1"/>
  <c r="BI209" i="5"/>
  <c r="BH209" i="5"/>
  <c r="BG209" i="5"/>
  <c r="BE209" i="5"/>
  <c r="T209" i="5"/>
  <c r="R209" i="5"/>
  <c r="P209" i="5"/>
  <c r="BK209" i="5"/>
  <c r="J209" i="5"/>
  <c r="BF209" i="5" s="1"/>
  <c r="BI208" i="5"/>
  <c r="BH208" i="5"/>
  <c r="BG208" i="5"/>
  <c r="BE208" i="5"/>
  <c r="T208" i="5"/>
  <c r="R208" i="5"/>
  <c r="P208" i="5"/>
  <c r="BK208" i="5"/>
  <c r="J208" i="5"/>
  <c r="BF208" i="5"/>
  <c r="BI207" i="5"/>
  <c r="BH207" i="5"/>
  <c r="BG207" i="5"/>
  <c r="BE207" i="5"/>
  <c r="T207" i="5"/>
  <c r="R207" i="5"/>
  <c r="P207" i="5"/>
  <c r="BK207" i="5"/>
  <c r="J207" i="5"/>
  <c r="BF207" i="5"/>
  <c r="BI206" i="5"/>
  <c r="BH206" i="5"/>
  <c r="BG206" i="5"/>
  <c r="BE206" i="5"/>
  <c r="T206" i="5"/>
  <c r="R206" i="5"/>
  <c r="P206" i="5"/>
  <c r="BK206" i="5"/>
  <c r="J206" i="5"/>
  <c r="BF206" i="5" s="1"/>
  <c r="BI205" i="5"/>
  <c r="BH205" i="5"/>
  <c r="BG205" i="5"/>
  <c r="BE205" i="5"/>
  <c r="T205" i="5"/>
  <c r="R205" i="5"/>
  <c r="P205" i="5"/>
  <c r="BK205" i="5"/>
  <c r="J205" i="5"/>
  <c r="BF205" i="5"/>
  <c r="BI204" i="5"/>
  <c r="BH204" i="5"/>
  <c r="BG204" i="5"/>
  <c r="BE204" i="5"/>
  <c r="T204" i="5"/>
  <c r="R204" i="5"/>
  <c r="P204" i="5"/>
  <c r="BK204" i="5"/>
  <c r="J204" i="5"/>
  <c r="BF204" i="5"/>
  <c r="BI203" i="5"/>
  <c r="BH203" i="5"/>
  <c r="BG203" i="5"/>
  <c r="BE203" i="5"/>
  <c r="T203" i="5"/>
  <c r="R203" i="5"/>
  <c r="P203" i="5"/>
  <c r="BK203" i="5"/>
  <c r="J203" i="5"/>
  <c r="BF203" i="5" s="1"/>
  <c r="BI202" i="5"/>
  <c r="BH202" i="5"/>
  <c r="BG202" i="5"/>
  <c r="BE202" i="5"/>
  <c r="T202" i="5"/>
  <c r="R202" i="5"/>
  <c r="P202" i="5"/>
  <c r="BK202" i="5"/>
  <c r="J202" i="5"/>
  <c r="BF202" i="5"/>
  <c r="BI201" i="5"/>
  <c r="BH201" i="5"/>
  <c r="BG201" i="5"/>
  <c r="BE201" i="5"/>
  <c r="T201" i="5"/>
  <c r="R201" i="5"/>
  <c r="P201" i="5"/>
  <c r="BK201" i="5"/>
  <c r="J201" i="5"/>
  <c r="BF201" i="5"/>
  <c r="BI200" i="5"/>
  <c r="BH200" i="5"/>
  <c r="BG200" i="5"/>
  <c r="BE200" i="5"/>
  <c r="T200" i="5"/>
  <c r="R200" i="5"/>
  <c r="P200" i="5"/>
  <c r="BK200" i="5"/>
  <c r="J200" i="5"/>
  <c r="BF200" i="5" s="1"/>
  <c r="BI199" i="5"/>
  <c r="BH199" i="5"/>
  <c r="BG199" i="5"/>
  <c r="BE199" i="5"/>
  <c r="T199" i="5"/>
  <c r="R199" i="5"/>
  <c r="P199" i="5"/>
  <c r="BK199" i="5"/>
  <c r="J199" i="5"/>
  <c r="BF199" i="5"/>
  <c r="BI198" i="5"/>
  <c r="BH198" i="5"/>
  <c r="BG198" i="5"/>
  <c r="BE198" i="5"/>
  <c r="T198" i="5"/>
  <c r="R198" i="5"/>
  <c r="P198" i="5"/>
  <c r="BK198" i="5"/>
  <c r="J198" i="5"/>
  <c r="BF198" i="5"/>
  <c r="BI197" i="5"/>
  <c r="BH197" i="5"/>
  <c r="BG197" i="5"/>
  <c r="BE197" i="5"/>
  <c r="T197" i="5"/>
  <c r="R197" i="5"/>
  <c r="P197" i="5"/>
  <c r="BK197" i="5"/>
  <c r="J197" i="5"/>
  <c r="BF197" i="5" s="1"/>
  <c r="BI196" i="5"/>
  <c r="BH196" i="5"/>
  <c r="BG196" i="5"/>
  <c r="BE196" i="5"/>
  <c r="T196" i="5"/>
  <c r="R196" i="5"/>
  <c r="P196" i="5"/>
  <c r="BK196" i="5"/>
  <c r="J196" i="5"/>
  <c r="BF196" i="5"/>
  <c r="BI195" i="5"/>
  <c r="BH195" i="5"/>
  <c r="BG195" i="5"/>
  <c r="BE195" i="5"/>
  <c r="T195" i="5"/>
  <c r="R195" i="5"/>
  <c r="P195" i="5"/>
  <c r="BK195" i="5"/>
  <c r="J195" i="5"/>
  <c r="BF195" i="5"/>
  <c r="BI194" i="5"/>
  <c r="BH194" i="5"/>
  <c r="BG194" i="5"/>
  <c r="BE194" i="5"/>
  <c r="T194" i="5"/>
  <c r="R194" i="5"/>
  <c r="P194" i="5"/>
  <c r="BK194" i="5"/>
  <c r="J194" i="5"/>
  <c r="BF194" i="5" s="1"/>
  <c r="BI193" i="5"/>
  <c r="BH193" i="5"/>
  <c r="BG193" i="5"/>
  <c r="BE193" i="5"/>
  <c r="T193" i="5"/>
  <c r="R193" i="5"/>
  <c r="P193" i="5"/>
  <c r="BK193" i="5"/>
  <c r="J193" i="5"/>
  <c r="BF193" i="5"/>
  <c r="BI192" i="5"/>
  <c r="BH192" i="5"/>
  <c r="BG192" i="5"/>
  <c r="BE192" i="5"/>
  <c r="T192" i="5"/>
  <c r="R192" i="5"/>
  <c r="P192" i="5"/>
  <c r="BK192" i="5"/>
  <c r="J192" i="5"/>
  <c r="BF192" i="5"/>
  <c r="BI191" i="5"/>
  <c r="BH191" i="5"/>
  <c r="BG191" i="5"/>
  <c r="BE191" i="5"/>
  <c r="T191" i="5"/>
  <c r="R191" i="5"/>
  <c r="P191" i="5"/>
  <c r="BK191" i="5"/>
  <c r="J191" i="5"/>
  <c r="BF191" i="5" s="1"/>
  <c r="BI190" i="5"/>
  <c r="BH190" i="5"/>
  <c r="BG190" i="5"/>
  <c r="BE190" i="5"/>
  <c r="T190" i="5"/>
  <c r="R190" i="5"/>
  <c r="P190" i="5"/>
  <c r="BK190" i="5"/>
  <c r="J190" i="5"/>
  <c r="BF190" i="5"/>
  <c r="BI189" i="5"/>
  <c r="BH189" i="5"/>
  <c r="BG189" i="5"/>
  <c r="BE189" i="5"/>
  <c r="T189" i="5"/>
  <c r="R189" i="5"/>
  <c r="P189" i="5"/>
  <c r="BK189" i="5"/>
  <c r="J189" i="5"/>
  <c r="BF189" i="5"/>
  <c r="BI188" i="5"/>
  <c r="BH188" i="5"/>
  <c r="BG188" i="5"/>
  <c r="BE188" i="5"/>
  <c r="T188" i="5"/>
  <c r="R188" i="5"/>
  <c r="P188" i="5"/>
  <c r="BK188" i="5"/>
  <c r="J188" i="5"/>
  <c r="BF188" i="5" s="1"/>
  <c r="BI187" i="5"/>
  <c r="BH187" i="5"/>
  <c r="BG187" i="5"/>
  <c r="BE187" i="5"/>
  <c r="T187" i="5"/>
  <c r="R187" i="5"/>
  <c r="P187" i="5"/>
  <c r="BK187" i="5"/>
  <c r="J187" i="5"/>
  <c r="BF187" i="5"/>
  <c r="BI186" i="5"/>
  <c r="BH186" i="5"/>
  <c r="BG186" i="5"/>
  <c r="BE186" i="5"/>
  <c r="T186" i="5"/>
  <c r="R186" i="5"/>
  <c r="P186" i="5"/>
  <c r="BK186" i="5"/>
  <c r="J186" i="5"/>
  <c r="BF186" i="5"/>
  <c r="BI185" i="5"/>
  <c r="BH185" i="5"/>
  <c r="BG185" i="5"/>
  <c r="BE185" i="5"/>
  <c r="T185" i="5"/>
  <c r="R185" i="5"/>
  <c r="P185" i="5"/>
  <c r="BK185" i="5"/>
  <c r="J185" i="5"/>
  <c r="BF185" i="5" s="1"/>
  <c r="BI184" i="5"/>
  <c r="BH184" i="5"/>
  <c r="BG184" i="5"/>
  <c r="BE184" i="5"/>
  <c r="T184" i="5"/>
  <c r="R184" i="5"/>
  <c r="P184" i="5"/>
  <c r="BK184" i="5"/>
  <c r="J184" i="5"/>
  <c r="BF184" i="5"/>
  <c r="BI183" i="5"/>
  <c r="BH183" i="5"/>
  <c r="BG183" i="5"/>
  <c r="BE183" i="5"/>
  <c r="T183" i="5"/>
  <c r="R183" i="5"/>
  <c r="P183" i="5"/>
  <c r="BK183" i="5"/>
  <c r="J183" i="5"/>
  <c r="BF183" i="5"/>
  <c r="BI182" i="5"/>
  <c r="BH182" i="5"/>
  <c r="BG182" i="5"/>
  <c r="BE182" i="5"/>
  <c r="T182" i="5"/>
  <c r="R182" i="5"/>
  <c r="P182" i="5"/>
  <c r="BK182" i="5"/>
  <c r="J182" i="5"/>
  <c r="BF182" i="5" s="1"/>
  <c r="BI181" i="5"/>
  <c r="BH181" i="5"/>
  <c r="BG181" i="5"/>
  <c r="BE181" i="5"/>
  <c r="T181" i="5"/>
  <c r="R181" i="5"/>
  <c r="P181" i="5"/>
  <c r="BK181" i="5"/>
  <c r="J181" i="5"/>
  <c r="BF181" i="5"/>
  <c r="BI180" i="5"/>
  <c r="BH180" i="5"/>
  <c r="BG180" i="5"/>
  <c r="BE180" i="5"/>
  <c r="T180" i="5"/>
  <c r="R180" i="5"/>
  <c r="P180" i="5"/>
  <c r="BK180" i="5"/>
  <c r="J180" i="5"/>
  <c r="BF180" i="5"/>
  <c r="BI179" i="5"/>
  <c r="BH179" i="5"/>
  <c r="BG179" i="5"/>
  <c r="BE179" i="5"/>
  <c r="T179" i="5"/>
  <c r="R179" i="5"/>
  <c r="P179" i="5"/>
  <c r="BK179" i="5"/>
  <c r="J179" i="5"/>
  <c r="BF179" i="5" s="1"/>
  <c r="BI178" i="5"/>
  <c r="BH178" i="5"/>
  <c r="BG178" i="5"/>
  <c r="BE178" i="5"/>
  <c r="T178" i="5"/>
  <c r="R178" i="5"/>
  <c r="P178" i="5"/>
  <c r="BK178" i="5"/>
  <c r="J178" i="5"/>
  <c r="BF178" i="5" s="1"/>
  <c r="BI176" i="5"/>
  <c r="BH176" i="5"/>
  <c r="BG176" i="5"/>
  <c r="BE176" i="5"/>
  <c r="T176" i="5"/>
  <c r="R176" i="5"/>
  <c r="P176" i="5"/>
  <c r="BK176" i="5"/>
  <c r="J176" i="5"/>
  <c r="BF176" i="5"/>
  <c r="BI175" i="5"/>
  <c r="BH175" i="5"/>
  <c r="BG175" i="5"/>
  <c r="BE175" i="5"/>
  <c r="T175" i="5"/>
  <c r="R175" i="5"/>
  <c r="P175" i="5"/>
  <c r="BK175" i="5"/>
  <c r="J175" i="5"/>
  <c r="BF175" i="5" s="1"/>
  <c r="BI174" i="5"/>
  <c r="BH174" i="5"/>
  <c r="BG174" i="5"/>
  <c r="BE174" i="5"/>
  <c r="T174" i="5"/>
  <c r="R174" i="5"/>
  <c r="P174" i="5"/>
  <c r="BK174" i="5"/>
  <c r="J174" i="5"/>
  <c r="BF174" i="5"/>
  <c r="BI173" i="5"/>
  <c r="BH173" i="5"/>
  <c r="BG173" i="5"/>
  <c r="BE173" i="5"/>
  <c r="T173" i="5"/>
  <c r="R173" i="5"/>
  <c r="P173" i="5"/>
  <c r="BK173" i="5"/>
  <c r="J173" i="5"/>
  <c r="BF173" i="5"/>
  <c r="BI172" i="5"/>
  <c r="BH172" i="5"/>
  <c r="BG172" i="5"/>
  <c r="BE172" i="5"/>
  <c r="T172" i="5"/>
  <c r="R172" i="5"/>
  <c r="P172" i="5"/>
  <c r="BK172" i="5"/>
  <c r="J172" i="5"/>
  <c r="BF172" i="5" s="1"/>
  <c r="BI171" i="5"/>
  <c r="BH171" i="5"/>
  <c r="BG171" i="5"/>
  <c r="BE171" i="5"/>
  <c r="T171" i="5"/>
  <c r="T170" i="5" s="1"/>
  <c r="R171" i="5"/>
  <c r="P171" i="5"/>
  <c r="BK171" i="5"/>
  <c r="J171" i="5"/>
  <c r="BF171" i="5"/>
  <c r="BI168" i="5"/>
  <c r="BH168" i="5"/>
  <c r="BG168" i="5"/>
  <c r="BE168" i="5"/>
  <c r="T168" i="5"/>
  <c r="R168" i="5"/>
  <c r="P168" i="5"/>
  <c r="BK168" i="5"/>
  <c r="J168" i="5"/>
  <c r="BF168" i="5"/>
  <c r="BI167" i="5"/>
  <c r="BH167" i="5"/>
  <c r="BG167" i="5"/>
  <c r="BE167" i="5"/>
  <c r="T167" i="5"/>
  <c r="T166" i="5"/>
  <c r="R167" i="5"/>
  <c r="R166" i="5"/>
  <c r="P167" i="5"/>
  <c r="P166" i="5" s="1"/>
  <c r="BK167" i="5"/>
  <c r="BK166" i="5"/>
  <c r="J166" i="5" s="1"/>
  <c r="J104" i="5" s="1"/>
  <c r="J167" i="5"/>
  <c r="BF167" i="5"/>
  <c r="BI165" i="5"/>
  <c r="BH165" i="5"/>
  <c r="BG165" i="5"/>
  <c r="BE165" i="5"/>
  <c r="T165" i="5"/>
  <c r="R165" i="5"/>
  <c r="P165" i="5"/>
  <c r="BK165" i="5"/>
  <c r="J165" i="5"/>
  <c r="BF165" i="5"/>
  <c r="BI164" i="5"/>
  <c r="BH164" i="5"/>
  <c r="BG164" i="5"/>
  <c r="BE164" i="5"/>
  <c r="T164" i="5"/>
  <c r="R164" i="5"/>
  <c r="P164" i="5"/>
  <c r="BK164" i="5"/>
  <c r="J164" i="5"/>
  <c r="BF164" i="5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/>
  <c r="BI161" i="5"/>
  <c r="BH161" i="5"/>
  <c r="BG161" i="5"/>
  <c r="BE161" i="5"/>
  <c r="T161" i="5"/>
  <c r="R161" i="5"/>
  <c r="P161" i="5"/>
  <c r="BK161" i="5"/>
  <c r="J161" i="5"/>
  <c r="BF161" i="5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/>
  <c r="BI158" i="5"/>
  <c r="BH158" i="5"/>
  <c r="BG158" i="5"/>
  <c r="BE158" i="5"/>
  <c r="T158" i="5"/>
  <c r="R158" i="5"/>
  <c r="P158" i="5"/>
  <c r="BK158" i="5"/>
  <c r="J158" i="5"/>
  <c r="BF158" i="5"/>
  <c r="BI157" i="5"/>
  <c r="BH157" i="5"/>
  <c r="BG157" i="5"/>
  <c r="BE157" i="5"/>
  <c r="T157" i="5"/>
  <c r="R157" i="5"/>
  <c r="P157" i="5"/>
  <c r="BK157" i="5"/>
  <c r="J157" i="5"/>
  <c r="BF157" i="5" s="1"/>
  <c r="BI156" i="5"/>
  <c r="BH156" i="5"/>
  <c r="BG156" i="5"/>
  <c r="BE156" i="5"/>
  <c r="T156" i="5"/>
  <c r="R156" i="5"/>
  <c r="P156" i="5"/>
  <c r="BK156" i="5"/>
  <c r="J156" i="5"/>
  <c r="BF156" i="5"/>
  <c r="BI155" i="5"/>
  <c r="BH155" i="5"/>
  <c r="BG155" i="5"/>
  <c r="BE155" i="5"/>
  <c r="T155" i="5"/>
  <c r="R155" i="5"/>
  <c r="P155" i="5"/>
  <c r="BK155" i="5"/>
  <c r="J155" i="5"/>
  <c r="BF155" i="5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/>
  <c r="BI152" i="5"/>
  <c r="BH152" i="5"/>
  <c r="BG152" i="5"/>
  <c r="BE152" i="5"/>
  <c r="T152" i="5"/>
  <c r="R152" i="5"/>
  <c r="P152" i="5"/>
  <c r="BK152" i="5"/>
  <c r="J152" i="5"/>
  <c r="BF152" i="5"/>
  <c r="BI151" i="5"/>
  <c r="BH151" i="5"/>
  <c r="BG151" i="5"/>
  <c r="BE151" i="5"/>
  <c r="T151" i="5"/>
  <c r="R151" i="5"/>
  <c r="P151" i="5"/>
  <c r="BK151" i="5"/>
  <c r="J151" i="5"/>
  <c r="BF151" i="5" s="1"/>
  <c r="BI149" i="5"/>
  <c r="BH149" i="5"/>
  <c r="BG149" i="5"/>
  <c r="BE149" i="5"/>
  <c r="T149" i="5"/>
  <c r="T148" i="5" s="1"/>
  <c r="R149" i="5"/>
  <c r="R148" i="5"/>
  <c r="P149" i="5"/>
  <c r="P148" i="5"/>
  <c r="BK149" i="5"/>
  <c r="BK148" i="5" s="1"/>
  <c r="J148" i="5" s="1"/>
  <c r="J102" i="5" s="1"/>
  <c r="J149" i="5"/>
  <c r="BF149" i="5" s="1"/>
  <c r="BI147" i="5"/>
  <c r="BH147" i="5"/>
  <c r="BG147" i="5"/>
  <c r="BE147" i="5"/>
  <c r="T147" i="5"/>
  <c r="R147" i="5"/>
  <c r="P147" i="5"/>
  <c r="BK147" i="5"/>
  <c r="J147" i="5"/>
  <c r="BF147" i="5"/>
  <c r="BI146" i="5"/>
  <c r="BH146" i="5"/>
  <c r="BG146" i="5"/>
  <c r="BE146" i="5"/>
  <c r="T146" i="5"/>
  <c r="T145" i="5"/>
  <c r="R146" i="5"/>
  <c r="R145" i="5"/>
  <c r="P146" i="5"/>
  <c r="P145" i="5" s="1"/>
  <c r="BK146" i="5"/>
  <c r="BK145" i="5"/>
  <c r="J145" i="5" s="1"/>
  <c r="J101" i="5" s="1"/>
  <c r="J146" i="5"/>
  <c r="BF146" i="5" s="1"/>
  <c r="BI144" i="5"/>
  <c r="BH144" i="5"/>
  <c r="BG144" i="5"/>
  <c r="BE144" i="5"/>
  <c r="T144" i="5"/>
  <c r="R144" i="5"/>
  <c r="P144" i="5"/>
  <c r="BK144" i="5"/>
  <c r="J144" i="5"/>
  <c r="BF144" i="5"/>
  <c r="BI143" i="5"/>
  <c r="BH143" i="5"/>
  <c r="BG143" i="5"/>
  <c r="BE143" i="5"/>
  <c r="T143" i="5"/>
  <c r="R143" i="5"/>
  <c r="P143" i="5"/>
  <c r="P136" i="5" s="1"/>
  <c r="BK143" i="5"/>
  <c r="J143" i="5"/>
  <c r="BF143" i="5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P141" i="5"/>
  <c r="BK141" i="5"/>
  <c r="J141" i="5"/>
  <c r="BF141" i="5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P137" i="5"/>
  <c r="BK137" i="5"/>
  <c r="BK136" i="5" s="1"/>
  <c r="J136" i="5"/>
  <c r="J100" i="5" s="1"/>
  <c r="J137" i="5"/>
  <c r="BF137" i="5" s="1"/>
  <c r="F36" i="5"/>
  <c r="BA99" i="1" s="1"/>
  <c r="J130" i="5"/>
  <c r="F130" i="5"/>
  <c r="F128" i="5"/>
  <c r="E126" i="5"/>
  <c r="J93" i="5"/>
  <c r="F93" i="5"/>
  <c r="F91" i="5"/>
  <c r="E89" i="5"/>
  <c r="J26" i="5"/>
  <c r="E26" i="5"/>
  <c r="J131" i="5" s="1"/>
  <c r="J94" i="5"/>
  <c r="J25" i="5"/>
  <c r="J20" i="5"/>
  <c r="E20" i="5"/>
  <c r="J19" i="5"/>
  <c r="J14" i="5"/>
  <c r="J128" i="5"/>
  <c r="J91" i="5"/>
  <c r="E7" i="5"/>
  <c r="E122" i="5" s="1"/>
  <c r="E85" i="5"/>
  <c r="J39" i="4"/>
  <c r="J38" i="4"/>
  <c r="AY98" i="1" s="1"/>
  <c r="J37" i="4"/>
  <c r="AX98" i="1" s="1"/>
  <c r="BI199" i="4"/>
  <c r="BH199" i="4"/>
  <c r="BG199" i="4"/>
  <c r="BE199" i="4"/>
  <c r="T199" i="4"/>
  <c r="R199" i="4"/>
  <c r="P199" i="4"/>
  <c r="BK199" i="4"/>
  <c r="J199" i="4"/>
  <c r="BF199" i="4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/>
  <c r="BI195" i="4"/>
  <c r="BH195" i="4"/>
  <c r="BG195" i="4"/>
  <c r="BE195" i="4"/>
  <c r="T195" i="4"/>
  <c r="T194" i="4"/>
  <c r="R195" i="4"/>
  <c r="P195" i="4"/>
  <c r="P194" i="4" s="1"/>
  <c r="BK195" i="4"/>
  <c r="BK194" i="4" s="1"/>
  <c r="J194" i="4" s="1"/>
  <c r="J109" i="4" s="1"/>
  <c r="J195" i="4"/>
  <c r="BF195" i="4"/>
  <c r="BI193" i="4"/>
  <c r="BH193" i="4"/>
  <c r="BG193" i="4"/>
  <c r="BE193" i="4"/>
  <c r="T193" i="4"/>
  <c r="R193" i="4"/>
  <c r="P193" i="4"/>
  <c r="BK193" i="4"/>
  <c r="J193" i="4"/>
  <c r="BF193" i="4" s="1"/>
  <c r="BI192" i="4"/>
  <c r="BH192" i="4"/>
  <c r="BG192" i="4"/>
  <c r="BE192" i="4"/>
  <c r="T192" i="4"/>
  <c r="R192" i="4"/>
  <c r="P192" i="4"/>
  <c r="BK192" i="4"/>
  <c r="J192" i="4"/>
  <c r="BF192" i="4" s="1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T187" i="4" s="1"/>
  <c r="T186" i="4" s="1"/>
  <c r="R188" i="4"/>
  <c r="R187" i="4"/>
  <c r="R186" i="4" s="1"/>
  <c r="P188" i="4"/>
  <c r="P187" i="4"/>
  <c r="P186" i="4" s="1"/>
  <c r="BK188" i="4"/>
  <c r="J188" i="4"/>
  <c r="BF188" i="4" s="1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P181" i="4"/>
  <c r="BK181" i="4"/>
  <c r="J181" i="4"/>
  <c r="BF181" i="4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/>
  <c r="BI177" i="4"/>
  <c r="BH177" i="4"/>
  <c r="BG177" i="4"/>
  <c r="BE177" i="4"/>
  <c r="T177" i="4"/>
  <c r="R177" i="4"/>
  <c r="R172" i="4" s="1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 s="1"/>
  <c r="BI171" i="4"/>
  <c r="BH171" i="4"/>
  <c r="BG171" i="4"/>
  <c r="BE171" i="4"/>
  <c r="T171" i="4"/>
  <c r="R171" i="4"/>
  <c r="P171" i="4"/>
  <c r="BK171" i="4"/>
  <c r="J171" i="4"/>
  <c r="BF171" i="4"/>
  <c r="BI170" i="4"/>
  <c r="BH170" i="4"/>
  <c r="BG170" i="4"/>
  <c r="BE170" i="4"/>
  <c r="T170" i="4"/>
  <c r="R170" i="4"/>
  <c r="R168" i="4" s="1"/>
  <c r="P170" i="4"/>
  <c r="BK170" i="4"/>
  <c r="J170" i="4"/>
  <c r="BF170" i="4" s="1"/>
  <c r="BI169" i="4"/>
  <c r="BH169" i="4"/>
  <c r="BG169" i="4"/>
  <c r="BE169" i="4"/>
  <c r="T169" i="4"/>
  <c r="T168" i="4" s="1"/>
  <c r="R169" i="4"/>
  <c r="P169" i="4"/>
  <c r="P168" i="4"/>
  <c r="BK169" i="4"/>
  <c r="BK168" i="4" s="1"/>
  <c r="J168" i="4" s="1"/>
  <c r="J169" i="4"/>
  <c r="BF169" i="4" s="1"/>
  <c r="J105" i="4"/>
  <c r="BI167" i="4"/>
  <c r="BH167" i="4"/>
  <c r="BG167" i="4"/>
  <c r="BE167" i="4"/>
  <c r="T167" i="4"/>
  <c r="R167" i="4"/>
  <c r="P167" i="4"/>
  <c r="BK167" i="4"/>
  <c r="J167" i="4"/>
  <c r="BF167" i="4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P165" i="4"/>
  <c r="BK165" i="4"/>
  <c r="J165" i="4"/>
  <c r="BF165" i="4"/>
  <c r="BI164" i="4"/>
  <c r="BH164" i="4"/>
  <c r="BG164" i="4"/>
  <c r="BE164" i="4"/>
  <c r="T164" i="4"/>
  <c r="R164" i="4"/>
  <c r="P164" i="4"/>
  <c r="BK164" i="4"/>
  <c r="J164" i="4"/>
  <c r="BF164" i="4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/>
  <c r="BI161" i="4"/>
  <c r="BH161" i="4"/>
  <c r="BG161" i="4"/>
  <c r="BE161" i="4"/>
  <c r="T161" i="4"/>
  <c r="R161" i="4"/>
  <c r="P161" i="4"/>
  <c r="BK161" i="4"/>
  <c r="J161" i="4"/>
  <c r="BF161" i="4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/>
  <c r="BI158" i="4"/>
  <c r="BH158" i="4"/>
  <c r="BG158" i="4"/>
  <c r="BE158" i="4"/>
  <c r="T158" i="4"/>
  <c r="R158" i="4"/>
  <c r="P158" i="4"/>
  <c r="BK158" i="4"/>
  <c r="J158" i="4"/>
  <c r="BF158" i="4"/>
  <c r="BI157" i="4"/>
  <c r="BH157" i="4"/>
  <c r="BG157" i="4"/>
  <c r="BE157" i="4"/>
  <c r="T157" i="4"/>
  <c r="R157" i="4"/>
  <c r="P157" i="4"/>
  <c r="BK157" i="4"/>
  <c r="J157" i="4"/>
  <c r="BF157" i="4" s="1"/>
  <c r="BI156" i="4"/>
  <c r="BH156" i="4"/>
  <c r="BG156" i="4"/>
  <c r="BE156" i="4"/>
  <c r="T156" i="4"/>
  <c r="R156" i="4"/>
  <c r="P156" i="4"/>
  <c r="BK156" i="4"/>
  <c r="J156" i="4"/>
  <c r="BF156" i="4"/>
  <c r="BI155" i="4"/>
  <c r="F39" i="4" s="1"/>
  <c r="BD98" i="1" s="1"/>
  <c r="BH155" i="4"/>
  <c r="BG155" i="4"/>
  <c r="BE155" i="4"/>
  <c r="T155" i="4"/>
  <c r="R155" i="4"/>
  <c r="P155" i="4"/>
  <c r="BK155" i="4"/>
  <c r="J155" i="4"/>
  <c r="BF155" i="4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E153" i="4"/>
  <c r="T153" i="4"/>
  <c r="T148" i="4" s="1"/>
  <c r="R153" i="4"/>
  <c r="P153" i="4"/>
  <c r="BK153" i="4"/>
  <c r="J153" i="4"/>
  <c r="BF153" i="4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P150" i="4"/>
  <c r="BK150" i="4"/>
  <c r="BK148" i="4" s="1"/>
  <c r="J148" i="4" s="1"/>
  <c r="J104" i="4" s="1"/>
  <c r="J150" i="4"/>
  <c r="BF150" i="4"/>
  <c r="BI149" i="4"/>
  <c r="BH149" i="4"/>
  <c r="BG149" i="4"/>
  <c r="BE149" i="4"/>
  <c r="T149" i="4"/>
  <c r="R149" i="4"/>
  <c r="P149" i="4"/>
  <c r="P148" i="4"/>
  <c r="BK149" i="4"/>
  <c r="J149" i="4"/>
  <c r="BF149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T144" i="4"/>
  <c r="R145" i="4"/>
  <c r="P145" i="4"/>
  <c r="P144" i="4"/>
  <c r="BK145" i="4"/>
  <c r="BK144" i="4"/>
  <c r="J144" i="4"/>
  <c r="J103" i="4" s="1"/>
  <c r="J145" i="4"/>
  <c r="BF145" i="4" s="1"/>
  <c r="BI143" i="4"/>
  <c r="BH143" i="4"/>
  <c r="BG143" i="4"/>
  <c r="F37" i="4" s="1"/>
  <c r="BB98" i="1" s="1"/>
  <c r="BE143" i="4"/>
  <c r="T143" i="4"/>
  <c r="T142" i="4"/>
  <c r="R143" i="4"/>
  <c r="R142" i="4"/>
  <c r="P143" i="4"/>
  <c r="P142" i="4" s="1"/>
  <c r="BK143" i="4"/>
  <c r="BK142" i="4"/>
  <c r="J142" i="4" s="1"/>
  <c r="J102" i="4" s="1"/>
  <c r="J143" i="4"/>
  <c r="BF143" i="4"/>
  <c r="BI141" i="4"/>
  <c r="BH141" i="4"/>
  <c r="BG141" i="4"/>
  <c r="BE141" i="4"/>
  <c r="T141" i="4"/>
  <c r="T140" i="4" s="1"/>
  <c r="R141" i="4"/>
  <c r="R140" i="4"/>
  <c r="P141" i="4"/>
  <c r="P140" i="4"/>
  <c r="BK141" i="4"/>
  <c r="BK140" i="4" s="1"/>
  <c r="J140" i="4" s="1"/>
  <c r="J141" i="4"/>
  <c r="BF141" i="4" s="1"/>
  <c r="J101" i="4"/>
  <c r="BI139" i="4"/>
  <c r="BH139" i="4"/>
  <c r="BG139" i="4"/>
  <c r="BE139" i="4"/>
  <c r="T139" i="4"/>
  <c r="R139" i="4"/>
  <c r="P139" i="4"/>
  <c r="BK139" i="4"/>
  <c r="J139" i="4"/>
  <c r="BF139" i="4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T133" i="4" s="1"/>
  <c r="R137" i="4"/>
  <c r="P137" i="4"/>
  <c r="BK137" i="4"/>
  <c r="J137" i="4"/>
  <c r="BF137" i="4"/>
  <c r="BI136" i="4"/>
  <c r="BH136" i="4"/>
  <c r="BG136" i="4"/>
  <c r="BE136" i="4"/>
  <c r="J35" i="4" s="1"/>
  <c r="AV98" i="1" s="1"/>
  <c r="T136" i="4"/>
  <c r="R136" i="4"/>
  <c r="P136" i="4"/>
  <c r="BK136" i="4"/>
  <c r="J136" i="4"/>
  <c r="BF136" i="4"/>
  <c r="J36" i="4" s="1"/>
  <c r="AW98" i="1" s="1"/>
  <c r="BI135" i="4"/>
  <c r="BH135" i="4"/>
  <c r="BG135" i="4"/>
  <c r="BE135" i="4"/>
  <c r="T135" i="4"/>
  <c r="R135" i="4"/>
  <c r="R133" i="4" s="1"/>
  <c r="P135" i="4"/>
  <c r="BK135" i="4"/>
  <c r="J135" i="4"/>
  <c r="BF135" i="4" s="1"/>
  <c r="BI134" i="4"/>
  <c r="BH134" i="4"/>
  <c r="F38" i="4" s="1"/>
  <c r="BC98" i="1" s="1"/>
  <c r="BG134" i="4"/>
  <c r="BE134" i="4"/>
  <c r="T134" i="4"/>
  <c r="R134" i="4"/>
  <c r="P134" i="4"/>
  <c r="P133" i="4" s="1"/>
  <c r="BK134" i="4"/>
  <c r="BK133" i="4" s="1"/>
  <c r="J134" i="4"/>
  <c r="BF134" i="4" s="1"/>
  <c r="J127" i="4"/>
  <c r="F127" i="4"/>
  <c r="F125" i="4"/>
  <c r="E123" i="4"/>
  <c r="J93" i="4"/>
  <c r="F93" i="4"/>
  <c r="F91" i="4"/>
  <c r="E89" i="4"/>
  <c r="J26" i="4"/>
  <c r="E26" i="4"/>
  <c r="J128" i="4" s="1"/>
  <c r="J25" i="4"/>
  <c r="J20" i="4"/>
  <c r="E20" i="4"/>
  <c r="F128" i="4"/>
  <c r="F94" i="4"/>
  <c r="J19" i="4"/>
  <c r="J14" i="4"/>
  <c r="E7" i="4"/>
  <c r="E119" i="4" s="1"/>
  <c r="J39" i="3"/>
  <c r="J38" i="3"/>
  <c r="AY97" i="1" s="1"/>
  <c r="J37" i="3"/>
  <c r="AX97" i="1" s="1"/>
  <c r="BI206" i="3"/>
  <c r="BH206" i="3"/>
  <c r="BG206" i="3"/>
  <c r="BE206" i="3"/>
  <c r="T206" i="3"/>
  <c r="R206" i="3"/>
  <c r="P206" i="3"/>
  <c r="P204" i="3" s="1"/>
  <c r="BK206" i="3"/>
  <c r="J206" i="3"/>
  <c r="BF206" i="3" s="1"/>
  <c r="BI205" i="3"/>
  <c r="BH205" i="3"/>
  <c r="BG205" i="3"/>
  <c r="BE205" i="3"/>
  <c r="T205" i="3"/>
  <c r="T204" i="3" s="1"/>
  <c r="R205" i="3"/>
  <c r="R204" i="3" s="1"/>
  <c r="P205" i="3"/>
  <c r="BK205" i="3"/>
  <c r="J205" i="3"/>
  <c r="BF205" i="3"/>
  <c r="BI203" i="3"/>
  <c r="BH203" i="3"/>
  <c r="BG203" i="3"/>
  <c r="BE203" i="3"/>
  <c r="T203" i="3"/>
  <c r="R203" i="3"/>
  <c r="P203" i="3"/>
  <c r="BK203" i="3"/>
  <c r="J203" i="3"/>
  <c r="BF203" i="3" s="1"/>
  <c r="BI202" i="3"/>
  <c r="BH202" i="3"/>
  <c r="BG202" i="3"/>
  <c r="BE202" i="3"/>
  <c r="T202" i="3"/>
  <c r="R202" i="3"/>
  <c r="P202" i="3"/>
  <c r="BK202" i="3"/>
  <c r="J202" i="3"/>
  <c r="BF202" i="3" s="1"/>
  <c r="BI201" i="3"/>
  <c r="BH201" i="3"/>
  <c r="BG201" i="3"/>
  <c r="BE201" i="3"/>
  <c r="T201" i="3"/>
  <c r="R201" i="3"/>
  <c r="P201" i="3"/>
  <c r="BK201" i="3"/>
  <c r="J201" i="3"/>
  <c r="BF201" i="3"/>
  <c r="BI200" i="3"/>
  <c r="BH200" i="3"/>
  <c r="BG200" i="3"/>
  <c r="BE200" i="3"/>
  <c r="T200" i="3"/>
  <c r="T199" i="3"/>
  <c r="T198" i="3" s="1"/>
  <c r="R200" i="3"/>
  <c r="R199" i="3"/>
  <c r="R198" i="3" s="1"/>
  <c r="P200" i="3"/>
  <c r="P199" i="3" s="1"/>
  <c r="P198" i="3" s="1"/>
  <c r="BK200" i="3"/>
  <c r="BK199" i="3"/>
  <c r="J199" i="3" s="1"/>
  <c r="J107" i="3" s="1"/>
  <c r="J200" i="3"/>
  <c r="BF200" i="3" s="1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/>
  <c r="BI195" i="3"/>
  <c r="BH195" i="3"/>
  <c r="BG195" i="3"/>
  <c r="BE195" i="3"/>
  <c r="T195" i="3"/>
  <c r="R195" i="3"/>
  <c r="P195" i="3"/>
  <c r="BK195" i="3"/>
  <c r="J195" i="3"/>
  <c r="BF195" i="3" s="1"/>
  <c r="BI194" i="3"/>
  <c r="BH194" i="3"/>
  <c r="BG194" i="3"/>
  <c r="BE194" i="3"/>
  <c r="T194" i="3"/>
  <c r="R194" i="3"/>
  <c r="P194" i="3"/>
  <c r="BK194" i="3"/>
  <c r="J194" i="3"/>
  <c r="BF194" i="3" s="1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 s="1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R190" i="3"/>
  <c r="P190" i="3"/>
  <c r="BK190" i="3"/>
  <c r="J190" i="3"/>
  <c r="BF190" i="3" s="1"/>
  <c r="BI189" i="3"/>
  <c r="BH189" i="3"/>
  <c r="BG189" i="3"/>
  <c r="BE189" i="3"/>
  <c r="T189" i="3"/>
  <c r="R189" i="3"/>
  <c r="P189" i="3"/>
  <c r="BK189" i="3"/>
  <c r="J189" i="3"/>
  <c r="BF189" i="3" s="1"/>
  <c r="BI188" i="3"/>
  <c r="BH188" i="3"/>
  <c r="BG188" i="3"/>
  <c r="BE188" i="3"/>
  <c r="T188" i="3"/>
  <c r="R188" i="3"/>
  <c r="P188" i="3"/>
  <c r="BK188" i="3"/>
  <c r="J188" i="3"/>
  <c r="BF188" i="3" s="1"/>
  <c r="BI187" i="3"/>
  <c r="BH187" i="3"/>
  <c r="BG187" i="3"/>
  <c r="BE187" i="3"/>
  <c r="T187" i="3"/>
  <c r="R187" i="3"/>
  <c r="P187" i="3"/>
  <c r="BK187" i="3"/>
  <c r="J187" i="3"/>
  <c r="BF187" i="3"/>
  <c r="BI186" i="3"/>
  <c r="BH186" i="3"/>
  <c r="BG186" i="3"/>
  <c r="BE186" i="3"/>
  <c r="T186" i="3"/>
  <c r="R186" i="3"/>
  <c r="P186" i="3"/>
  <c r="BK186" i="3"/>
  <c r="J186" i="3"/>
  <c r="BF186" i="3" s="1"/>
  <c r="BI185" i="3"/>
  <c r="BH185" i="3"/>
  <c r="BG185" i="3"/>
  <c r="BE185" i="3"/>
  <c r="T185" i="3"/>
  <c r="R185" i="3"/>
  <c r="P185" i="3"/>
  <c r="BK185" i="3"/>
  <c r="J185" i="3"/>
  <c r="BF185" i="3" s="1"/>
  <c r="BI184" i="3"/>
  <c r="BH184" i="3"/>
  <c r="BG184" i="3"/>
  <c r="BE184" i="3"/>
  <c r="T184" i="3"/>
  <c r="R184" i="3"/>
  <c r="P184" i="3"/>
  <c r="BK184" i="3"/>
  <c r="J184" i="3"/>
  <c r="BF184" i="3"/>
  <c r="BI183" i="3"/>
  <c r="BH183" i="3"/>
  <c r="BG183" i="3"/>
  <c r="BE183" i="3"/>
  <c r="T183" i="3"/>
  <c r="R183" i="3"/>
  <c r="P183" i="3"/>
  <c r="BK183" i="3"/>
  <c r="J183" i="3"/>
  <c r="BF183" i="3" s="1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BK170" i="3" s="1"/>
  <c r="J170" i="3" s="1"/>
  <c r="J105" i="3" s="1"/>
  <c r="J179" i="3"/>
  <c r="BF179" i="3" s="1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T170" i="3" s="1"/>
  <c r="R171" i="3"/>
  <c r="P171" i="3"/>
  <c r="BK171" i="3"/>
  <c r="J171" i="3"/>
  <c r="BF171" i="3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R162" i="3" s="1"/>
  <c r="P163" i="3"/>
  <c r="BK163" i="3"/>
  <c r="BK162" i="3" s="1"/>
  <c r="J162" i="3" s="1"/>
  <c r="J104" i="3" s="1"/>
  <c r="J163" i="3"/>
  <c r="BF163" i="3" s="1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T141" i="3"/>
  <c r="R142" i="3"/>
  <c r="P142" i="3"/>
  <c r="BK142" i="3"/>
  <c r="BK141" i="3" s="1"/>
  <c r="J141" i="3" s="1"/>
  <c r="J103" i="3" s="1"/>
  <c r="J142" i="3"/>
  <c r="BF142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F38" i="3" s="1"/>
  <c r="BC97" i="1" s="1"/>
  <c r="BG137" i="3"/>
  <c r="BE137" i="3"/>
  <c r="T137" i="3"/>
  <c r="R137" i="3"/>
  <c r="P137" i="3"/>
  <c r="BK137" i="3"/>
  <c r="BK135" i="3" s="1"/>
  <c r="J137" i="3"/>
  <c r="BF137" i="3" s="1"/>
  <c r="BI136" i="3"/>
  <c r="BH136" i="3"/>
  <c r="BG136" i="3"/>
  <c r="BE136" i="3"/>
  <c r="J35" i="3" s="1"/>
  <c r="AV97" i="1" s="1"/>
  <c r="T136" i="3"/>
  <c r="T135" i="3" s="1"/>
  <c r="R136" i="3"/>
  <c r="R135" i="3"/>
  <c r="P136" i="3"/>
  <c r="P135" i="3" s="1"/>
  <c r="BK136" i="3"/>
  <c r="J136" i="3"/>
  <c r="BF136" i="3" s="1"/>
  <c r="BI133" i="3"/>
  <c r="BH133" i="3"/>
  <c r="BG133" i="3"/>
  <c r="F37" i="3" s="1"/>
  <c r="BB97" i="1" s="1"/>
  <c r="BE133" i="3"/>
  <c r="T133" i="3"/>
  <c r="T132" i="3" s="1"/>
  <c r="T131" i="3"/>
  <c r="R133" i="3"/>
  <c r="R132" i="3" s="1"/>
  <c r="R131" i="3"/>
  <c r="P133" i="3"/>
  <c r="P132" i="3"/>
  <c r="P131" i="3" s="1"/>
  <c r="BK133" i="3"/>
  <c r="BK132" i="3"/>
  <c r="BK131" i="3" s="1"/>
  <c r="J131" i="3" s="1"/>
  <c r="J132" i="3"/>
  <c r="J100" i="3" s="1"/>
  <c r="J133" i="3"/>
  <c r="BF133" i="3"/>
  <c r="J99" i="3"/>
  <c r="J126" i="3"/>
  <c r="F126" i="3"/>
  <c r="F124" i="3"/>
  <c r="E122" i="3"/>
  <c r="J93" i="3"/>
  <c r="F93" i="3"/>
  <c r="F91" i="3"/>
  <c r="E89" i="3"/>
  <c r="J26" i="3"/>
  <c r="E26" i="3"/>
  <c r="J127" i="3"/>
  <c r="J94" i="3"/>
  <c r="J25" i="3"/>
  <c r="J20" i="3"/>
  <c r="E20" i="3"/>
  <c r="F127" i="3" s="1"/>
  <c r="F94" i="3"/>
  <c r="J19" i="3"/>
  <c r="J14" i="3"/>
  <c r="J91" i="3" s="1"/>
  <c r="E7" i="3"/>
  <c r="E118" i="3"/>
  <c r="E85" i="3"/>
  <c r="J39" i="2"/>
  <c r="J38" i="2"/>
  <c r="AY96" i="1" s="1"/>
  <c r="J37" i="2"/>
  <c r="AX96" i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/>
  <c r="BI391" i="2"/>
  <c r="BH391" i="2"/>
  <c r="BG391" i="2"/>
  <c r="BE391" i="2"/>
  <c r="T391" i="2"/>
  <c r="R391" i="2"/>
  <c r="P391" i="2"/>
  <c r="BK391" i="2"/>
  <c r="J391" i="2"/>
  <c r="BF391" i="2"/>
  <c r="BI390" i="2"/>
  <c r="BH390" i="2"/>
  <c r="BG390" i="2"/>
  <c r="BE390" i="2"/>
  <c r="T390" i="2"/>
  <c r="R390" i="2"/>
  <c r="P390" i="2"/>
  <c r="BK390" i="2"/>
  <c r="J390" i="2"/>
  <c r="BF390" i="2" s="1"/>
  <c r="BI389" i="2"/>
  <c r="BH389" i="2"/>
  <c r="BG389" i="2"/>
  <c r="BE389" i="2"/>
  <c r="T389" i="2"/>
  <c r="T388" i="2" s="1"/>
  <c r="T387" i="2" s="1"/>
  <c r="R389" i="2"/>
  <c r="P389" i="2"/>
  <c r="P388" i="2" s="1"/>
  <c r="P387" i="2" s="1"/>
  <c r="BK389" i="2"/>
  <c r="BK388" i="2" s="1"/>
  <c r="J389" i="2"/>
  <c r="BF389" i="2"/>
  <c r="BI386" i="2"/>
  <c r="BH386" i="2"/>
  <c r="BG386" i="2"/>
  <c r="BE386" i="2"/>
  <c r="T386" i="2"/>
  <c r="R386" i="2"/>
  <c r="P386" i="2"/>
  <c r="BK386" i="2"/>
  <c r="J386" i="2"/>
  <c r="BF386" i="2"/>
  <c r="BI385" i="2"/>
  <c r="BH385" i="2"/>
  <c r="BG385" i="2"/>
  <c r="BE385" i="2"/>
  <c r="T385" i="2"/>
  <c r="R385" i="2"/>
  <c r="P385" i="2"/>
  <c r="P382" i="2" s="1"/>
  <c r="BK385" i="2"/>
  <c r="J385" i="2"/>
  <c r="BF385" i="2" s="1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T382" i="2" s="1"/>
  <c r="R383" i="2"/>
  <c r="P383" i="2"/>
  <c r="BK383" i="2"/>
  <c r="BK382" i="2"/>
  <c r="J382" i="2" s="1"/>
  <c r="J122" i="2" s="1"/>
  <c r="J383" i="2"/>
  <c r="BF383" i="2" s="1"/>
  <c r="BI381" i="2"/>
  <c r="BH381" i="2"/>
  <c r="BG381" i="2"/>
  <c r="BE381" i="2"/>
  <c r="T381" i="2"/>
  <c r="R381" i="2"/>
  <c r="R379" i="2" s="1"/>
  <c r="P381" i="2"/>
  <c r="BK381" i="2"/>
  <c r="J381" i="2"/>
  <c r="BF381" i="2" s="1"/>
  <c r="BI380" i="2"/>
  <c r="BH380" i="2"/>
  <c r="BG380" i="2"/>
  <c r="BE380" i="2"/>
  <c r="T380" i="2"/>
  <c r="T379" i="2" s="1"/>
  <c r="R380" i="2"/>
  <c r="P380" i="2"/>
  <c r="P379" i="2"/>
  <c r="BK380" i="2"/>
  <c r="J380" i="2"/>
  <c r="BF380" i="2"/>
  <c r="BI378" i="2"/>
  <c r="BH378" i="2"/>
  <c r="BG378" i="2"/>
  <c r="BE378" i="2"/>
  <c r="T378" i="2"/>
  <c r="T377" i="2" s="1"/>
  <c r="R378" i="2"/>
  <c r="R377" i="2" s="1"/>
  <c r="P378" i="2"/>
  <c r="P377" i="2"/>
  <c r="BK378" i="2"/>
  <c r="BK377" i="2"/>
  <c r="J377" i="2" s="1"/>
  <c r="J120" i="2" s="1"/>
  <c r="J378" i="2"/>
  <c r="BF378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T369" i="2" s="1"/>
  <c r="R374" i="2"/>
  <c r="P374" i="2"/>
  <c r="BK374" i="2"/>
  <c r="J374" i="2"/>
  <c r="BF374" i="2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/>
  <c r="BI371" i="2"/>
  <c r="BH371" i="2"/>
  <c r="BG371" i="2"/>
  <c r="BE371" i="2"/>
  <c r="T371" i="2"/>
  <c r="R371" i="2"/>
  <c r="P371" i="2"/>
  <c r="BK371" i="2"/>
  <c r="J371" i="2"/>
  <c r="BF371" i="2"/>
  <c r="BI370" i="2"/>
  <c r="BH370" i="2"/>
  <c r="BG370" i="2"/>
  <c r="BE370" i="2"/>
  <c r="T370" i="2"/>
  <c r="R370" i="2"/>
  <c r="R369" i="2"/>
  <c r="P370" i="2"/>
  <c r="BK370" i="2"/>
  <c r="BK369" i="2"/>
  <c r="J369" i="2" s="1"/>
  <c r="J119" i="2" s="1"/>
  <c r="J370" i="2"/>
  <c r="BF370" i="2"/>
  <c r="BI368" i="2"/>
  <c r="BH368" i="2"/>
  <c r="BG368" i="2"/>
  <c r="BE368" i="2"/>
  <c r="T368" i="2"/>
  <c r="R368" i="2"/>
  <c r="P368" i="2"/>
  <c r="BK368" i="2"/>
  <c r="J368" i="2"/>
  <c r="BF368" i="2" s="1"/>
  <c r="BI367" i="2"/>
  <c r="BH367" i="2"/>
  <c r="BG367" i="2"/>
  <c r="BE367" i="2"/>
  <c r="T367" i="2"/>
  <c r="R367" i="2"/>
  <c r="P367" i="2"/>
  <c r="BK367" i="2"/>
  <c r="J367" i="2"/>
  <c r="BF367" i="2"/>
  <c r="BI366" i="2"/>
  <c r="BH366" i="2"/>
  <c r="BG366" i="2"/>
  <c r="BE366" i="2"/>
  <c r="T366" i="2"/>
  <c r="R366" i="2"/>
  <c r="P366" i="2"/>
  <c r="BK366" i="2"/>
  <c r="J366" i="2"/>
  <c r="BF366" i="2"/>
  <c r="BI365" i="2"/>
  <c r="BH365" i="2"/>
  <c r="BG365" i="2"/>
  <c r="BE365" i="2"/>
  <c r="T365" i="2"/>
  <c r="R365" i="2"/>
  <c r="P365" i="2"/>
  <c r="BK365" i="2"/>
  <c r="BK361" i="2" s="1"/>
  <c r="J361" i="2" s="1"/>
  <c r="J118" i="2" s="1"/>
  <c r="J365" i="2"/>
  <c r="BF365" i="2" s="1"/>
  <c r="BI364" i="2"/>
  <c r="BH364" i="2"/>
  <c r="BG364" i="2"/>
  <c r="BE364" i="2"/>
  <c r="T364" i="2"/>
  <c r="T361" i="2" s="1"/>
  <c r="R364" i="2"/>
  <c r="P364" i="2"/>
  <c r="BK364" i="2"/>
  <c r="J364" i="2"/>
  <c r="BF364" i="2"/>
  <c r="BI363" i="2"/>
  <c r="BH363" i="2"/>
  <c r="BG363" i="2"/>
  <c r="BE363" i="2"/>
  <c r="T363" i="2"/>
  <c r="R363" i="2"/>
  <c r="P363" i="2"/>
  <c r="BK363" i="2"/>
  <c r="J363" i="2"/>
  <c r="BF363" i="2"/>
  <c r="BI362" i="2"/>
  <c r="BH362" i="2"/>
  <c r="BG362" i="2"/>
  <c r="BE362" i="2"/>
  <c r="T362" i="2"/>
  <c r="R362" i="2"/>
  <c r="R361" i="2"/>
  <c r="P362" i="2"/>
  <c r="P361" i="2" s="1"/>
  <c r="BK362" i="2"/>
  <c r="J362" i="2"/>
  <c r="BF362" i="2"/>
  <c r="BI360" i="2"/>
  <c r="BH360" i="2"/>
  <c r="BG360" i="2"/>
  <c r="BE360" i="2"/>
  <c r="T360" i="2"/>
  <c r="R360" i="2"/>
  <c r="P360" i="2"/>
  <c r="BK360" i="2"/>
  <c r="J360" i="2"/>
  <c r="BF360" i="2"/>
  <c r="BI359" i="2"/>
  <c r="BH359" i="2"/>
  <c r="BG359" i="2"/>
  <c r="BE359" i="2"/>
  <c r="T359" i="2"/>
  <c r="R359" i="2"/>
  <c r="P359" i="2"/>
  <c r="BK359" i="2"/>
  <c r="J359" i="2"/>
  <c r="BF359" i="2" s="1"/>
  <c r="BI358" i="2"/>
  <c r="BH358" i="2"/>
  <c r="BG358" i="2"/>
  <c r="BE358" i="2"/>
  <c r="T358" i="2"/>
  <c r="R358" i="2"/>
  <c r="P358" i="2"/>
  <c r="BK358" i="2"/>
  <c r="J358" i="2"/>
  <c r="BF358" i="2"/>
  <c r="BI357" i="2"/>
  <c r="BH357" i="2"/>
  <c r="BG357" i="2"/>
  <c r="BE357" i="2"/>
  <c r="T357" i="2"/>
  <c r="T355" i="2" s="1"/>
  <c r="R357" i="2"/>
  <c r="P357" i="2"/>
  <c r="BK357" i="2"/>
  <c r="BK355" i="2" s="1"/>
  <c r="J355" i="2" s="1"/>
  <c r="J117" i="2" s="1"/>
  <c r="J357" i="2"/>
  <c r="BF357" i="2"/>
  <c r="BI356" i="2"/>
  <c r="BH356" i="2"/>
  <c r="BG356" i="2"/>
  <c r="BE356" i="2"/>
  <c r="T356" i="2"/>
  <c r="R356" i="2"/>
  <c r="R355" i="2"/>
  <c r="P356" i="2"/>
  <c r="P355" i="2" s="1"/>
  <c r="BK356" i="2"/>
  <c r="J356" i="2"/>
  <c r="BF356" i="2" s="1"/>
  <c r="BI354" i="2"/>
  <c r="BH354" i="2"/>
  <c r="BG354" i="2"/>
  <c r="BE354" i="2"/>
  <c r="T354" i="2"/>
  <c r="R354" i="2"/>
  <c r="P354" i="2"/>
  <c r="BK354" i="2"/>
  <c r="J354" i="2"/>
  <c r="BF354" i="2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R349" i="2"/>
  <c r="P349" i="2"/>
  <c r="BK349" i="2"/>
  <c r="J349" i="2"/>
  <c r="BF349" i="2" s="1"/>
  <c r="BI348" i="2"/>
  <c r="BH348" i="2"/>
  <c r="BG348" i="2"/>
  <c r="BE348" i="2"/>
  <c r="T348" i="2"/>
  <c r="R348" i="2"/>
  <c r="P348" i="2"/>
  <c r="BK348" i="2"/>
  <c r="J348" i="2"/>
  <c r="BF348" i="2"/>
  <c r="BI347" i="2"/>
  <c r="BH347" i="2"/>
  <c r="BG347" i="2"/>
  <c r="BE347" i="2"/>
  <c r="T347" i="2"/>
  <c r="R347" i="2"/>
  <c r="R345" i="2" s="1"/>
  <c r="P347" i="2"/>
  <c r="BK347" i="2"/>
  <c r="J347" i="2"/>
  <c r="BF347" i="2" s="1"/>
  <c r="BI346" i="2"/>
  <c r="BH346" i="2"/>
  <c r="BG346" i="2"/>
  <c r="BE346" i="2"/>
  <c r="T346" i="2"/>
  <c r="T345" i="2" s="1"/>
  <c r="R346" i="2"/>
  <c r="P346" i="2"/>
  <c r="P345" i="2" s="1"/>
  <c r="BK346" i="2"/>
  <c r="BK345" i="2" s="1"/>
  <c r="J345" i="2" s="1"/>
  <c r="J116" i="2" s="1"/>
  <c r="J346" i="2"/>
  <c r="BF346" i="2" s="1"/>
  <c r="BI344" i="2"/>
  <c r="BH344" i="2"/>
  <c r="BG344" i="2"/>
  <c r="BE344" i="2"/>
  <c r="T344" i="2"/>
  <c r="R344" i="2"/>
  <c r="P344" i="2"/>
  <c r="BK344" i="2"/>
  <c r="J344" i="2"/>
  <c r="BF344" i="2"/>
  <c r="BI343" i="2"/>
  <c r="BH343" i="2"/>
  <c r="BG343" i="2"/>
  <c r="BE343" i="2"/>
  <c r="T343" i="2"/>
  <c r="R343" i="2"/>
  <c r="P343" i="2"/>
  <c r="BK343" i="2"/>
  <c r="J343" i="2"/>
  <c r="BF343" i="2" s="1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P341" i="2"/>
  <c r="BK341" i="2"/>
  <c r="J341" i="2"/>
  <c r="BF341" i="2"/>
  <c r="BI340" i="2"/>
  <c r="BH340" i="2"/>
  <c r="BG340" i="2"/>
  <c r="BE340" i="2"/>
  <c r="T340" i="2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/>
  <c r="BI337" i="2"/>
  <c r="BH337" i="2"/>
  <c r="BG337" i="2"/>
  <c r="BE337" i="2"/>
  <c r="T337" i="2"/>
  <c r="R337" i="2"/>
  <c r="P337" i="2"/>
  <c r="BK337" i="2"/>
  <c r="J337" i="2"/>
  <c r="BF337" i="2" s="1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P321" i="2"/>
  <c r="BK321" i="2"/>
  <c r="J321" i="2"/>
  <c r="BF321" i="2" s="1"/>
  <c r="BI320" i="2"/>
  <c r="BH320" i="2"/>
  <c r="BG320" i="2"/>
  <c r="BE320" i="2"/>
  <c r="T320" i="2"/>
  <c r="R320" i="2"/>
  <c r="P320" i="2"/>
  <c r="BK320" i="2"/>
  <c r="J320" i="2"/>
  <c r="BF320" i="2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E314" i="2"/>
  <c r="T314" i="2"/>
  <c r="R314" i="2"/>
  <c r="P314" i="2"/>
  <c r="BK314" i="2"/>
  <c r="J314" i="2"/>
  <c r="BF314" i="2"/>
  <c r="BI313" i="2"/>
  <c r="BH313" i="2"/>
  <c r="BG313" i="2"/>
  <c r="BE313" i="2"/>
  <c r="T313" i="2"/>
  <c r="R313" i="2"/>
  <c r="P313" i="2"/>
  <c r="BK313" i="2"/>
  <c r="J313" i="2"/>
  <c r="BF313" i="2" s="1"/>
  <c r="BI312" i="2"/>
  <c r="BH312" i="2"/>
  <c r="BG312" i="2"/>
  <c r="BE312" i="2"/>
  <c r="T312" i="2"/>
  <c r="T311" i="2" s="1"/>
  <c r="R312" i="2"/>
  <c r="R311" i="2"/>
  <c r="P312" i="2"/>
  <c r="P311" i="2" s="1"/>
  <c r="BK312" i="2"/>
  <c r="BK311" i="2" s="1"/>
  <c r="J311" i="2" s="1"/>
  <c r="J115" i="2" s="1"/>
  <c r="J312" i="2"/>
  <c r="BF312" i="2" s="1"/>
  <c r="BI310" i="2"/>
  <c r="BH310" i="2"/>
  <c r="BG310" i="2"/>
  <c r="BE310" i="2"/>
  <c r="T310" i="2"/>
  <c r="R310" i="2"/>
  <c r="P310" i="2"/>
  <c r="BK310" i="2"/>
  <c r="J310" i="2"/>
  <c r="BF310" i="2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/>
  <c r="BI306" i="2"/>
  <c r="BH306" i="2"/>
  <c r="BG306" i="2"/>
  <c r="BE306" i="2"/>
  <c r="T306" i="2"/>
  <c r="R306" i="2"/>
  <c r="R304" i="2" s="1"/>
  <c r="P306" i="2"/>
  <c r="BK306" i="2"/>
  <c r="J306" i="2"/>
  <c r="BF306" i="2" s="1"/>
  <c r="BI305" i="2"/>
  <c r="BH305" i="2"/>
  <c r="BG305" i="2"/>
  <c r="BE305" i="2"/>
  <c r="T305" i="2"/>
  <c r="T304" i="2" s="1"/>
  <c r="R305" i="2"/>
  <c r="P305" i="2"/>
  <c r="P304" i="2" s="1"/>
  <c r="BK305" i="2"/>
  <c r="BK304" i="2" s="1"/>
  <c r="J304" i="2" s="1"/>
  <c r="J114" i="2" s="1"/>
  <c r="J305" i="2"/>
  <c r="BF305" i="2" s="1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/>
  <c r="BI299" i="2"/>
  <c r="BH299" i="2"/>
  <c r="BG299" i="2"/>
  <c r="BE299" i="2"/>
  <c r="T299" i="2"/>
  <c r="T298" i="2"/>
  <c r="R299" i="2"/>
  <c r="R298" i="2" s="1"/>
  <c r="P299" i="2"/>
  <c r="P298" i="2" s="1"/>
  <c r="BK299" i="2"/>
  <c r="BK298" i="2"/>
  <c r="J298" i="2" s="1"/>
  <c r="J113" i="2" s="1"/>
  <c r="J299" i="2"/>
  <c r="BF299" i="2"/>
  <c r="BI297" i="2"/>
  <c r="BH297" i="2"/>
  <c r="BG297" i="2"/>
  <c r="BE297" i="2"/>
  <c r="T297" i="2"/>
  <c r="R297" i="2"/>
  <c r="P297" i="2"/>
  <c r="BK297" i="2"/>
  <c r="J297" i="2"/>
  <c r="BF297" i="2" s="1"/>
  <c r="BI296" i="2"/>
  <c r="BH296" i="2"/>
  <c r="BG296" i="2"/>
  <c r="BE296" i="2"/>
  <c r="T296" i="2"/>
  <c r="R296" i="2"/>
  <c r="P296" i="2"/>
  <c r="BK296" i="2"/>
  <c r="J296" i="2"/>
  <c r="BF296" i="2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T292" i="2" s="1"/>
  <c r="R293" i="2"/>
  <c r="R292" i="2" s="1"/>
  <c r="P293" i="2"/>
  <c r="P292" i="2"/>
  <c r="BK293" i="2"/>
  <c r="BK292" i="2" s="1"/>
  <c r="J292" i="2" s="1"/>
  <c r="J112" i="2" s="1"/>
  <c r="J293" i="2"/>
  <c r="BF293" i="2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/>
  <c r="BI282" i="2"/>
  <c r="BH282" i="2"/>
  <c r="BG282" i="2"/>
  <c r="BE282" i="2"/>
  <c r="T282" i="2"/>
  <c r="R282" i="2"/>
  <c r="R280" i="2" s="1"/>
  <c r="P282" i="2"/>
  <c r="BK282" i="2"/>
  <c r="J282" i="2"/>
  <c r="BF282" i="2" s="1"/>
  <c r="BI281" i="2"/>
  <c r="BH281" i="2"/>
  <c r="BG281" i="2"/>
  <c r="BE281" i="2"/>
  <c r="T281" i="2"/>
  <c r="T280" i="2" s="1"/>
  <c r="R281" i="2"/>
  <c r="P281" i="2"/>
  <c r="P280" i="2" s="1"/>
  <c r="BK281" i="2"/>
  <c r="BK280" i="2" s="1"/>
  <c r="J280" i="2" s="1"/>
  <c r="J111" i="2" s="1"/>
  <c r="J281" i="2"/>
  <c r="BF281" i="2" s="1"/>
  <c r="BI279" i="2"/>
  <c r="BH279" i="2"/>
  <c r="BG279" i="2"/>
  <c r="BE279" i="2"/>
  <c r="T279" i="2"/>
  <c r="R279" i="2"/>
  <c r="P279" i="2"/>
  <c r="BK279" i="2"/>
  <c r="J279" i="2"/>
  <c r="BF279" i="2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T266" i="2" s="1"/>
  <c r="R267" i="2"/>
  <c r="R266" i="2" s="1"/>
  <c r="P267" i="2"/>
  <c r="P266" i="2"/>
  <c r="BK267" i="2"/>
  <c r="BK266" i="2" s="1"/>
  <c r="J266" i="2" s="1"/>
  <c r="J110" i="2" s="1"/>
  <c r="J267" i="2"/>
  <c r="BF267" i="2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/>
  <c r="BI257" i="2"/>
  <c r="BH257" i="2"/>
  <c r="BG257" i="2"/>
  <c r="BE257" i="2"/>
  <c r="T257" i="2"/>
  <c r="R257" i="2"/>
  <c r="P257" i="2"/>
  <c r="BK257" i="2"/>
  <c r="J257" i="2"/>
  <c r="BF257" i="2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T254" i="2" s="1"/>
  <c r="R255" i="2"/>
  <c r="R254" i="2" s="1"/>
  <c r="P255" i="2"/>
  <c r="P254" i="2" s="1"/>
  <c r="BK255" i="2"/>
  <c r="BK254" i="2" s="1"/>
  <c r="J255" i="2"/>
  <c r="BF255" i="2"/>
  <c r="BI252" i="2"/>
  <c r="BH252" i="2"/>
  <c r="BG252" i="2"/>
  <c r="BE252" i="2"/>
  <c r="T252" i="2"/>
  <c r="T251" i="2"/>
  <c r="R252" i="2"/>
  <c r="R251" i="2" s="1"/>
  <c r="P252" i="2"/>
  <c r="P251" i="2"/>
  <c r="BK252" i="2"/>
  <c r="BK251" i="2"/>
  <c r="J251" i="2" s="1"/>
  <c r="J107" i="2" s="1"/>
  <c r="J252" i="2"/>
  <c r="BF252" i="2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/>
  <c r="BI248" i="2"/>
  <c r="BH248" i="2"/>
  <c r="BG248" i="2"/>
  <c r="BE248" i="2"/>
  <c r="T248" i="2"/>
  <c r="R248" i="2"/>
  <c r="P248" i="2"/>
  <c r="BK248" i="2"/>
  <c r="J248" i="2"/>
  <c r="BF248" i="2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/>
  <c r="BI245" i="2"/>
  <c r="BH245" i="2"/>
  <c r="BG245" i="2"/>
  <c r="BE245" i="2"/>
  <c r="T245" i="2"/>
  <c r="R245" i="2"/>
  <c r="P245" i="2"/>
  <c r="BK245" i="2"/>
  <c r="J245" i="2"/>
  <c r="BF245" i="2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/>
  <c r="BI236" i="2"/>
  <c r="BH236" i="2"/>
  <c r="BG236" i="2"/>
  <c r="BE236" i="2"/>
  <c r="T236" i="2"/>
  <c r="R236" i="2"/>
  <c r="P236" i="2"/>
  <c r="BK236" i="2"/>
  <c r="J236" i="2"/>
  <c r="BF236" i="2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/>
  <c r="BI233" i="2"/>
  <c r="BH233" i="2"/>
  <c r="BG233" i="2"/>
  <c r="BE233" i="2"/>
  <c r="T233" i="2"/>
  <c r="R233" i="2"/>
  <c r="P233" i="2"/>
  <c r="BK233" i="2"/>
  <c r="J233" i="2"/>
  <c r="BF233" i="2"/>
  <c r="BI232" i="2"/>
  <c r="BH232" i="2"/>
  <c r="BG232" i="2"/>
  <c r="BE232" i="2"/>
  <c r="T232" i="2"/>
  <c r="T229" i="2" s="1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BK229" i="2" s="1"/>
  <c r="J229" i="2" s="1"/>
  <c r="J106" i="2" s="1"/>
  <c r="J231" i="2"/>
  <c r="BF231" i="2"/>
  <c r="BI230" i="2"/>
  <c r="BH230" i="2"/>
  <c r="BG230" i="2"/>
  <c r="BE230" i="2"/>
  <c r="T230" i="2"/>
  <c r="R230" i="2"/>
  <c r="R229" i="2" s="1"/>
  <c r="P230" i="2"/>
  <c r="P229" i="2"/>
  <c r="BK230" i="2"/>
  <c r="J230" i="2"/>
  <c r="BF230" i="2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/>
  <c r="BI226" i="2"/>
  <c r="BH226" i="2"/>
  <c r="BG226" i="2"/>
  <c r="BE226" i="2"/>
  <c r="T226" i="2"/>
  <c r="R226" i="2"/>
  <c r="P226" i="2"/>
  <c r="BK226" i="2"/>
  <c r="J226" i="2"/>
  <c r="BF226" i="2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/>
  <c r="BI223" i="2"/>
  <c r="BH223" i="2"/>
  <c r="BG223" i="2"/>
  <c r="BE223" i="2"/>
  <c r="T223" i="2"/>
  <c r="R223" i="2"/>
  <c r="P223" i="2"/>
  <c r="BK223" i="2"/>
  <c r="J223" i="2"/>
  <c r="BF223" i="2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/>
  <c r="BI220" i="2"/>
  <c r="BH220" i="2"/>
  <c r="BG220" i="2"/>
  <c r="BE220" i="2"/>
  <c r="T220" i="2"/>
  <c r="R220" i="2"/>
  <c r="P220" i="2"/>
  <c r="BK220" i="2"/>
  <c r="J220" i="2"/>
  <c r="BF220" i="2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/>
  <c r="BI217" i="2"/>
  <c r="BH217" i="2"/>
  <c r="BG217" i="2"/>
  <c r="BE217" i="2"/>
  <c r="T217" i="2"/>
  <c r="R217" i="2"/>
  <c r="P217" i="2"/>
  <c r="BK217" i="2"/>
  <c r="J217" i="2"/>
  <c r="BF217" i="2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/>
  <c r="BI214" i="2"/>
  <c r="BH214" i="2"/>
  <c r="BG214" i="2"/>
  <c r="BE214" i="2"/>
  <c r="T214" i="2"/>
  <c r="R214" i="2"/>
  <c r="P214" i="2"/>
  <c r="BK214" i="2"/>
  <c r="J214" i="2"/>
  <c r="BF214" i="2"/>
  <c r="BI213" i="2"/>
  <c r="BH213" i="2"/>
  <c r="BG213" i="2"/>
  <c r="BE213" i="2"/>
  <c r="T213" i="2"/>
  <c r="R213" i="2"/>
  <c r="R209" i="2" s="1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/>
  <c r="BI211" i="2"/>
  <c r="BH211" i="2"/>
  <c r="BG211" i="2"/>
  <c r="BE211" i="2"/>
  <c r="T211" i="2"/>
  <c r="R211" i="2"/>
  <c r="P211" i="2"/>
  <c r="BK211" i="2"/>
  <c r="J211" i="2"/>
  <c r="BF211" i="2"/>
  <c r="BI210" i="2"/>
  <c r="BH210" i="2"/>
  <c r="BG210" i="2"/>
  <c r="BE210" i="2"/>
  <c r="T210" i="2"/>
  <c r="T209" i="2"/>
  <c r="R210" i="2"/>
  <c r="P210" i="2"/>
  <c r="P209" i="2" s="1"/>
  <c r="BK210" i="2"/>
  <c r="BK209" i="2"/>
  <c r="J209" i="2" s="1"/>
  <c r="J105" i="2" s="1"/>
  <c r="J210" i="2"/>
  <c r="BF210" i="2"/>
  <c r="BI208" i="2"/>
  <c r="BH208" i="2"/>
  <c r="BG208" i="2"/>
  <c r="BE208" i="2"/>
  <c r="T208" i="2"/>
  <c r="R208" i="2"/>
  <c r="P208" i="2"/>
  <c r="BK208" i="2"/>
  <c r="J208" i="2"/>
  <c r="BF208" i="2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P201" i="2" s="1"/>
  <c r="BK204" i="2"/>
  <c r="J204" i="2"/>
  <c r="BF204" i="2"/>
  <c r="BI203" i="2"/>
  <c r="BH203" i="2"/>
  <c r="BG203" i="2"/>
  <c r="BE203" i="2"/>
  <c r="T203" i="2"/>
  <c r="R203" i="2"/>
  <c r="R201" i="2" s="1"/>
  <c r="P203" i="2"/>
  <c r="BK203" i="2"/>
  <c r="J203" i="2"/>
  <c r="BF203" i="2" s="1"/>
  <c r="BI202" i="2"/>
  <c r="BH202" i="2"/>
  <c r="BG202" i="2"/>
  <c r="BE202" i="2"/>
  <c r="T202" i="2"/>
  <c r="T201" i="2" s="1"/>
  <c r="R202" i="2"/>
  <c r="P202" i="2"/>
  <c r="BK202" i="2"/>
  <c r="BK201" i="2" s="1"/>
  <c r="J201" i="2" s="1"/>
  <c r="J104" i="2" s="1"/>
  <c r="J202" i="2"/>
  <c r="BF202" i="2" s="1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P194" i="2" s="1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T194" i="2" s="1"/>
  <c r="R195" i="2"/>
  <c r="R194" i="2"/>
  <c r="P195" i="2"/>
  <c r="BK195" i="2"/>
  <c r="BK194" i="2" s="1"/>
  <c r="J194" i="2" s="1"/>
  <c r="J103" i="2" s="1"/>
  <c r="J195" i="2"/>
  <c r="BF195" i="2" s="1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P172" i="2" s="1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T172" i="2" s="1"/>
  <c r="R173" i="2"/>
  <c r="R172" i="2"/>
  <c r="P173" i="2"/>
  <c r="BK173" i="2"/>
  <c r="BK172" i="2" s="1"/>
  <c r="J172" i="2" s="1"/>
  <c r="J102" i="2" s="1"/>
  <c r="J173" i="2"/>
  <c r="BF173" i="2" s="1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P159" i="2" s="1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T159" i="2" s="1"/>
  <c r="R160" i="2"/>
  <c r="R159" i="2"/>
  <c r="P160" i="2"/>
  <c r="BK160" i="2"/>
  <c r="BK159" i="2" s="1"/>
  <c r="J159" i="2" s="1"/>
  <c r="J101" i="2" s="1"/>
  <c r="J160" i="2"/>
  <c r="BF160" i="2" s="1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P148" i="2" s="1"/>
  <c r="BK150" i="2"/>
  <c r="J150" i="2"/>
  <c r="BF150" i="2"/>
  <c r="BI149" i="2"/>
  <c r="F39" i="2" s="1"/>
  <c r="BD96" i="1" s="1"/>
  <c r="BH149" i="2"/>
  <c r="F38" i="2" s="1"/>
  <c r="BC96" i="1" s="1"/>
  <c r="BG149" i="2"/>
  <c r="F37" i="2" s="1"/>
  <c r="BB96" i="1" s="1"/>
  <c r="BE149" i="2"/>
  <c r="J35" i="2" s="1"/>
  <c r="AV96" i="1" s="1"/>
  <c r="T149" i="2"/>
  <c r="T148" i="2"/>
  <c r="R149" i="2"/>
  <c r="R148" i="2" s="1"/>
  <c r="R147" i="2" s="1"/>
  <c r="P149" i="2"/>
  <c r="BK149" i="2"/>
  <c r="BK148" i="2" s="1"/>
  <c r="J149" i="2"/>
  <c r="BF149" i="2"/>
  <c r="J142" i="2"/>
  <c r="F142" i="2"/>
  <c r="F140" i="2"/>
  <c r="E138" i="2"/>
  <c r="J93" i="2"/>
  <c r="F93" i="2"/>
  <c r="F91" i="2"/>
  <c r="E89" i="2"/>
  <c r="J26" i="2"/>
  <c r="E26" i="2"/>
  <c r="J143" i="2"/>
  <c r="J94" i="2"/>
  <c r="J25" i="2"/>
  <c r="J20" i="2"/>
  <c r="E20" i="2"/>
  <c r="F143" i="2" s="1"/>
  <c r="F94" i="2"/>
  <c r="J19" i="2"/>
  <c r="J14" i="2"/>
  <c r="J140" i="2"/>
  <c r="J91" i="2"/>
  <c r="E7" i="2"/>
  <c r="E134" i="2"/>
  <c r="E85" i="2"/>
  <c r="AS95" i="1"/>
  <c r="AS94" i="1" s="1"/>
  <c r="L90" i="1"/>
  <c r="AM90" i="1"/>
  <c r="AM89" i="1"/>
  <c r="L89" i="1"/>
  <c r="AM87" i="1"/>
  <c r="L87" i="1"/>
  <c r="L85" i="1"/>
  <c r="L84" i="1"/>
  <c r="J185" i="6" l="1"/>
  <c r="J106" i="6" s="1"/>
  <c r="BK184" i="6"/>
  <c r="J184" i="6" s="1"/>
  <c r="J105" i="6" s="1"/>
  <c r="F38" i="6"/>
  <c r="BC100" i="1" s="1"/>
  <c r="J133" i="4"/>
  <c r="J100" i="4" s="1"/>
  <c r="T147" i="2"/>
  <c r="J254" i="2"/>
  <c r="J109" i="2" s="1"/>
  <c r="J388" i="2"/>
  <c r="J124" i="2" s="1"/>
  <c r="BK387" i="2"/>
  <c r="J387" i="2" s="1"/>
  <c r="J123" i="2" s="1"/>
  <c r="F36" i="3"/>
  <c r="BA97" i="1" s="1"/>
  <c r="F36" i="2"/>
  <c r="BA96" i="1" s="1"/>
  <c r="R253" i="2"/>
  <c r="R146" i="2" s="1"/>
  <c r="BK134" i="3"/>
  <c r="J134" i="3" s="1"/>
  <c r="J101" i="3" s="1"/>
  <c r="J135" i="3"/>
  <c r="J102" i="3" s="1"/>
  <c r="P147" i="2"/>
  <c r="T253" i="2"/>
  <c r="BK147" i="2"/>
  <c r="J148" i="2"/>
  <c r="J100" i="2" s="1"/>
  <c r="J36" i="2"/>
  <c r="AW96" i="1" s="1"/>
  <c r="AT96" i="1" s="1"/>
  <c r="AT98" i="1"/>
  <c r="P162" i="3"/>
  <c r="J125" i="4"/>
  <c r="J91" i="4"/>
  <c r="P172" i="4"/>
  <c r="P132" i="4" s="1"/>
  <c r="P131" i="4" s="1"/>
  <c r="AU98" i="1" s="1"/>
  <c r="P177" i="5"/>
  <c r="BK130" i="6"/>
  <c r="J131" i="6"/>
  <c r="J100" i="6" s="1"/>
  <c r="P369" i="2"/>
  <c r="P253" i="2" s="1"/>
  <c r="BK379" i="2"/>
  <c r="J379" i="2" s="1"/>
  <c r="J121" i="2" s="1"/>
  <c r="R388" i="2"/>
  <c r="R387" i="2" s="1"/>
  <c r="BK204" i="3"/>
  <c r="J204" i="3" s="1"/>
  <c r="J108" i="3" s="1"/>
  <c r="J94" i="4"/>
  <c r="F35" i="4"/>
  <c r="AZ98" i="1" s="1"/>
  <c r="R148" i="4"/>
  <c r="R132" i="4" s="1"/>
  <c r="R131" i="4" s="1"/>
  <c r="F131" i="5"/>
  <c r="F94" i="5"/>
  <c r="F38" i="5"/>
  <c r="BC99" i="1" s="1"/>
  <c r="P170" i="5"/>
  <c r="F36" i="6"/>
  <c r="BA100" i="1" s="1"/>
  <c r="P170" i="3"/>
  <c r="T150" i="5"/>
  <c r="BK150" i="5"/>
  <c r="J150" i="5" s="1"/>
  <c r="J103" i="5" s="1"/>
  <c r="R143" i="7"/>
  <c r="R142" i="7" s="1"/>
  <c r="R382" i="2"/>
  <c r="J36" i="3"/>
  <c r="AW97" i="1" s="1"/>
  <c r="AT97" i="1" s="1"/>
  <c r="F35" i="3"/>
  <c r="AZ97" i="1" s="1"/>
  <c r="P141" i="3"/>
  <c r="T162" i="3"/>
  <c r="T134" i="3" s="1"/>
  <c r="T130" i="3" s="1"/>
  <c r="R170" i="3"/>
  <c r="F36" i="4"/>
  <c r="BA98" i="1" s="1"/>
  <c r="T172" i="4"/>
  <c r="T132" i="4" s="1"/>
  <c r="T131" i="4" s="1"/>
  <c r="BK187" i="4"/>
  <c r="F35" i="5"/>
  <c r="AZ99" i="1" s="1"/>
  <c r="R150" i="5"/>
  <c r="BK210" i="5"/>
  <c r="J210" i="5" s="1"/>
  <c r="J108" i="5" s="1"/>
  <c r="T246" i="5"/>
  <c r="R246" i="5"/>
  <c r="J138" i="6"/>
  <c r="J102" i="6" s="1"/>
  <c r="BK137" i="6"/>
  <c r="J137" i="6" s="1"/>
  <c r="J101" i="6" s="1"/>
  <c r="F37" i="8"/>
  <c r="BB102" i="1" s="1"/>
  <c r="J36" i="9"/>
  <c r="AW103" i="1" s="1"/>
  <c r="F36" i="9"/>
  <c r="BA103" i="1" s="1"/>
  <c r="F35" i="2"/>
  <c r="AZ96" i="1" s="1"/>
  <c r="J124" i="3"/>
  <c r="F39" i="3"/>
  <c r="BD97" i="1" s="1"/>
  <c r="R141" i="3"/>
  <c r="R134" i="3" s="1"/>
  <c r="R130" i="3" s="1"/>
  <c r="BK198" i="3"/>
  <c r="J198" i="3" s="1"/>
  <c r="J106" i="3" s="1"/>
  <c r="E85" i="4"/>
  <c r="R144" i="4"/>
  <c r="P150" i="5"/>
  <c r="P135" i="5" s="1"/>
  <c r="P129" i="6"/>
  <c r="AU100" i="1" s="1"/>
  <c r="J35" i="6"/>
  <c r="AV100" i="1" s="1"/>
  <c r="F39" i="6"/>
  <c r="BD100" i="1" s="1"/>
  <c r="R143" i="6"/>
  <c r="F35" i="7"/>
  <c r="AZ101" i="1" s="1"/>
  <c r="F38" i="9"/>
  <c r="BC103" i="1" s="1"/>
  <c r="F39" i="9"/>
  <c r="BD103" i="1" s="1"/>
  <c r="R194" i="4"/>
  <c r="J36" i="5"/>
  <c r="AW99" i="1" s="1"/>
  <c r="F39" i="5"/>
  <c r="BD99" i="1" s="1"/>
  <c r="T136" i="5"/>
  <c r="T135" i="5" s="1"/>
  <c r="R170" i="5"/>
  <c r="T177" i="5"/>
  <c r="T169" i="5" s="1"/>
  <c r="R177" i="5"/>
  <c r="P246" i="5"/>
  <c r="R131" i="6"/>
  <c r="R130" i="6" s="1"/>
  <c r="F35" i="6"/>
  <c r="AZ100" i="1" s="1"/>
  <c r="P138" i="6"/>
  <c r="P137" i="6" s="1"/>
  <c r="F128" i="8"/>
  <c r="J132" i="8"/>
  <c r="J99" i="8" s="1"/>
  <c r="BK131" i="8"/>
  <c r="J131" i="8" s="1"/>
  <c r="F36" i="8"/>
  <c r="BA102" i="1" s="1"/>
  <c r="P145" i="8"/>
  <c r="P144" i="8" s="1"/>
  <c r="P131" i="8" s="1"/>
  <c r="AU102" i="1" s="1"/>
  <c r="F37" i="6"/>
  <c r="BB100" i="1" s="1"/>
  <c r="R138" i="6"/>
  <c r="R137" i="6" s="1"/>
  <c r="F38" i="7"/>
  <c r="BC101" i="1" s="1"/>
  <c r="BK143" i="7"/>
  <c r="E119" i="8"/>
  <c r="E85" i="8"/>
  <c r="F39" i="8"/>
  <c r="BD102" i="1" s="1"/>
  <c r="T128" i="9"/>
  <c r="J35" i="5"/>
  <c r="AV99" i="1" s="1"/>
  <c r="AT99" i="1" s="1"/>
  <c r="BK177" i="5"/>
  <c r="J177" i="5" s="1"/>
  <c r="J107" i="5" s="1"/>
  <c r="P210" i="5"/>
  <c r="F127" i="7"/>
  <c r="F94" i="7"/>
  <c r="F35" i="8"/>
  <c r="AZ102" i="1" s="1"/>
  <c r="T145" i="8"/>
  <c r="T144" i="8" s="1"/>
  <c r="BK172" i="4"/>
  <c r="J172" i="4" s="1"/>
  <c r="J106" i="4" s="1"/>
  <c r="R136" i="5"/>
  <c r="R135" i="5" s="1"/>
  <c r="F37" i="5"/>
  <c r="BB99" i="1" s="1"/>
  <c r="BK170" i="5"/>
  <c r="R210" i="5"/>
  <c r="J288" i="5"/>
  <c r="J111" i="5" s="1"/>
  <c r="BK287" i="5"/>
  <c r="J287" i="5" s="1"/>
  <c r="J110" i="5" s="1"/>
  <c r="J36" i="6"/>
  <c r="AW100" i="1" s="1"/>
  <c r="T131" i="6"/>
  <c r="T130" i="6" s="1"/>
  <c r="T129" i="6" s="1"/>
  <c r="F36" i="7"/>
  <c r="BA101" i="1" s="1"/>
  <c r="J36" i="7"/>
  <c r="AW101" i="1" s="1"/>
  <c r="AT101" i="1" s="1"/>
  <c r="T130" i="7"/>
  <c r="F37" i="9"/>
  <c r="BB103" i="1" s="1"/>
  <c r="F37" i="7"/>
  <c r="BB101" i="1" s="1"/>
  <c r="F38" i="8"/>
  <c r="BC102" i="1" s="1"/>
  <c r="T166" i="8"/>
  <c r="E115" i="9"/>
  <c r="P128" i="9"/>
  <c r="P127" i="9" s="1"/>
  <c r="AU103" i="1" s="1"/>
  <c r="J35" i="9"/>
  <c r="AV103" i="1" s="1"/>
  <c r="AT103" i="1" s="1"/>
  <c r="T141" i="9"/>
  <c r="T140" i="9" s="1"/>
  <c r="BK141" i="9"/>
  <c r="R141" i="9"/>
  <c r="R140" i="9" s="1"/>
  <c r="R127" i="9" s="1"/>
  <c r="F94" i="6"/>
  <c r="E85" i="7"/>
  <c r="J94" i="7"/>
  <c r="BK131" i="7"/>
  <c r="R130" i="7"/>
  <c r="T143" i="7"/>
  <c r="T142" i="7" s="1"/>
  <c r="J167" i="8"/>
  <c r="J107" i="8" s="1"/>
  <c r="BK166" i="8"/>
  <c r="J166" i="8" s="1"/>
  <c r="J106" i="8" s="1"/>
  <c r="F39" i="7"/>
  <c r="BD101" i="1" s="1"/>
  <c r="J128" i="8"/>
  <c r="J94" i="8"/>
  <c r="J36" i="8"/>
  <c r="AW102" i="1" s="1"/>
  <c r="T131" i="8"/>
  <c r="R145" i="8"/>
  <c r="R144" i="8" s="1"/>
  <c r="R131" i="8" s="1"/>
  <c r="F35" i="9"/>
  <c r="AZ103" i="1" s="1"/>
  <c r="P131" i="9"/>
  <c r="P143" i="7"/>
  <c r="P142" i="7" s="1"/>
  <c r="P130" i="7" s="1"/>
  <c r="AU101" i="1" s="1"/>
  <c r="J176" i="7"/>
  <c r="J106" i="7" s="1"/>
  <c r="BK175" i="7"/>
  <c r="J175" i="7" s="1"/>
  <c r="J105" i="7" s="1"/>
  <c r="J35" i="8"/>
  <c r="AV102" i="1" s="1"/>
  <c r="AT102" i="1" s="1"/>
  <c r="J129" i="9"/>
  <c r="J100" i="9" s="1"/>
  <c r="BK128" i="9"/>
  <c r="P141" i="9"/>
  <c r="P140" i="9" s="1"/>
  <c r="BC95" i="1" l="1"/>
  <c r="BB95" i="1"/>
  <c r="AX95" i="1" s="1"/>
  <c r="BD95" i="1"/>
  <c r="BD94" i="1" s="1"/>
  <c r="W33" i="1" s="1"/>
  <c r="AY95" i="1"/>
  <c r="BC94" i="1"/>
  <c r="BA95" i="1"/>
  <c r="BK253" i="2"/>
  <c r="J253" i="2" s="1"/>
  <c r="J108" i="2" s="1"/>
  <c r="J170" i="5"/>
  <c r="J106" i="5" s="1"/>
  <c r="BK169" i="5"/>
  <c r="J169" i="5" s="1"/>
  <c r="J105" i="5" s="1"/>
  <c r="T127" i="9"/>
  <c r="J143" i="7"/>
  <c r="J102" i="7" s="1"/>
  <c r="BK142" i="7"/>
  <c r="J142" i="7" s="1"/>
  <c r="J101" i="7" s="1"/>
  <c r="AT100" i="1"/>
  <c r="J128" i="9"/>
  <c r="J99" i="9" s="1"/>
  <c r="J141" i="9"/>
  <c r="J104" i="9" s="1"/>
  <c r="BK140" i="9"/>
  <c r="J140" i="9" s="1"/>
  <c r="J103" i="9" s="1"/>
  <c r="R169" i="5"/>
  <c r="R134" i="5" s="1"/>
  <c r="P169" i="5"/>
  <c r="P134" i="5" s="1"/>
  <c r="AU99" i="1" s="1"/>
  <c r="T146" i="2"/>
  <c r="J131" i="7"/>
  <c r="J99" i="7" s="1"/>
  <c r="T134" i="5"/>
  <c r="J130" i="6"/>
  <c r="J99" i="6" s="1"/>
  <c r="BK129" i="6"/>
  <c r="J129" i="6" s="1"/>
  <c r="P146" i="2"/>
  <c r="AU96" i="1" s="1"/>
  <c r="R129" i="6"/>
  <c r="BK135" i="5"/>
  <c r="P134" i="3"/>
  <c r="P130" i="3" s="1"/>
  <c r="AU97" i="1" s="1"/>
  <c r="BK130" i="3"/>
  <c r="J130" i="3" s="1"/>
  <c r="BK146" i="2"/>
  <c r="J146" i="2" s="1"/>
  <c r="J147" i="2"/>
  <c r="J99" i="2" s="1"/>
  <c r="BK132" i="4"/>
  <c r="J98" i="8"/>
  <c r="J32" i="8"/>
  <c r="AZ95" i="1"/>
  <c r="J187" i="4"/>
  <c r="J108" i="4" s="1"/>
  <c r="BK186" i="4"/>
  <c r="J186" i="4" s="1"/>
  <c r="J107" i="4" s="1"/>
  <c r="BB94" i="1" l="1"/>
  <c r="J135" i="5"/>
  <c r="J99" i="5" s="1"/>
  <c r="BK134" i="5"/>
  <c r="J134" i="5" s="1"/>
  <c r="W31" i="1"/>
  <c r="AX94" i="1"/>
  <c r="BK131" i="4"/>
  <c r="J131" i="4" s="1"/>
  <c r="J132" i="4"/>
  <c r="J99" i="4" s="1"/>
  <c r="BK130" i="7"/>
  <c r="J130" i="7" s="1"/>
  <c r="J41" i="8"/>
  <c r="AG102" i="1"/>
  <c r="AN102" i="1" s="1"/>
  <c r="AW95" i="1"/>
  <c r="BA94" i="1"/>
  <c r="BK127" i="9"/>
  <c r="J127" i="9" s="1"/>
  <c r="W32" i="1"/>
  <c r="AY94" i="1"/>
  <c r="AU95" i="1"/>
  <c r="AU94" i="1" s="1"/>
  <c r="J98" i="2"/>
  <c r="J32" i="2"/>
  <c r="J98" i="6"/>
  <c r="J32" i="6"/>
  <c r="AV95" i="1"/>
  <c r="AZ94" i="1"/>
  <c r="J98" i="3"/>
  <c r="J32" i="3"/>
  <c r="AT95" i="1" l="1"/>
  <c r="J98" i="9"/>
  <c r="J32" i="9"/>
  <c r="AG97" i="1"/>
  <c r="AN97" i="1" s="1"/>
  <c r="J41" i="3"/>
  <c r="J41" i="2"/>
  <c r="AG96" i="1"/>
  <c r="AW94" i="1"/>
  <c r="AK30" i="1" s="1"/>
  <c r="W30" i="1"/>
  <c r="J32" i="4"/>
  <c r="J98" i="4"/>
  <c r="J98" i="5"/>
  <c r="J32" i="5"/>
  <c r="W29" i="1"/>
  <c r="AV94" i="1"/>
  <c r="AG100" i="1"/>
  <c r="AN100" i="1" s="1"/>
  <c r="J41" i="6"/>
  <c r="J98" i="7"/>
  <c r="J32" i="7"/>
  <c r="AG99" i="1" l="1"/>
  <c r="AN99" i="1" s="1"/>
  <c r="J41" i="5"/>
  <c r="J41" i="7"/>
  <c r="AG101" i="1"/>
  <c r="AN101" i="1" s="1"/>
  <c r="J41" i="4"/>
  <c r="AG98" i="1"/>
  <c r="AN98" i="1" s="1"/>
  <c r="AN96" i="1"/>
  <c r="AT94" i="1"/>
  <c r="AK29" i="1"/>
  <c r="J41" i="9"/>
  <c r="AG103" i="1"/>
  <c r="AN103" i="1" s="1"/>
  <c r="AG95" i="1" l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<sst xmlns="http://schemas.openxmlformats.org/spreadsheetml/2006/main" count="12491" uniqueCount="2154">
  <si>
    <t>Export Komplet</t>
  </si>
  <si>
    <t/>
  </si>
  <si>
    <t>2.0</t>
  </si>
  <si>
    <t>False</t>
  </si>
  <si>
    <t>{710dff8e-f4bf-4b0f-9899-47134b126032}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</si>
  <si>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</si>
  <si>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</si>
  <si>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</si>
  <si>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</si>
  <si>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</si>
  <si>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</si>
  <si>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</si>
  <si>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</si>
  <si>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M612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</si>
  <si>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</si>
  <si>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</si>
  <si>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DSS Ladomerska Vieska Odsťahovanie z kaštieľa v Ladomerskej Vieske</t>
  </si>
  <si>
    <t>JKSO:</t>
  </si>
  <si>
    <t>KS:</t>
  </si>
  <si>
    <t>Miesto:</t>
  </si>
  <si>
    <t xml:space="preserve"> </t>
  </si>
  <si>
    <t>Dátum:</t>
  </si>
  <si>
    <t>29. 10. 2019</t>
  </si>
  <si>
    <t>Objednávateľ:</t>
  </si>
  <si>
    <t>IČO:</t>
  </si>
  <si>
    <t>BBSK, Domov sociálnych služieb Ladomerska Vieska</t>
  </si>
  <si>
    <t>IČ DPH:</t>
  </si>
  <si>
    <t>Zhotoviteľ:</t>
  </si>
  <si>
    <t>Vyplň údaj</t>
  </si>
  <si>
    <t>Projektant:</t>
  </si>
  <si>
    <t>Design Project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</si>
  <si>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</si>
  <si>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</si>
  <si>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</si>
  <si>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</si>
  <si>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</si>
  <si>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</si>
  <si>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</si>
  <si>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</si>
  <si>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</si>
  <si>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</si>
  <si>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</si>
  <si>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</si>
  <si>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</si>
  <si>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</si>
  <si>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</si>
  <si>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</si>
  <si>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</si>
  <si>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</si>
  <si>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</si>
  <si>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</si>
  <si>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</si>
  <si>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</si>
  <si>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</si>
  <si>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</si>
  <si>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</si>
  <si>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</si>
  <si>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</si>
  <si>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</si>
  <si>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</si>
  <si>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</si>
  <si>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</si>
  <si>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</si>
  <si>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</si>
  <si>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</si>
  <si>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</si>
  <si>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</si>
  <si>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</si>
  <si>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</si>
  <si>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</si>
  <si>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</si>
  <si>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</si>
  <si>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</si>
  <si>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</si>
  <si>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</si>
  <si>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</si>
  <si>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</si>
  <si>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</si>
  <si>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</si>
  <si>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Novostavba objektu DSS zariadenie podporovaného bývania</t>
  </si>
  <si>
    <t>STA</t>
  </si>
  <si>
    <t>{f7734f3f-c3c0-4e88-9900-1348e49b18e1}</t>
  </si>
  <si>
    <t>/</t>
  </si>
  <si>
    <t>1-1</t>
  </si>
  <si>
    <t>Architektúra</t>
  </si>
  <si>
    <t>Časť</t>
  </si>
  <si>
    <t>2</t>
  </si>
  <si>
    <t>{f5a2be7d-4f68-4781-a6ec-2d2c3bc3468d}</t>
  </si>
  <si>
    <t>1-2</t>
  </si>
  <si>
    <t>UK</t>
  </si>
  <si>
    <t>{3fac4628-a12d-4b79-8406-ae61d1562f3c}</t>
  </si>
  <si>
    <t>1-3</t>
  </si>
  <si>
    <t>UK - STROJOVŇA</t>
  </si>
  <si>
    <t>{25da8b97-8a88-4d47-a5da-9669c93f602e}</t>
  </si>
  <si>
    <t>1-4</t>
  </si>
  <si>
    <t>ZTI</t>
  </si>
  <si>
    <t>{625efc48-634b-4105-a1d2-30df8053501b}</t>
  </si>
  <si>
    <t>1-5</t>
  </si>
  <si>
    <t>VZT</t>
  </si>
  <si>
    <t>{4d8a0e8c-df3d-4e3b-a299-2381f997ab4e}</t>
  </si>
  <si>
    <t>1-6</t>
  </si>
  <si>
    <t>Vodovodná a kanalizačna prípojka</t>
  </si>
  <si>
    <t>{02ff2b09-aa8f-4797-80a7-4ac181a9c976}</t>
  </si>
  <si>
    <t>1-7</t>
  </si>
  <si>
    <t>Daždová kanalizácia</t>
  </si>
  <si>
    <t>{4a1c4427-07cb-4bbd-902f-ff3d116da6d2}</t>
  </si>
  <si>
    <t>1-8</t>
  </si>
  <si>
    <t>Elektroinštalácia a bleskozvod</t>
  </si>
  <si>
    <t>{4f9c82fe-f726-4219-b0cd-ab4460930829}</t>
  </si>
  <si>
    <t>KRYCÍ LIST ROZPOČTU</t>
  </si>
  <si>
    <t>Objekt:</t>
  </si>
  <si>
    <t>1 - Novostavba objektu DSS zariadenie podporovaného bývania</t>
  </si>
  <si>
    <t>Časť:</t>
  </si>
  <si>
    <t>1-1 -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</si>
  <si>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</si>
  <si>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</si>
  <si>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</si>
  <si>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</si>
  <si>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</si>
  <si>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</si>
  <si>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</si>
  <si>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</si>
  <si>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</si>
  <si>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</si>
  <si>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</si>
  <si>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</si>
  <si>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</si>
  <si>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</si>
  <si>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</si>
  <si>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</si>
  <si>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</si>
  <si>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</si>
  <si>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</si>
  <si>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</si>
  <si>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</si>
  <si>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</si>
  <si>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</si>
  <si>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</si>
  <si>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</si>
  <si>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</si>
  <si>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783 - Nátery</t>
  </si>
  <si>
    <t xml:space="preserve">    784 - Dokončovacie práce - maľby</t>
  </si>
  <si>
    <t xml:space="preserve">    793 - Zariadenia práčovní a čistiarní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</si>
  <si>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</si>
  <si>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</si>
  <si>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</si>
  <si>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</si>
  <si>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</si>
  <si>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</si>
  <si>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</si>
  <si>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</si>
  <si>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</si>
  <si>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</si>
  <si>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</si>
  <si>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</si>
  <si>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</si>
  <si>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</si>
  <si>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</si>
  <si>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</si>
  <si>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</si>
  <si>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</si>
  <si>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</si>
  <si>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</si>
  <si>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</si>
  <si>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</si>
  <si>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CS CENEKON 2019 01</t>
  </si>
  <si>
    <t>4</t>
  </si>
  <si>
    <t>1456884140</t>
  </si>
  <si>
    <t>122201102</t>
  </si>
  <si>
    <t>Odkopávka a prekopávka nezapažená v hornine 3, nad 100 do 1000 m3</t>
  </si>
  <si>
    <t>-1740930865</t>
  </si>
  <si>
    <t>3</t>
  </si>
  <si>
    <t>122201109</t>
  </si>
  <si>
    <t>Odkopávky a prekopávky nezapažené. Príplatok k cenám za lepivosť horniny 3</t>
  </si>
  <si>
    <t>1618898573</t>
  </si>
  <si>
    <t>132201101</t>
  </si>
  <si>
    <t>Výkop ryhy do šírky 600 mm v horn.3 do 100 m3</t>
  </si>
  <si>
    <t>-1210916775</t>
  </si>
  <si>
    <t>5</t>
  </si>
  <si>
    <t>132201109</t>
  </si>
  <si>
    <t>Príplatok k cene za lepivosť pri hĺbení rýh šírky do 600 mm zapažených i nezapažených s urovnaním dna v hornine 3</t>
  </si>
  <si>
    <t>-807114780</t>
  </si>
  <si>
    <t>6</t>
  </si>
  <si>
    <t>162501122</t>
  </si>
  <si>
    <t>Vodorovné premiestnenie výkopku po spevnenej ceste z horniny tr.1-4, nad 100 do 1000 m3 na vzdialenosť do 3000 m</t>
  </si>
  <si>
    <t>351127532</t>
  </si>
  <si>
    <t>7</t>
  </si>
  <si>
    <t>162501123</t>
  </si>
  <si>
    <t>Vodorovné premiestnenie výkopku po spevnenej ceste z horniny tr.1-4, nad 100 do 1000 m3, príplatok k cene za každých ďalšich a začatých 1000 m</t>
  </si>
  <si>
    <t>880496139</t>
  </si>
  <si>
    <t>8</t>
  </si>
  <si>
    <t>171201202</t>
  </si>
  <si>
    <t>Uloženie sypaniny na skládky nad 100 do 1000 m3</t>
  </si>
  <si>
    <t>271145872</t>
  </si>
  <si>
    <t>9</t>
  </si>
  <si>
    <t>171209002</t>
  </si>
  <si>
    <t>Poplatok za skladovanie - zemina a kamenivo (17 05) ostatné</t>
  </si>
  <si>
    <t>t</t>
  </si>
  <si>
    <t>400135429</t>
  </si>
  <si>
    <t>10</t>
  </si>
  <si>
    <t>181101102</t>
  </si>
  <si>
    <t>Úprava pláne v zárezoch v hornine 1-4 so zhutnením</t>
  </si>
  <si>
    <t>m2</t>
  </si>
  <si>
    <t>-1148037232</t>
  </si>
  <si>
    <t>Zakladanie</t>
  </si>
  <si>
    <t>11</t>
  </si>
  <si>
    <t>211521111</t>
  </si>
  <si>
    <t>Výplň odvodňovacieho rebra alebo trativodu do rýh kamenivom hrubým drveným frakcie 16-125</t>
  </si>
  <si>
    <t>2084061628</t>
  </si>
  <si>
    <t>12</t>
  </si>
  <si>
    <t>212752127</t>
  </si>
  <si>
    <t>Trativody z flexodrenážnych rúr DN 160</t>
  </si>
  <si>
    <t>m</t>
  </si>
  <si>
    <t>-1219816269</t>
  </si>
  <si>
    <t>13</t>
  </si>
  <si>
    <t>271573001</t>
  </si>
  <si>
    <t>Násyp pod základové  konštrukcie so zhutnením zo štrkopiesku fr.0-32 mm</t>
  </si>
  <si>
    <t>1493779321</t>
  </si>
  <si>
    <t>14</t>
  </si>
  <si>
    <t>273321312</t>
  </si>
  <si>
    <t>Betón základových dosiek, železový (bez výstuže), tr. C 20/25</t>
  </si>
  <si>
    <t>634224553</t>
  </si>
  <si>
    <t>15</t>
  </si>
  <si>
    <t>273351217</t>
  </si>
  <si>
    <t>Debnenie stien základových dosiek, zhotovenie-tradičné</t>
  </si>
  <si>
    <t>-950151058</t>
  </si>
  <si>
    <t>16</t>
  </si>
  <si>
    <t>273351218</t>
  </si>
  <si>
    <t>Debnenie stien základových dosiek, odstránenie-tradičné</t>
  </si>
  <si>
    <t>-567125291</t>
  </si>
  <si>
    <t>17</t>
  </si>
  <si>
    <t>273362442</t>
  </si>
  <si>
    <t>Výstuž základových dosiek zo zvár. sietí KARI, priemer drôtu 8/8 mm, veľkosť oka 150x150 mm</t>
  </si>
  <si>
    <t>-105991353</t>
  </si>
  <si>
    <t>18</t>
  </si>
  <si>
    <t>274271303</t>
  </si>
  <si>
    <t>Murivo základových pásov (m3) 50x30x25 s betónovou výplňou C 16/20 hr. 300 mm</t>
  </si>
  <si>
    <t>-942751355</t>
  </si>
  <si>
    <t>19</t>
  </si>
  <si>
    <t>274313611</t>
  </si>
  <si>
    <t>Betón základových pásov, prostý tr. C 16/20</t>
  </si>
  <si>
    <t>44012621</t>
  </si>
  <si>
    <t>274361825</t>
  </si>
  <si>
    <t>Výstuž pre murivo základových pásov s betónovou výplňou z ocele 10505</t>
  </si>
  <si>
    <t>1211975012</t>
  </si>
  <si>
    <t>21</t>
  </si>
  <si>
    <t>289971211</t>
  </si>
  <si>
    <t>Zhotovenie vrstvy z geotextílie na upravenom povrchu sklon do 1 : 5 , šírky od 0 do 3 m</t>
  </si>
  <si>
    <t>-324489100</t>
  </si>
  <si>
    <t>22</t>
  </si>
  <si>
    <t>M</t>
  </si>
  <si>
    <t>693110001200</t>
  </si>
  <si>
    <t>Geotextília polypropylénová PP 300, šírka 1,75-3,5 m, dĺžka 90 m, hrúbka 2,7 mm, netkaná</t>
  </si>
  <si>
    <t>1964031293</t>
  </si>
  <si>
    <t>Zvislé a kompletné konštrukcie</t>
  </si>
  <si>
    <t>23</t>
  </si>
  <si>
    <t>311271301</t>
  </si>
  <si>
    <t>Murivo nosné (m3) 50x20x25 s betónovou výplňou hr. 200 mm</t>
  </si>
  <si>
    <t>-48247536</t>
  </si>
  <si>
    <t>24</t>
  </si>
  <si>
    <t>311272511</t>
  </si>
  <si>
    <t xml:space="preserve">Murivo nosné (m3) z tvárnic  hr. 250 mm, na MVC a maltu </t>
  </si>
  <si>
    <t>-1796467936</t>
  </si>
  <si>
    <t>25</t>
  </si>
  <si>
    <t>311272512</t>
  </si>
  <si>
    <t xml:space="preserve">Murivo nosné (m3) z tvárnic hr. 300 mm, na MVC a maltu </t>
  </si>
  <si>
    <t>-424656950</t>
  </si>
  <si>
    <t>26</t>
  </si>
  <si>
    <t>311361825</t>
  </si>
  <si>
    <t>Výstuž pre murivo nosné s betónovou výplňou z ocele 10505</t>
  </si>
  <si>
    <t>448621495</t>
  </si>
  <si>
    <t>27</t>
  </si>
  <si>
    <t>317165202</t>
  </si>
  <si>
    <t>Nosný preklad šírky 250 mm, výšky 249 mm, dĺžky 1500 mm</t>
  </si>
  <si>
    <t>ks</t>
  </si>
  <si>
    <t>147235806</t>
  </si>
  <si>
    <t>28</t>
  </si>
  <si>
    <t>317165203</t>
  </si>
  <si>
    <t>Nosný preklad šírky 250 mm, výšky 249 mm, dĺžky 1750 mm</t>
  </si>
  <si>
    <t>-1160420983</t>
  </si>
  <si>
    <t>29</t>
  </si>
  <si>
    <t>317165224</t>
  </si>
  <si>
    <t>Nosný preklad šírky 300 mm, výšky 249 mm, dĺžky 2000 mm</t>
  </si>
  <si>
    <t>-1539997594</t>
  </si>
  <si>
    <t>30</t>
  </si>
  <si>
    <t>317165225</t>
  </si>
  <si>
    <t>Nosný preklad šírky 300 mm, výšky 249 mm, dĺžky 2250 mm</t>
  </si>
  <si>
    <t>-169431142</t>
  </si>
  <si>
    <t>31</t>
  </si>
  <si>
    <t>317165226</t>
  </si>
  <si>
    <t>Nosný preklad šírky 300 mm, výšky 249 mm, dĺžky 2500 mm</t>
  </si>
  <si>
    <t>-659314413</t>
  </si>
  <si>
    <t>32</t>
  </si>
  <si>
    <t>317165301</t>
  </si>
  <si>
    <t>Nenosný preklad šírky 100 mm, výšky 249 mm, dĺžky 1250 mm</t>
  </si>
  <si>
    <t>-1489033162</t>
  </si>
  <si>
    <t>33</t>
  </si>
  <si>
    <t>317165303</t>
  </si>
  <si>
    <t>Nenosný preklad šírky 150 mm, výšky 249 mm, dĺžky 1250 mm</t>
  </si>
  <si>
    <t>-982110236</t>
  </si>
  <si>
    <t>34</t>
  </si>
  <si>
    <t>317321315</t>
  </si>
  <si>
    <t>Betón prekladov železový (bez výstuže) tr. C 20/25</t>
  </si>
  <si>
    <t>-652990623</t>
  </si>
  <si>
    <t>35</t>
  </si>
  <si>
    <t>317351107</t>
  </si>
  <si>
    <t>Debnenie prekladu  vrátane podpornej konštrukcie výšky do 4 m zhotovenie</t>
  </si>
  <si>
    <t>-993355294</t>
  </si>
  <si>
    <t>36</t>
  </si>
  <si>
    <t>317351108</t>
  </si>
  <si>
    <t>Debnenie prekladu  vrátane podpornej konštrukcie výšky do 4 m odstránenie</t>
  </si>
  <si>
    <t>-1660176732</t>
  </si>
  <si>
    <t>37</t>
  </si>
  <si>
    <t>318271048</t>
  </si>
  <si>
    <t xml:space="preserve">Krycie platne priebežné pre oplotenie z tvárnic </t>
  </si>
  <si>
    <t>-2099150551</t>
  </si>
  <si>
    <t>38</t>
  </si>
  <si>
    <t>592330007500</t>
  </si>
  <si>
    <t>Krycia platňa, 210x240x70 mm, sivá</t>
  </si>
  <si>
    <t>-1781804872</t>
  </si>
  <si>
    <t>39</t>
  </si>
  <si>
    <t>331321410</t>
  </si>
  <si>
    <t>Betón stĺpov a pilierov hranatých, ťahadiel, rámových stojok, vzpier, železový (bez výstuže) tr. C 25/30</t>
  </si>
  <si>
    <t>-1369070444</t>
  </si>
  <si>
    <t>40</t>
  </si>
  <si>
    <t>331351101</t>
  </si>
  <si>
    <t>Debnenie hranatých stĺpov prierezu pravouhlého štvoruholníka výšky do 4 m, zhotovenie-dielce</t>
  </si>
  <si>
    <t>-582988232</t>
  </si>
  <si>
    <t>41</t>
  </si>
  <si>
    <t>331351102</t>
  </si>
  <si>
    <t>Debnenie hranatých stĺpov prierezu pravouhlého štvoruholníka výšky do 4 m, odstránenie-dielce</t>
  </si>
  <si>
    <t>1002613</t>
  </si>
  <si>
    <t>42</t>
  </si>
  <si>
    <t>342272102</t>
  </si>
  <si>
    <t xml:space="preserve">Priečky z tvárnic hr. 100 mm P2-500 hladkých, na MVC a maltu </t>
  </si>
  <si>
    <t>-274938221</t>
  </si>
  <si>
    <t>43</t>
  </si>
  <si>
    <t>342272104</t>
  </si>
  <si>
    <t>Priečky z tvárnic hr. 150 mm P2-500 hladkých, na MVC a maltu</t>
  </si>
  <si>
    <t>-1673841627</t>
  </si>
  <si>
    <t>Vodorovné konštrukcie</t>
  </si>
  <si>
    <t>44</t>
  </si>
  <si>
    <t>417321414</t>
  </si>
  <si>
    <t>Betón stužujúcich pásov a vencov železový tr. C 20/25</t>
  </si>
  <si>
    <t>335933079</t>
  </si>
  <si>
    <t>45</t>
  </si>
  <si>
    <t>417351115</t>
  </si>
  <si>
    <t>Debnenie bočníc stužujúcich pásov a vencov vrátane vzpier zhotovenie</t>
  </si>
  <si>
    <t>967378627</t>
  </si>
  <si>
    <t>46</t>
  </si>
  <si>
    <t>417351116</t>
  </si>
  <si>
    <t>Debnenie bočníc stužujúcich pásov a vencov vrátane vzpier odstránenie</t>
  </si>
  <si>
    <t>-177838925</t>
  </si>
  <si>
    <t>47</t>
  </si>
  <si>
    <t>417361821</t>
  </si>
  <si>
    <t>Výstuž stužujúcich pásov,vencov, prekladov a stĺpov z betonárskej ocele 10505</t>
  </si>
  <si>
    <t>-1864921836</t>
  </si>
  <si>
    <t>48</t>
  </si>
  <si>
    <t>417391151</t>
  </si>
  <si>
    <t>Montáž obkladu betónových konštrukcií vykonaný súčasne s betónovaním extrudovaným polystyrénom</t>
  </si>
  <si>
    <t>-420742082</t>
  </si>
  <si>
    <t>49</t>
  </si>
  <si>
    <t>283750000700</t>
  </si>
  <si>
    <t>Doska XPS  hr. 50 mm, zateplenie soklov, suterénov, podláh</t>
  </si>
  <si>
    <t>291915456</t>
  </si>
  <si>
    <t>Komunikácie</t>
  </si>
  <si>
    <t>50</t>
  </si>
  <si>
    <t>564791111</t>
  </si>
  <si>
    <t>Podklad spevnenej plochy z kameniva drveného so zhutnením frakcie 0-63 mm</t>
  </si>
  <si>
    <t>568127721</t>
  </si>
  <si>
    <t>51</t>
  </si>
  <si>
    <t>567133113</t>
  </si>
  <si>
    <t>Podklad z kameniva stmeleného cementom s rozprestretím a zhutnením, CBGM C 5/6, po zhutnení hr. 180 mm</t>
  </si>
  <si>
    <t>593471439</t>
  </si>
  <si>
    <t>52</t>
  </si>
  <si>
    <t>573111112</t>
  </si>
  <si>
    <t>Postrek asfaltový infiltračný s posypom kamenivom z asfaltu cestného v množstve 1,00 kg/m2</t>
  </si>
  <si>
    <t>-1318575111</t>
  </si>
  <si>
    <t>53</t>
  </si>
  <si>
    <t>577144311</t>
  </si>
  <si>
    <t>Asfaltový betón vrstva obrusná alebo ložná AC 16 v pruhu š. do 3 m z nemodifik. asfaltu tr. I, po zhutnení hr. 50 mm</t>
  </si>
  <si>
    <t>1809507270</t>
  </si>
  <si>
    <t>54</t>
  </si>
  <si>
    <t>577164311</t>
  </si>
  <si>
    <t>Asfaltový betón vrstva obrusná alebo ložná AC 11 v pruhu š. do 3 m z nemodifik. asfaltu tr. I, po zhutnení hr. 70 mm</t>
  </si>
  <si>
    <t>1570644356</t>
  </si>
  <si>
    <t>55</t>
  </si>
  <si>
    <t>596911163</t>
  </si>
  <si>
    <t>Kladenie betónovej zámkovej dlažby komunikácií pre peších hr. 80 mm pre peších nad 100 do 300 m2 so zriadením lôžka z kameniva hr. 30 mm</t>
  </si>
  <si>
    <t>-1954604541</t>
  </si>
  <si>
    <t>56</t>
  </si>
  <si>
    <t>592460008600</t>
  </si>
  <si>
    <t>Dlažba betónová hr. 80 mm</t>
  </si>
  <si>
    <t>-336723272</t>
  </si>
  <si>
    <t>Úpravy povrchov, podlahy, osadenie</t>
  </si>
  <si>
    <t>57</t>
  </si>
  <si>
    <t>612460111</t>
  </si>
  <si>
    <t>Príprava vnútorného podkladu stien na silno a nerovnomerne nasiakavé podklady regulátorom nasiakavosti</t>
  </si>
  <si>
    <t>1160483669</t>
  </si>
  <si>
    <t>58</t>
  </si>
  <si>
    <t>612460121</t>
  </si>
  <si>
    <t>Príprava vnútorného podkladu stien penetráciou základnou</t>
  </si>
  <si>
    <t>-1211891280</t>
  </si>
  <si>
    <t>59</t>
  </si>
  <si>
    <t>612460223</t>
  </si>
  <si>
    <t>Vnútorná omietka stien vápenná štuková (jemná), hr. 3 mm</t>
  </si>
  <si>
    <t>1426557386</t>
  </si>
  <si>
    <t>60</t>
  </si>
  <si>
    <t>612481119</t>
  </si>
  <si>
    <t>Potiahnutie vnútorných stien sklotextílnou mriežkou s celoplošným prilepením</t>
  </si>
  <si>
    <t>-648093577</t>
  </si>
  <si>
    <t>61</t>
  </si>
  <si>
    <t>620991121</t>
  </si>
  <si>
    <t>Zakrývanie výplní vonkajších otvorov s rámami a zárubňami, zábradlí, oplechovania, atď. zhotovené z lešenia akýmkoľvek spôsobom</t>
  </si>
  <si>
    <t>2014269673</t>
  </si>
  <si>
    <t>62</t>
  </si>
  <si>
    <t>622460111</t>
  </si>
  <si>
    <t>Príprava vonkajšieho podkladu stien na silno a nerovnomerne nasiakavé podklady regulátorom nasiakavosti</t>
  </si>
  <si>
    <t>-5968124</t>
  </si>
  <si>
    <t>63</t>
  </si>
  <si>
    <t>622460112</t>
  </si>
  <si>
    <t>Príprava vonkajšieho podkladu stien na nenasiakavé betónové podklady kontaktným mostíkom</t>
  </si>
  <si>
    <t>1843101281</t>
  </si>
  <si>
    <t>64</t>
  </si>
  <si>
    <t>622460121</t>
  </si>
  <si>
    <t>Príprava vonkajšieho podkladu stien penetráciou základnou</t>
  </si>
  <si>
    <t>1395388109</t>
  </si>
  <si>
    <t>65</t>
  </si>
  <si>
    <t>622462573</t>
  </si>
  <si>
    <t>Vonkajšia omietka stien tenkovrstvová, hr. 2 mm</t>
  </si>
  <si>
    <t>-1241696246</t>
  </si>
  <si>
    <t>66</t>
  </si>
  <si>
    <t>622481119</t>
  </si>
  <si>
    <t>Potiahnutie vonkajších stien sklotextílnou mriežkou s celoplošným prilepením</t>
  </si>
  <si>
    <t>1697660864</t>
  </si>
  <si>
    <t>67</t>
  </si>
  <si>
    <t>625251362</t>
  </si>
  <si>
    <t>Kontaktný zatepľovací systém hr. 200 mm , zatĺkacie kotvy</t>
  </si>
  <si>
    <t>-851942029</t>
  </si>
  <si>
    <t>68</t>
  </si>
  <si>
    <t>625251390</t>
  </si>
  <si>
    <t>Kontaktný zatepľovací systém hr. 200 mm - riešenie pre sokel (XPS), skrutkovacie kotvy</t>
  </si>
  <si>
    <t>-1629918853</t>
  </si>
  <si>
    <t>69</t>
  </si>
  <si>
    <t>632450285</t>
  </si>
  <si>
    <t>Cementová samonivelizačná stierka  triedy CT-C30-F7, hr. 5 mm</t>
  </si>
  <si>
    <t>1392319774</t>
  </si>
  <si>
    <t>70</t>
  </si>
  <si>
    <t>632452221</t>
  </si>
  <si>
    <t>Cementový poter, pevnosti v tlaku 20 MPa, hr. 60 mm</t>
  </si>
  <si>
    <t>-1986487727</t>
  </si>
  <si>
    <t>71</t>
  </si>
  <si>
    <t>642942111</t>
  </si>
  <si>
    <t>Osadenie oceľovej dverovej zárubne alebo rámu, plochy otvoru do 2,5 m2</t>
  </si>
  <si>
    <t>284330908</t>
  </si>
  <si>
    <t>72</t>
  </si>
  <si>
    <t>553310001700</t>
  </si>
  <si>
    <t>Zárubňa kovová š. 800 a 900 mm</t>
  </si>
  <si>
    <t>-57489648</t>
  </si>
  <si>
    <t>73</t>
  </si>
  <si>
    <t>553310001800</t>
  </si>
  <si>
    <t>Zárubňa kovová š. 1100mm</t>
  </si>
  <si>
    <t>-613261961</t>
  </si>
  <si>
    <t>74</t>
  </si>
  <si>
    <t>648991113</t>
  </si>
  <si>
    <t>Osadenie parapetných dosiek z plastických a poloplast., hmôt, š. nad 200 mm</t>
  </si>
  <si>
    <t>-1647011952</t>
  </si>
  <si>
    <t>75</t>
  </si>
  <si>
    <t>611560000300</t>
  </si>
  <si>
    <t>Parapetná doska plastová, šírka 250 mm, komôrková vnútorná, zlatý dub, mramor, mahagon, svetlý buk, orech</t>
  </si>
  <si>
    <t>-448150655</t>
  </si>
  <si>
    <t>Ostatné konštrukcie a práce-búranie</t>
  </si>
  <si>
    <t>76</t>
  </si>
  <si>
    <t>914001111</t>
  </si>
  <si>
    <t>Osadenie a montáž cestnej zvislej dopravnej značky na stĺpik, stĺp, konzolu alebo objekt</t>
  </si>
  <si>
    <t>1512461904</t>
  </si>
  <si>
    <t>77</t>
  </si>
  <si>
    <t>404410115000</t>
  </si>
  <si>
    <t>Informatívna prevádzková značka IP13a (Parkovisko – parkovacie miesta s kolmým státím), rozmer 750x1000 mm, fólia RA1, pozinkovaná</t>
  </si>
  <si>
    <t>769921257</t>
  </si>
  <si>
    <t>78</t>
  </si>
  <si>
    <t>404410117100</t>
  </si>
  <si>
    <t>Informatívna prevádzková značka IP16 (Parkovisko – parkovacie miesta s vyhradeným státím), rozmer 750x1000 mm, fólia RA1, pozinkovaná</t>
  </si>
  <si>
    <t>645988246</t>
  </si>
  <si>
    <t>79</t>
  </si>
  <si>
    <t>404410126600</t>
  </si>
  <si>
    <t>Informatívna prevádzková značka E16 (Parkovisko – dodatková tabuľa na označenie vyhradeného parkovacieho miesta pre osobu so zdravotným postihnutím), rozmer 500x700 mm, fólia RA2, pozinkovaná</t>
  </si>
  <si>
    <t>1824963118</t>
  </si>
  <si>
    <t>80</t>
  </si>
  <si>
    <t>914501121</t>
  </si>
  <si>
    <t>Montáž stĺpika zvislej dopravnej značky dĺžky do 3,5 m do betónového základu</t>
  </si>
  <si>
    <t>549236424</t>
  </si>
  <si>
    <t>81</t>
  </si>
  <si>
    <t>404490008400</t>
  </si>
  <si>
    <t>Stĺpik Zn, d 60 mm/1 bm, pre dopravné značky</t>
  </si>
  <si>
    <t>819673506</t>
  </si>
  <si>
    <t>82</t>
  </si>
  <si>
    <t>915711211</t>
  </si>
  <si>
    <t>Vodorovné dopravné značenie striekané farbou deliacich čiar súvislých šírky 125 mm biela základná</t>
  </si>
  <si>
    <t>1318004147</t>
  </si>
  <si>
    <t>83</t>
  </si>
  <si>
    <t>916561111</t>
  </si>
  <si>
    <t>Osadenie záhonového alebo parkového obrubníka betón., do lôžka z bet. pros. tr. C 12/15 s bočnou oporou</t>
  </si>
  <si>
    <t>1631570982</t>
  </si>
  <si>
    <t>84</t>
  </si>
  <si>
    <t>592170001500</t>
  </si>
  <si>
    <t>Obrubník parkový, lxšxv 1000x50x200 mm</t>
  </si>
  <si>
    <t>-431341688</t>
  </si>
  <si>
    <t>85</t>
  </si>
  <si>
    <t>918101121</t>
  </si>
  <si>
    <t>Lôžko pod obrubníky, krajníky alebo obruby z dlažobných kociek zo suchého betónu tr. C 12/15</t>
  </si>
  <si>
    <t>-1530024762</t>
  </si>
  <si>
    <t>86</t>
  </si>
  <si>
    <t>935114523</t>
  </si>
  <si>
    <t>Osadenie odvodňovacieho betónového žľabu štandardného BG vnútornej šírky 150 mm a s roštom triedy C 250</t>
  </si>
  <si>
    <t>-27020123</t>
  </si>
  <si>
    <t>87</t>
  </si>
  <si>
    <t>592270027900</t>
  </si>
  <si>
    <t>Odvodňovací žľab štandardný BG NW 150, č. 0, dĺžky 1 m, výšky 235 mm, bez spádu, betónový, HYDRO BG</t>
  </si>
  <si>
    <t>1857149828</t>
  </si>
  <si>
    <t>88</t>
  </si>
  <si>
    <t>592270028600</t>
  </si>
  <si>
    <t>Mriežkový rošt NW 150, lxšxhr 1000x190x40 mm, rozmer štrbiny MW 30x10 mm, triedy C 250 kN, pozinkovaný, pre štandardné žľaby, HYDRO BG</t>
  </si>
  <si>
    <t>673429115</t>
  </si>
  <si>
    <t>89</t>
  </si>
  <si>
    <t>592270031000</t>
  </si>
  <si>
    <t>Čelná stena BG NW 150, bez nátrubku, betónová, HYDRO BG</t>
  </si>
  <si>
    <t>-1624142597</t>
  </si>
  <si>
    <t>90</t>
  </si>
  <si>
    <t>935114592</t>
  </si>
  <si>
    <t>Osadenie vpustu pre odvodňovací betónový žľab štandardný BG vnútornej šírky 150 mm</t>
  </si>
  <si>
    <t>996795594</t>
  </si>
  <si>
    <t>91</t>
  </si>
  <si>
    <t>592270007200</t>
  </si>
  <si>
    <t>Kalový kôš k vpustu NW 150, sklolaminát biely, k zachytávaniu nečistôt, HYDRO BG</t>
  </si>
  <si>
    <t>-1994136143</t>
  </si>
  <si>
    <t>92</t>
  </si>
  <si>
    <t>592270028500</t>
  </si>
  <si>
    <t>Liatinový rošt NW 150, lxšxhr 500x192x40 mm, rozmer štrbiny SW 18x145 mm, triedy B 125 kN, pre štandardné žľaby, HYDRO BG</t>
  </si>
  <si>
    <t>1519382889</t>
  </si>
  <si>
    <t>93</t>
  </si>
  <si>
    <t>592270030700</t>
  </si>
  <si>
    <t>Vpust BG NW 150, lxšxv 500x270x570 mm, betónový, HYDRO BG</t>
  </si>
  <si>
    <t>-2083224517</t>
  </si>
  <si>
    <t>94</t>
  </si>
  <si>
    <t>941955001</t>
  </si>
  <si>
    <t>Lešenie ľahké pracovné pomocné, s výškou lešeňovej podlahy do 1,20 m</t>
  </si>
  <si>
    <t>985885070</t>
  </si>
  <si>
    <t>95</t>
  </si>
  <si>
    <t>941955002</t>
  </si>
  <si>
    <t>Lešenie ľahké pracovné pomocné s výškou lešeňovej podlahy nad 1,20 do 1,90 m</t>
  </si>
  <si>
    <t>-1363729963</t>
  </si>
  <si>
    <t>96</t>
  </si>
  <si>
    <t>953945111</t>
  </si>
  <si>
    <t>BAUMIT Rohová lišta hliníková</t>
  </si>
  <si>
    <t>1477180627</t>
  </si>
  <si>
    <t>99</t>
  </si>
  <si>
    <t>Presun hmôt HSV</t>
  </si>
  <si>
    <t>97</t>
  </si>
  <si>
    <t>998011001</t>
  </si>
  <si>
    <t>Presun hmôt pre budovy  (801, 803, 812), zvislá konštr. z tehál, tvárnic, z kovu výšky do 6 m</t>
  </si>
  <si>
    <t>1858300091</t>
  </si>
  <si>
    <t>PSV</t>
  </si>
  <si>
    <t>Práce a dodávky PSV</t>
  </si>
  <si>
    <t>711</t>
  </si>
  <si>
    <t>Izolácie proti vode a vlhkosti</t>
  </si>
  <si>
    <t>98</t>
  </si>
  <si>
    <t>711111001</t>
  </si>
  <si>
    <t>Zhotovenie izolácie proti zemnej vlhkosti vodorovná náterom penetračným za studena</t>
  </si>
  <si>
    <t>247527842</t>
  </si>
  <si>
    <t>246170000900</t>
  </si>
  <si>
    <t>Lak asfaltový v sudoch</t>
  </si>
  <si>
    <t>1613225134</t>
  </si>
  <si>
    <t>100</t>
  </si>
  <si>
    <t>711112001</t>
  </si>
  <si>
    <t>Zhotovenie  izolácie proti zemnej vlhkosti zvislá penetračným náterom za studena</t>
  </si>
  <si>
    <t>-637768565</t>
  </si>
  <si>
    <t>101</t>
  </si>
  <si>
    <t>-1818753464</t>
  </si>
  <si>
    <t>102</t>
  </si>
  <si>
    <t>711133001</t>
  </si>
  <si>
    <t>Zhotovenie izolácie proti zemnej vlhkosti PVC fóliou položenou voľne na vodorovnej ploche so zvarením spoju</t>
  </si>
  <si>
    <t>196425364</t>
  </si>
  <si>
    <t>103</t>
  </si>
  <si>
    <t>283220000700</t>
  </si>
  <si>
    <t>Hydroizolačná fólia , hr. 1 mm, š. 1,3 m, izolácia proti úniku ropných látok a benzínu</t>
  </si>
  <si>
    <t>2097292074</t>
  </si>
  <si>
    <t>104</t>
  </si>
  <si>
    <t>711141559</t>
  </si>
  <si>
    <t>Zhotovenie  izolácie proti zemnej vlhkosti a tlakovej vode vodorovná NAIP pritavením</t>
  </si>
  <si>
    <t>1012987414</t>
  </si>
  <si>
    <t>105</t>
  </si>
  <si>
    <t>628310001000</t>
  </si>
  <si>
    <t>Pás asfaltový  pre spodné vrstvy hydroizolačných systémov</t>
  </si>
  <si>
    <t>383602893</t>
  </si>
  <si>
    <t>106</t>
  </si>
  <si>
    <t>711142559</t>
  </si>
  <si>
    <t>Zhotovenie  izolácie proti zemnej vlhkosti a tlakovej vode zvislá NAIP pritavením</t>
  </si>
  <si>
    <t>1784881866</t>
  </si>
  <si>
    <t>107</t>
  </si>
  <si>
    <t>901291185</t>
  </si>
  <si>
    <t>108</t>
  </si>
  <si>
    <t>998711201</t>
  </si>
  <si>
    <t>Presun hmôt pre izoláciu proti vode v objektoch výšky do 6 m</t>
  </si>
  <si>
    <t>%</t>
  </si>
  <si>
    <t>1132954246</t>
  </si>
  <si>
    <t>713</t>
  </si>
  <si>
    <t>Izolácie tepelné</t>
  </si>
  <si>
    <t>109</t>
  </si>
  <si>
    <t>713111111</t>
  </si>
  <si>
    <t>Montáž tepelnej izolácie stropov minerálnou vlnou, vrchom kladenou voľne</t>
  </si>
  <si>
    <t>-368609283</t>
  </si>
  <si>
    <t>110</t>
  </si>
  <si>
    <t>631440003300</t>
  </si>
  <si>
    <t>Doska 160x600x1000 mm, čadičová minerálna izolácia pre šikmé strechy, nezaťažené stropy, priečky</t>
  </si>
  <si>
    <t>515778310</t>
  </si>
  <si>
    <t>111</t>
  </si>
  <si>
    <t>631440002900</t>
  </si>
  <si>
    <t>Doska 100x600x1000 mm, čadičová, minerálna izolácia pre šikmé strechy, nezaťažené stropy, priečky</t>
  </si>
  <si>
    <t>812891173</t>
  </si>
  <si>
    <t>112</t>
  </si>
  <si>
    <t>713111121</t>
  </si>
  <si>
    <t>Montáž tepelnej izolácie stropov rovných minerálnou vlnou, spodkom s úpravou viazacím drôtom</t>
  </si>
  <si>
    <t>-1372746526</t>
  </si>
  <si>
    <t>113</t>
  </si>
  <si>
    <t>631440003100</t>
  </si>
  <si>
    <t>Doska  140x600x1000 mm, čadičová minerálna izolácia pre šikmé strechy, nezaťažené stropy, priečky</t>
  </si>
  <si>
    <t>-1924190199</t>
  </si>
  <si>
    <t>114</t>
  </si>
  <si>
    <t>713120010</t>
  </si>
  <si>
    <t>Zakrývanie tepelnej izolácie podláh fóliou</t>
  </si>
  <si>
    <t>857839728</t>
  </si>
  <si>
    <t>115</t>
  </si>
  <si>
    <t>283230011400</t>
  </si>
  <si>
    <t>Krycia PE fólia hr. 0,12 mm, š. 2 m, pre podlahové vykurovanie, balenie 100 m2</t>
  </si>
  <si>
    <t>50513993</t>
  </si>
  <si>
    <t>116</t>
  </si>
  <si>
    <t>713122111</t>
  </si>
  <si>
    <t>Montáž tepelnej izolácie podláh polystyrénom, kladeným voľne v jednej vrstve</t>
  </si>
  <si>
    <t>1551292572</t>
  </si>
  <si>
    <t>117</t>
  </si>
  <si>
    <t>283760001000</t>
  </si>
  <si>
    <t>Doska EPS hr. 100 mm, sivý penový polystyrén pre zateplenie podláh</t>
  </si>
  <si>
    <t>1818866036</t>
  </si>
  <si>
    <t>118</t>
  </si>
  <si>
    <t>-742730197</t>
  </si>
  <si>
    <t>119</t>
  </si>
  <si>
    <t>283330001300</t>
  </si>
  <si>
    <t>Sytémová doska hr. 30 mm</t>
  </si>
  <si>
    <t>591765844</t>
  </si>
  <si>
    <t>120</t>
  </si>
  <si>
    <t>713191122</t>
  </si>
  <si>
    <t>Izolácie tepelné, doplnky, podláh, stropov zvrchu,striech prekrytím pásom do výšky 100mm A500/H</t>
  </si>
  <si>
    <t>1200215775</t>
  </si>
  <si>
    <t>121</t>
  </si>
  <si>
    <t>998713201</t>
  </si>
  <si>
    <t>Presun hmôt pre izolácie tepelné v objektoch výšky do 6 m</t>
  </si>
  <si>
    <t>776223730</t>
  </si>
  <si>
    <t>762</t>
  </si>
  <si>
    <t>Konštrukcie tesárske</t>
  </si>
  <si>
    <t>122</t>
  </si>
  <si>
    <t>762332110</t>
  </si>
  <si>
    <t>Montáž viazaných konštrukcií krovov striech z reziva priemernej plochy do 120 cm2</t>
  </si>
  <si>
    <t>775287907</t>
  </si>
  <si>
    <t>123</t>
  </si>
  <si>
    <t>605120006900</t>
  </si>
  <si>
    <t>Rezivo krov, prístrešok vr. povrchovej úpravy</t>
  </si>
  <si>
    <t>-1241550371</t>
  </si>
  <si>
    <t>124</t>
  </si>
  <si>
    <t>762341022</t>
  </si>
  <si>
    <t>Montáž debnenia odkvapov z tatranského profilu pre všetky druhy striech</t>
  </si>
  <si>
    <t>-1325778170</t>
  </si>
  <si>
    <t>125</t>
  </si>
  <si>
    <t>611920005700</t>
  </si>
  <si>
    <t>Drevený obklad tatranský profil, hrúbka 15 mm, šírka 96 mm, smrek, I. trieda</t>
  </si>
  <si>
    <t>274277082</t>
  </si>
  <si>
    <t>126</t>
  </si>
  <si>
    <t>762341201</t>
  </si>
  <si>
    <t>Montáž latovania jednoduchých striech pre sklon do 60°</t>
  </si>
  <si>
    <t>-1349590055</t>
  </si>
  <si>
    <t>127</t>
  </si>
  <si>
    <t>605480000800</t>
  </si>
  <si>
    <t>Hranolčeky zo smreku prierez 25-100 cm2, sušené 14±2%, nehobľované, bez defektov, hniloby, hrčí</t>
  </si>
  <si>
    <t>552685261</t>
  </si>
  <si>
    <t>128</t>
  </si>
  <si>
    <t>762341251</t>
  </si>
  <si>
    <t>Montáž kontralát pre sklon do 22°</t>
  </si>
  <si>
    <t>1565232328</t>
  </si>
  <si>
    <t>129</t>
  </si>
  <si>
    <t>-162869734</t>
  </si>
  <si>
    <t>130</t>
  </si>
  <si>
    <t>762395000</t>
  </si>
  <si>
    <t>Spojovacie prostriedky pre viazané konštrukcie krovov, debnenie a laťovanie, nadstrešné konštr., spádové kliny - svorky, dosky, klince, pásová oceľ, vruty</t>
  </si>
  <si>
    <t>-1446360788</t>
  </si>
  <si>
    <t>131</t>
  </si>
  <si>
    <t>762810014</t>
  </si>
  <si>
    <t>Záklop stropov z dosiek OSB skrutkovaných na trámy na zraz hr. dosky 18 mm</t>
  </si>
  <si>
    <t>-866803439</t>
  </si>
  <si>
    <t>132</t>
  </si>
  <si>
    <t>998762202</t>
  </si>
  <si>
    <t>Presun hmôt pre konštrukcie tesárske v objektoch výšky do 12 m</t>
  </si>
  <si>
    <t>-771159084</t>
  </si>
  <si>
    <t>763</t>
  </si>
  <si>
    <t>Konštrukcie - drevostavby</t>
  </si>
  <si>
    <t>133</t>
  </si>
  <si>
    <t>763120011</t>
  </si>
  <si>
    <t>Sadrokartónová inštalačná predstena pre sanitárne zariadenia, dvojité opláštenie, doska 2xRBI 12,5 mm</t>
  </si>
  <si>
    <t>-809020149</t>
  </si>
  <si>
    <t>134</t>
  </si>
  <si>
    <t>763132220</t>
  </si>
  <si>
    <t>SDK podhľad, závesná dvojvrstvová kca profil montažný CD a nosný UD, dosky GKF hr. 15 mm</t>
  </si>
  <si>
    <t>817406101</t>
  </si>
  <si>
    <t>135</t>
  </si>
  <si>
    <t>763732112</t>
  </si>
  <si>
    <t>Montáž strešnej konštrukcie z väzníkov priehradových, konštrukčnej dĺžky do 18 m</t>
  </si>
  <si>
    <t>482054818</t>
  </si>
  <si>
    <t>136</t>
  </si>
  <si>
    <t>612220000200</t>
  </si>
  <si>
    <t>Väzník strešný drevený priehradový pre valbové strechy, pre rodiné domy</t>
  </si>
  <si>
    <t>-546725870</t>
  </si>
  <si>
    <t>137</t>
  </si>
  <si>
    <t>998763201</t>
  </si>
  <si>
    <t>Presun hmôt pre drevostavby v objektoch výšky do 12 m</t>
  </si>
  <si>
    <t>1391833617</t>
  </si>
  <si>
    <t>764</t>
  </si>
  <si>
    <t>Konštrukcie klampiarske</t>
  </si>
  <si>
    <t>138</t>
  </si>
  <si>
    <t>764352427</t>
  </si>
  <si>
    <t>Žľaby z pozinkovaného farbeného PZf plechu, pododkvapové polkruhové r.š. 330 mm</t>
  </si>
  <si>
    <t>-15962458</t>
  </si>
  <si>
    <t>139</t>
  </si>
  <si>
    <t>764359411</t>
  </si>
  <si>
    <t>Kotlík kónický z pozinkovaného farbeného PZf plechu, pre rúry s priemerom do 100 mm</t>
  </si>
  <si>
    <t>-1643835396</t>
  </si>
  <si>
    <t>140</t>
  </si>
  <si>
    <t>764410450</t>
  </si>
  <si>
    <t>Oplechovanie parapetov z pozinkovaného farbeného PZf plechu, vrátane rohov r.š. 330 mm</t>
  </si>
  <si>
    <t>123710847</t>
  </si>
  <si>
    <t>141</t>
  </si>
  <si>
    <t>764454453</t>
  </si>
  <si>
    <t>Zvodové rúry z pozinkovaného farbeného PZf plechu, kruhové priemer 100 mm</t>
  </si>
  <si>
    <t>1943739637</t>
  </si>
  <si>
    <t>142</t>
  </si>
  <si>
    <t>998764201</t>
  </si>
  <si>
    <t>Presun hmôt pre konštrukcie klampiarske v objektoch výšky do 6 m</t>
  </si>
  <si>
    <t>9669183</t>
  </si>
  <si>
    <t>765</t>
  </si>
  <si>
    <t>Konštrukcie - krytiny tvrdé</t>
  </si>
  <si>
    <t>143</t>
  </si>
  <si>
    <t>765331111</t>
  </si>
  <si>
    <t>Betónová krytina, jednoduchých striech, sklon od 22° do 35°</t>
  </si>
  <si>
    <t>337626490</t>
  </si>
  <si>
    <t>144</t>
  </si>
  <si>
    <t>765331405</t>
  </si>
  <si>
    <t>Hrebeň s použitím vetracieho pásu sklon od 22° do 35°</t>
  </si>
  <si>
    <t>-182408706</t>
  </si>
  <si>
    <t>145</t>
  </si>
  <si>
    <t>765331455</t>
  </si>
  <si>
    <t>Nárožie s použitím vetracieho pásu sklon od 22° do 35°</t>
  </si>
  <si>
    <t>-2011546193</t>
  </si>
  <si>
    <t>146</t>
  </si>
  <si>
    <t>765331707</t>
  </si>
  <si>
    <t xml:space="preserve">Štítová hrana z okrajových škridiel </t>
  </si>
  <si>
    <t>-605804948</t>
  </si>
  <si>
    <t>147</t>
  </si>
  <si>
    <t>765901346</t>
  </si>
  <si>
    <t>Strešná fólia od 22° do 35°, na krokvy</t>
  </si>
  <si>
    <t>-169530976</t>
  </si>
  <si>
    <t>148</t>
  </si>
  <si>
    <t>998765201</t>
  </si>
  <si>
    <t>Presun hmôt pre tvrdé krytiny v objektoch výšky do 6 m</t>
  </si>
  <si>
    <t>1688034481</t>
  </si>
  <si>
    <t>766</t>
  </si>
  <si>
    <t>Konštrukcie stolárske</t>
  </si>
  <si>
    <t>149</t>
  </si>
  <si>
    <t>766231001</t>
  </si>
  <si>
    <t>Montáž stropných sklápacích schodov do vopred pripraveného otvoru</t>
  </si>
  <si>
    <t>-1112698534</t>
  </si>
  <si>
    <t>150</t>
  </si>
  <si>
    <t>612330000600</t>
  </si>
  <si>
    <t>Schody stropné sklápacie  zateplené, biela doska - 700x1300 mm</t>
  </si>
  <si>
    <t>-838894698</t>
  </si>
  <si>
    <t>151</t>
  </si>
  <si>
    <t>766621400</t>
  </si>
  <si>
    <t>Montáž okien plastových s hydroizolačnými ISO páskami (exteriérová a interiérová)</t>
  </si>
  <si>
    <t>1655504352</t>
  </si>
  <si>
    <t>152</t>
  </si>
  <si>
    <t>283290006100</t>
  </si>
  <si>
    <t>Tesniaca fólia CX exteriér, š. 290 mm, dĺ. 30 m, pre tesnenie pripájacej škáry okenného rámu a muriva, polymér</t>
  </si>
  <si>
    <t>-1709572526</t>
  </si>
  <si>
    <t>153</t>
  </si>
  <si>
    <t>283290006200</t>
  </si>
  <si>
    <t>Tesniaca fólia CX interiér, š. 70 mm, dĺ. 30 m, pre tesnenie pripájacej škáry okenného rámu a muriva, polymér</t>
  </si>
  <si>
    <t>688056031</t>
  </si>
  <si>
    <t>154</t>
  </si>
  <si>
    <t>766999001</t>
  </si>
  <si>
    <t>Plastové okno 1750x1600mm - O1</t>
  </si>
  <si>
    <t>515227383</t>
  </si>
  <si>
    <t>155</t>
  </si>
  <si>
    <t>766999002</t>
  </si>
  <si>
    <t>Plastové okno 1500x2300mm - O2</t>
  </si>
  <si>
    <t>-142575892</t>
  </si>
  <si>
    <t>156</t>
  </si>
  <si>
    <t>766999003</t>
  </si>
  <si>
    <t>Plastová zasklenná stena 3000x2300mm - O3</t>
  </si>
  <si>
    <t>-1033075220</t>
  </si>
  <si>
    <t>157</t>
  </si>
  <si>
    <t>766999004</t>
  </si>
  <si>
    <t>Plastová zasklenná stena 3000x2300mm - O4</t>
  </si>
  <si>
    <t>1847655185</t>
  </si>
  <si>
    <t>158</t>
  </si>
  <si>
    <t>766999005</t>
  </si>
  <si>
    <t>Plastové okno 1500x1000mm - O5</t>
  </si>
  <si>
    <t>-1632276427</t>
  </si>
  <si>
    <t>159</t>
  </si>
  <si>
    <t>766999006</t>
  </si>
  <si>
    <t>Plastové okno 1500x750mm - O6</t>
  </si>
  <si>
    <t>-754470384</t>
  </si>
  <si>
    <t>160</t>
  </si>
  <si>
    <t>766999007</t>
  </si>
  <si>
    <t>Plastové okno 1750x2300mm - O7</t>
  </si>
  <si>
    <t>-1241648494</t>
  </si>
  <si>
    <t>161</t>
  </si>
  <si>
    <t>766999008</t>
  </si>
  <si>
    <t>Plastové okno 1750x750mm - O8</t>
  </si>
  <si>
    <t>-407818663</t>
  </si>
  <si>
    <t>162</t>
  </si>
  <si>
    <t>766621405</t>
  </si>
  <si>
    <t>Montáž plastových dverí s hydroizolačnými ISO páskami (exteriérová a interiérová)</t>
  </si>
  <si>
    <t>-1865509065</t>
  </si>
  <si>
    <t>163</t>
  </si>
  <si>
    <t>-117978160</t>
  </si>
  <si>
    <t>164</t>
  </si>
  <si>
    <t>283290006400</t>
  </si>
  <si>
    <t>Tesniaca fólia CX interiér, š. 150 mm, dĺ. 30 m, pre tesnenie pripájacej škáry okenného rámu a muriva, polymér</t>
  </si>
  <si>
    <t>-1881385090</t>
  </si>
  <si>
    <t>165</t>
  </si>
  <si>
    <t>611730000100</t>
  </si>
  <si>
    <t>Plastové dvere 2000x2300mm</t>
  </si>
  <si>
    <t>1706896748</t>
  </si>
  <si>
    <t>166</t>
  </si>
  <si>
    <t>766661422</t>
  </si>
  <si>
    <t>Montáž dverí drevených vchodových bezpečnostných do kovovej bezpečnostnej zárubne</t>
  </si>
  <si>
    <t>257770716</t>
  </si>
  <si>
    <t>167</t>
  </si>
  <si>
    <t>611720000100</t>
  </si>
  <si>
    <t xml:space="preserve">Dvere do bytu vstupné bezpečnostné M10 plné, šírka 600-900 mm, štandard </t>
  </si>
  <si>
    <t>-2034182861</t>
  </si>
  <si>
    <t>168</t>
  </si>
  <si>
    <t>611720000200</t>
  </si>
  <si>
    <t>Dvere do bytu vstupné bezpečnostné M10 plné, šírka 600-900 mm, požiarne</t>
  </si>
  <si>
    <t>311646465</t>
  </si>
  <si>
    <t>169</t>
  </si>
  <si>
    <t>611720000500</t>
  </si>
  <si>
    <t>Dvere do bytu vstupné bezpečnostné M10 plné, šírka1100 mm</t>
  </si>
  <si>
    <t>1705208995</t>
  </si>
  <si>
    <t>170</t>
  </si>
  <si>
    <t>611720000800</t>
  </si>
  <si>
    <t>Dvere do bytu vstupné bezpečnostné M10 plné, šírka 1100 mm, požiarne</t>
  </si>
  <si>
    <t>1752120035</t>
  </si>
  <si>
    <t>171</t>
  </si>
  <si>
    <t>766662112</t>
  </si>
  <si>
    <t>Montáž dverového krídla otočného jednokrídlového poldrážkového, do existujúcej zárubne, vrátane kovania</t>
  </si>
  <si>
    <t>-177628284</t>
  </si>
  <si>
    <t>172</t>
  </si>
  <si>
    <t>549150000600</t>
  </si>
  <si>
    <t>Kľučka dverová 2x</t>
  </si>
  <si>
    <t>-1814627397</t>
  </si>
  <si>
    <t>173</t>
  </si>
  <si>
    <t>611610000400</t>
  </si>
  <si>
    <t>Dvere vnútorné jednokrídlové,s magnetickým zámkom, šírka podľa výpisu dverí</t>
  </si>
  <si>
    <t>1491092252</t>
  </si>
  <si>
    <t>174</t>
  </si>
  <si>
    <t>766671002</t>
  </si>
  <si>
    <t>Montáž okna strešného veľkosť okna 78x118 cm M 06 so zatepľovacou sadou, parozábranou a lemovaním</t>
  </si>
  <si>
    <t>1892862846</t>
  </si>
  <si>
    <t>175</t>
  </si>
  <si>
    <t>611310004800</t>
  </si>
  <si>
    <t>Strešné okno drevené kyvné, šxv 780x1180 mm s madlom</t>
  </si>
  <si>
    <t>-1220165223</t>
  </si>
  <si>
    <t>176</t>
  </si>
  <si>
    <t>611380005000</t>
  </si>
  <si>
    <t>Lemovanie hliníkové, šxv 780x1180 mm bez zatepľovacej sady, pre plochú strešnú krytinu do výšky 16 mm</t>
  </si>
  <si>
    <t>-132753297</t>
  </si>
  <si>
    <t>177</t>
  </si>
  <si>
    <t>611380008600</t>
  </si>
  <si>
    <t>Manžeta z parotesnej fólie , šxv 780x1180 mm</t>
  </si>
  <si>
    <t>-984795717</t>
  </si>
  <si>
    <t>178</t>
  </si>
  <si>
    <t>766702111</t>
  </si>
  <si>
    <t>Montáž zárubní obložkových pre dvere jednokrídlové</t>
  </si>
  <si>
    <t>1484277192</t>
  </si>
  <si>
    <t>179</t>
  </si>
  <si>
    <t>611810000800</t>
  </si>
  <si>
    <t>Zárubňa vnútorná obložková, pre stenu hrúbky 180-250 mm, pre jednokrídlové dvere - podľa výpisu dverí</t>
  </si>
  <si>
    <t>1486662515</t>
  </si>
  <si>
    <t>180</t>
  </si>
  <si>
    <t>611810000700</t>
  </si>
  <si>
    <t>Zárubňa vnútorná obložková, pre stenu hrúbky 60-170 mm, pre jednokrídlové dvere - podľa výpisu dverí</t>
  </si>
  <si>
    <t>1654252846</t>
  </si>
  <si>
    <t>181</t>
  </si>
  <si>
    <t>998766201</t>
  </si>
  <si>
    <t>Presun hmot pre konštrukcie stolárske v objektoch výšky do 6 m</t>
  </si>
  <si>
    <t>-2088431283</t>
  </si>
  <si>
    <t>767</t>
  </si>
  <si>
    <t>Konštrukcie doplnkové kovové</t>
  </si>
  <si>
    <t>182</t>
  </si>
  <si>
    <t>767332018</t>
  </si>
  <si>
    <t xml:space="preserve">Montáž zastrešenia polykarbonátom </t>
  </si>
  <si>
    <t>5079789</t>
  </si>
  <si>
    <t>183</t>
  </si>
  <si>
    <t>283170001200</t>
  </si>
  <si>
    <t>Doska komôrková z polykarbonátu, šxlxhr 2100x6000x16 mm, počet stien 2, farba číra</t>
  </si>
  <si>
    <t>870296202</t>
  </si>
  <si>
    <t>184</t>
  </si>
  <si>
    <t>767658213</t>
  </si>
  <si>
    <t xml:space="preserve">Montáž koľajovej posuvnej brány pre šírku prejazdu 4,5 m </t>
  </si>
  <si>
    <t>1706275669</t>
  </si>
  <si>
    <t>185</t>
  </si>
  <si>
    <t>553510016700</t>
  </si>
  <si>
    <t>Spodný doraz KLB-SD-2 pre posuvnú bránu na skrutkovanie pre posuvnú bránu</t>
  </si>
  <si>
    <t>634748914</t>
  </si>
  <si>
    <t>186</t>
  </si>
  <si>
    <t>553510018300</t>
  </si>
  <si>
    <t>Bočné vedenie BR-43 preposuvnú bránu s plastovou rolkou D 43 mm</t>
  </si>
  <si>
    <t>-449307771</t>
  </si>
  <si>
    <t>187</t>
  </si>
  <si>
    <t>553510020700</t>
  </si>
  <si>
    <t>Koliesko KLB-KK16-U090 koľajovej brány na skrutkovanie s konzolou D 90 mm</t>
  </si>
  <si>
    <t>1480987553</t>
  </si>
  <si>
    <t>188</t>
  </si>
  <si>
    <t>553510021500</t>
  </si>
  <si>
    <t>Koľajnica KLB-KOL16-US-ZN3 pre koľajovú bránu v tvare U na skrutkovanie</t>
  </si>
  <si>
    <t>1202713432</t>
  </si>
  <si>
    <t>189</t>
  </si>
  <si>
    <t>553510021550</t>
  </si>
  <si>
    <t>Autoamtická posuvná brána</t>
  </si>
  <si>
    <t>1338072832</t>
  </si>
  <si>
    <t>190</t>
  </si>
  <si>
    <t>998767201</t>
  </si>
  <si>
    <t>Presun hmôt pre kovové stavebné doplnkové konštrukcie v objektoch výšky do 6 m</t>
  </si>
  <si>
    <t>46424661</t>
  </si>
  <si>
    <t>771</t>
  </si>
  <si>
    <t>Podlahy z dlaždíc</t>
  </si>
  <si>
    <t>191</t>
  </si>
  <si>
    <t>771575109</t>
  </si>
  <si>
    <t>Montáž podláh z dlaždíc keramických do tmelu</t>
  </si>
  <si>
    <t>CS CENEKON 2016 02</t>
  </si>
  <si>
    <t>-1050460181</t>
  </si>
  <si>
    <t>192</t>
  </si>
  <si>
    <t>5976455002</t>
  </si>
  <si>
    <t xml:space="preserve">Dlaždice keramické s protišmykovým povrchom líca úprava </t>
  </si>
  <si>
    <t>1238690651</t>
  </si>
  <si>
    <t>193</t>
  </si>
  <si>
    <t>5856111950</t>
  </si>
  <si>
    <t xml:space="preserve">Škárovacia hmota </t>
  </si>
  <si>
    <t>kg</t>
  </si>
  <si>
    <t>1678246680</t>
  </si>
  <si>
    <t>194</t>
  </si>
  <si>
    <t>5859482693</t>
  </si>
  <si>
    <t xml:space="preserve">Lepidlo na obklady a dlažby </t>
  </si>
  <si>
    <t>75621941</t>
  </si>
  <si>
    <t>195</t>
  </si>
  <si>
    <t>998771201</t>
  </si>
  <si>
    <t>Presun hmôt pre podlahy z dlaždíc v objektoch výšky do 6m</t>
  </si>
  <si>
    <t>516602283</t>
  </si>
  <si>
    <t>775</t>
  </si>
  <si>
    <t>Podlahy vlysové a parketové</t>
  </si>
  <si>
    <t>196</t>
  </si>
  <si>
    <t>775550110</t>
  </si>
  <si>
    <t>Montáž podlahy z laminátových a drevených parkiet, click spoj, položená voľne vr. líšt</t>
  </si>
  <si>
    <t>-841219945</t>
  </si>
  <si>
    <t>197</t>
  </si>
  <si>
    <t>611980002800</t>
  </si>
  <si>
    <t>Laminátové parkety</t>
  </si>
  <si>
    <t>-922811463</t>
  </si>
  <si>
    <t>198</t>
  </si>
  <si>
    <t>775592111</t>
  </si>
  <si>
    <t>Montáž parozábrany pod plávajúce podlahy - fólia PE</t>
  </si>
  <si>
    <t>-1325940538</t>
  </si>
  <si>
    <t>199</t>
  </si>
  <si>
    <t>283230006600</t>
  </si>
  <si>
    <t>Parozábrana - fólia z PE hr. 0,2 mm</t>
  </si>
  <si>
    <t>1039436782</t>
  </si>
  <si>
    <t>200</t>
  </si>
  <si>
    <t>775592141</t>
  </si>
  <si>
    <t>Montáž podložky vyrovnávacej a tlmiacej penovej hr. 3 mm pod plávajúce podlahy</t>
  </si>
  <si>
    <t>1549733378</t>
  </si>
  <si>
    <t>201</t>
  </si>
  <si>
    <t>283230008600</t>
  </si>
  <si>
    <t xml:space="preserve">Podložkaz PE pod plávajúce podlahy, hr. 3 mm, </t>
  </si>
  <si>
    <t>-1598384926</t>
  </si>
  <si>
    <t>202</t>
  </si>
  <si>
    <t>998775201</t>
  </si>
  <si>
    <t>Presun hmôt pre podlahy vlysové a parketové v objektoch výšky do 6 m</t>
  </si>
  <si>
    <t>-337697817</t>
  </si>
  <si>
    <t>781</t>
  </si>
  <si>
    <t>Dokončovacie práce a obklady</t>
  </si>
  <si>
    <t>203</t>
  </si>
  <si>
    <t>781445062</t>
  </si>
  <si>
    <t>Montáž obkladov stien z obkladačiek hutných, keramických do tmelu</t>
  </si>
  <si>
    <t>1089643718</t>
  </si>
  <si>
    <t>204</t>
  </si>
  <si>
    <t>5976559000</t>
  </si>
  <si>
    <t>Obkladačky keramické glazované hladké</t>
  </si>
  <si>
    <t>1775171112</t>
  </si>
  <si>
    <t>205</t>
  </si>
  <si>
    <t>5856111950.1</t>
  </si>
  <si>
    <t>CERESIT škárovacia hmota CE 33</t>
  </si>
  <si>
    <t>-302569402</t>
  </si>
  <si>
    <t>206</t>
  </si>
  <si>
    <t>5858400020</t>
  </si>
  <si>
    <t>Lepidlo na obklady a dlažby</t>
  </si>
  <si>
    <t>2036753781</t>
  </si>
  <si>
    <t>207</t>
  </si>
  <si>
    <t>781785100</t>
  </si>
  <si>
    <t>Montáž obkladov vonkajších stien z mozaiky s rovnými hranami kladenej do tmelu</t>
  </si>
  <si>
    <t>-25165886</t>
  </si>
  <si>
    <t>208</t>
  </si>
  <si>
    <t>597620000100</t>
  </si>
  <si>
    <t>Vonkajší obklad</t>
  </si>
  <si>
    <t>1949386448</t>
  </si>
  <si>
    <t>209</t>
  </si>
  <si>
    <t>998781201</t>
  </si>
  <si>
    <t>Presun hmôt pre obklady keramické v objektoch výšky do 6 m</t>
  </si>
  <si>
    <t>1326493688</t>
  </si>
  <si>
    <t>783</t>
  </si>
  <si>
    <t>Nátery</t>
  </si>
  <si>
    <t>210</t>
  </si>
  <si>
    <t>783894612</t>
  </si>
  <si>
    <t>Náter farbami ekologickými riediteľnými vodou SADAKRINOM bielym pre náter sadrokartón. stropov 2x</t>
  </si>
  <si>
    <t>-1588053866</t>
  </si>
  <si>
    <t>784</t>
  </si>
  <si>
    <t>Dokončovacie práce - maľby</t>
  </si>
  <si>
    <t>211</t>
  </si>
  <si>
    <t>784410100</t>
  </si>
  <si>
    <t>Penetrovanie jednonásobné jemnozrnných podkladov výšky nad 3, 80 m</t>
  </si>
  <si>
    <t>-1236152271</t>
  </si>
  <si>
    <t>212</t>
  </si>
  <si>
    <t>784452472</t>
  </si>
  <si>
    <t xml:space="preserve">Maľby z maliarskych zmesí Primalex, Farmal, ručne nanášané tónované s bielym stropom dvojnásobné na jemnozrnný podklad výšky nad 3, 80 m   </t>
  </si>
  <si>
    <t>CS Cenekon 2013 02</t>
  </si>
  <si>
    <t>-452446723</t>
  </si>
  <si>
    <t>793</t>
  </si>
  <si>
    <t>213</t>
  </si>
  <si>
    <t>793141101</t>
  </si>
  <si>
    <t>53594243</t>
  </si>
  <si>
    <t>214</t>
  </si>
  <si>
    <t>793001995</t>
  </si>
  <si>
    <t>12001933</t>
  </si>
  <si>
    <t>215</t>
  </si>
  <si>
    <t>793321102</t>
  </si>
  <si>
    <t>1773493390</t>
  </si>
  <si>
    <t>216</t>
  </si>
  <si>
    <t>793001996</t>
  </si>
  <si>
    <t>-404508734</t>
  </si>
  <si>
    <t>Práce a dodávky M</t>
  </si>
  <si>
    <t>21-M</t>
  </si>
  <si>
    <t>Elektromontáže</t>
  </si>
  <si>
    <t>217</t>
  </si>
  <si>
    <t>210290784</t>
  </si>
  <si>
    <t>Montáž automatického pohonu na posuvnú bránu do 400 kg</t>
  </si>
  <si>
    <t>-1147350345</t>
  </si>
  <si>
    <t>218</t>
  </si>
  <si>
    <t>359210002000</t>
  </si>
  <si>
    <t>Elektrický pohon na posuvnú bránu CAME BX do 400 kg</t>
  </si>
  <si>
    <t>2006957356</t>
  </si>
  <si>
    <t>219</t>
  </si>
  <si>
    <t>359210003000</t>
  </si>
  <si>
    <t>Výstražný maják pre posuvné / krídlové brány 24 V</t>
  </si>
  <si>
    <t>622331151</t>
  </si>
  <si>
    <t>220</t>
  </si>
  <si>
    <t>359210003200</t>
  </si>
  <si>
    <t>Ozubený hrebeň Fe pre posuvné brány, rozmer 30x10x1000 mm, modul ozubenia 4</t>
  </si>
  <si>
    <t>1815865832</t>
  </si>
  <si>
    <t>221</t>
  </si>
  <si>
    <t>359210003400</t>
  </si>
  <si>
    <t>Stĺpik na fotobunku pre elektrické brány</t>
  </si>
  <si>
    <t>1442070076</t>
  </si>
  <si>
    <t>1-2 - UK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</si>
  <si>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</si>
  <si>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</si>
  <si>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</si>
  <si>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 xml:space="preserve">    23-M - Montáže potrubia</t>
  </si>
  <si>
    <t>HZS - Hodinové zúčtovacie sadzby</t>
  </si>
  <si>
    <t>973031619</t>
  </si>
  <si>
    <t>Vysekanie kapsy pre klátiky a krabice, veľkosti do 150x150x100 mm,  -0,00300t</t>
  </si>
  <si>
    <t>713482121</t>
  </si>
  <si>
    <t>Montáž trubíc z PE, hr.15-20 mm,vnút.priemer do 38 mm</t>
  </si>
  <si>
    <t>283310003200</t>
  </si>
  <si>
    <t>Izolačná PE trubica 32x13 mm (d potrubia x hr. izolácie), nadrezaná</t>
  </si>
  <si>
    <t>283310003400</t>
  </si>
  <si>
    <t>Izolačná PE trubica 40x13 mm (d potrubia x hr. izolácie), nadrezaná</t>
  </si>
  <si>
    <t>998713292</t>
  </si>
  <si>
    <t>Izolácie tepelné, prípl.za presun nad vymedz. najväčšiu dopravnú vzdial. do 100 m</t>
  </si>
  <si>
    <t>733</t>
  </si>
  <si>
    <t>Ústredné kúrenie, rozvodné potrubie</t>
  </si>
  <si>
    <t>733167109</t>
  </si>
  <si>
    <t>Montáž plasthliníkového potrubia lisovaním D 32x4,7</t>
  </si>
  <si>
    <t>3C32017</t>
  </si>
  <si>
    <t>Rúrka plast-hliníková PE-RT, hr.Al 0,5 mm, tyč 3m, 32x3</t>
  </si>
  <si>
    <t>733167112</t>
  </si>
  <si>
    <t>Montáž plasthliníkového potrubia lisovaním D 40x6,0</t>
  </si>
  <si>
    <t>3C40042</t>
  </si>
  <si>
    <t>Rúrka plast-hliníková PE-RT, hr.Al 0,5 mm, tyč 3m, 40x3,5</t>
  </si>
  <si>
    <t>733167157</t>
  </si>
  <si>
    <t>Montáž plasthliníkového prechodu lisovaním D 16</t>
  </si>
  <si>
    <t>P701611</t>
  </si>
  <si>
    <t>Tvarovka lis. závitová - prechod 16 x 2 - R 1/2" vo.z.</t>
  </si>
  <si>
    <t>733167166</t>
  </si>
  <si>
    <t>Montáž plasthliníkového prechodu lisovaním D 32</t>
  </si>
  <si>
    <t>P703213</t>
  </si>
  <si>
    <t>Tvarovka lis. závitová - prechod 32 x 3 - R 1" vo.z.</t>
  </si>
  <si>
    <t>733167169</t>
  </si>
  <si>
    <t>Montáž plasthliníkového prechodu lisovaním D 40</t>
  </si>
  <si>
    <t>P704013</t>
  </si>
  <si>
    <t>Tvarovka lis. závitová  - prechod 40 x 3,5 - R 1" vo.z.</t>
  </si>
  <si>
    <t>733167187</t>
  </si>
  <si>
    <t>Montáž plasthliníkového kolena lisovaním D 32</t>
  </si>
  <si>
    <t>P713200</t>
  </si>
  <si>
    <t>Tvarovka lis. - koleno 90°, 32 x 3</t>
  </si>
  <si>
    <t>733167190</t>
  </si>
  <si>
    <t>Montáž plasthliníkového kolena lisovaním D 40</t>
  </si>
  <si>
    <t>P714000</t>
  </si>
  <si>
    <t>Tvarovka lis. - koleno 90°, 40 x 3,5</t>
  </si>
  <si>
    <t>733167209</t>
  </si>
  <si>
    <t>Montáž plasthliníkového T-kusu lisovaním D 40</t>
  </si>
  <si>
    <t>P724004</t>
  </si>
  <si>
    <t>Tvarovky lis. - T-kus redukovaný, 40 x 3,5 - 32 x 3 - 32 x 3</t>
  </si>
  <si>
    <t>P724000</t>
  </si>
  <si>
    <t>Tvarovka lis. - T-kus 40 x 3,5 rovnoramenný</t>
  </si>
  <si>
    <t>733191301</t>
  </si>
  <si>
    <t>Tlaková skúška plastového potrubia do 32 mm</t>
  </si>
  <si>
    <t>998733201</t>
  </si>
  <si>
    <t>Presun hmôt pre rozvody potrubia v objektoch výšky do 6 m</t>
  </si>
  <si>
    <t>998733293</t>
  </si>
  <si>
    <t>Rozvody potrubia, prípl.za presun nad vymedz. najväčšiu dopravnú vzdial. do 100 m</t>
  </si>
  <si>
    <t>734</t>
  </si>
  <si>
    <t>Ústredné kúrenie, armatúry.</t>
  </si>
  <si>
    <t>734209112</t>
  </si>
  <si>
    <t>Montáž závitovej armatúry s 2 závitmi do G 1/2</t>
  </si>
  <si>
    <t>147220</t>
  </si>
  <si>
    <t>Štvorcestný ventil pre dvojrúrkové vykurovacie sústavy, rohový</t>
  </si>
  <si>
    <t>734223208</t>
  </si>
  <si>
    <t>Montáž termostatickej hlavice kvapalinovej jednoduchej</t>
  </si>
  <si>
    <t>1923007</t>
  </si>
  <si>
    <t>Hlavica termostatická, M 28x1,5 s kvap. snímačom, poloha 0, nastav. protimraz. ochrana pri cca 6°C, od 6-30 °C</t>
  </si>
  <si>
    <t>998734201</t>
  </si>
  <si>
    <t>Presun hmôt pre armatúry v objektoch výšky do 6 m</t>
  </si>
  <si>
    <t>998734293</t>
  </si>
  <si>
    <t>Armatúry, prípl.za presun nad vymedz. najväčšiu dopravnú vzdialenosť do 100 m</t>
  </si>
  <si>
    <t>HZS000211r</t>
  </si>
  <si>
    <t>Ostatné prepojovacie potrubia a potrubné spojovacie tvarovky (flexi nerez.rúrky, matice, kolená, vsuvky, ...) % z ceny</t>
  </si>
  <si>
    <t>735</t>
  </si>
  <si>
    <t>Ústredné kúrenie, vykurovacie telesá</t>
  </si>
  <si>
    <t>735000912</t>
  </si>
  <si>
    <t>Vyregulovanie dvojregulačného ventilu s termostatickým ovládaním</t>
  </si>
  <si>
    <t>735158120</t>
  </si>
  <si>
    <t>Vykurovacie telesá, tlaková skúška telesa vodou</t>
  </si>
  <si>
    <t>735162140</t>
  </si>
  <si>
    <t>Montáž vykurovacieho telesa rúrkového výšky 1500 mm</t>
  </si>
  <si>
    <t>484520000400</t>
  </si>
  <si>
    <t>Teleso vykurovacie rebríkové oceľové lxvxhĺ 450x1500x30 mm, pripojenie G 1/2" vnútorné</t>
  </si>
  <si>
    <t>735162150</t>
  </si>
  <si>
    <t>Montáž vykurovacieho telesa rúrkového výšky 1820 mm</t>
  </si>
  <si>
    <t>484520000500</t>
  </si>
  <si>
    <t>Teleso vykurovacie rebríkové oceľové lxvxhĺ 450x1820x30 mm, pripojenie G 1/2" vnútorné</t>
  </si>
  <si>
    <t>735191910</t>
  </si>
  <si>
    <t>Napustenie vody do vykurovacieho systému vrátane potrubia o v. pl. vykurovacích telies</t>
  </si>
  <si>
    <t>735311236r</t>
  </si>
  <si>
    <t>Podlahové kúrenie systém s nopovými platňami</t>
  </si>
  <si>
    <t>3F08005</t>
  </si>
  <si>
    <t>Fólia pre podlahové vykurovanie s vyznačeným rastrom 50x50 mm, šírka 1,1 m, dĺžka kotúča 150 m.</t>
  </si>
  <si>
    <t>286220052400</t>
  </si>
  <si>
    <t>Pripináčik na rúrky s rozmerom 14-17 mm, materiál: polyetylén</t>
  </si>
  <si>
    <t>247710002200</t>
  </si>
  <si>
    <t>Lepiaca páska š. 50 mm, dĺ. 66 m na zlepenie dosiek a krycej PE fólie</t>
  </si>
  <si>
    <t>3F08002</t>
  </si>
  <si>
    <t>Pás dilatačný z polyetylénu, šedý, hrúbka 8 mm, výška 150 mm - okrajový izolačný a  tlmiaci pás</t>
  </si>
  <si>
    <t>UV520438</t>
  </si>
  <si>
    <t>Rúrka PE-RT 16 x 2, 5-vrstvová, s ochrannou vrstvou</t>
  </si>
  <si>
    <t>PVK00011417</t>
  </si>
  <si>
    <t>Chránička pre rúrku DN 16</t>
  </si>
  <si>
    <t>2159623000008</t>
  </si>
  <si>
    <t>Prísada do poteru  10 kg</t>
  </si>
  <si>
    <t>735311560</t>
  </si>
  <si>
    <t>Montáž zostavy rozdeľovač / zberač na stenu typ 7 cestný</t>
  </si>
  <si>
    <t>484650035900</t>
  </si>
  <si>
    <t>Rozdeľovač s prietokomermi z ušľachtilej ocele, šxvxhĺ 446x341x89 mm, 7 vykurovacích okruhov, ušľachtilá oceľ</t>
  </si>
  <si>
    <t>551240011900</t>
  </si>
  <si>
    <t>Set guľových kohútov pre, HLV SX 1“ (2 ks priame) na pripojenie k rozdeľovaču</t>
  </si>
  <si>
    <t>pár</t>
  </si>
  <si>
    <t>735311590</t>
  </si>
  <si>
    <t>Montáž zostavy rozdeľovač / zberač na stenu typ 10 cestný</t>
  </si>
  <si>
    <t>484650036200</t>
  </si>
  <si>
    <t>Rozdeľovač s prietokomermi z ušľachtilej ocele, šxvxhĺ 596x341x89 mm, 10 vykurovacích okruhov, ušľachtilá oceľ</t>
  </si>
  <si>
    <t>735311760</t>
  </si>
  <si>
    <t>Montáž skrinky rozdeľovača pod omietku 5-8 okruhov</t>
  </si>
  <si>
    <t>484650041700</t>
  </si>
  <si>
    <t>Skrinka rozdelovača pre montáž pod omietku UP 750, šxvxhĺ 800x705-885x110-160 mm, 6-9 okruhov, oceľový plech, biely</t>
  </si>
  <si>
    <t>735311770</t>
  </si>
  <si>
    <t>Montáž skrinky rozdeľovača pod omietku 9-12 okruhov</t>
  </si>
  <si>
    <t>484650041800</t>
  </si>
  <si>
    <t>Skrinka rozdelovača pre montáž pod omietku UP 950, šxvxhĺ 950x715-895x110-150 mm, 9-12 okruhov, oceľový plech</t>
  </si>
  <si>
    <t>998735101</t>
  </si>
  <si>
    <t>Presun hmôt pre vykurovacie telesá v objektoch výšky do 6 m</t>
  </si>
  <si>
    <t>998735193</t>
  </si>
  <si>
    <t>Vykurovacie telesá, prípl.za presun nad vymedz. najväčšiu dopr. vzdial. do 500 m</t>
  </si>
  <si>
    <t>23-M</t>
  </si>
  <si>
    <t>Montáže potrubia</t>
  </si>
  <si>
    <t>230180066r</t>
  </si>
  <si>
    <t>Prepoj.potrubie dopúšťanie vody do UK (potrubie, prechodky, spoj.tvarovky, kotvenie, izolácia)</t>
  </si>
  <si>
    <t>MV</t>
  </si>
  <si>
    <t>Murárske výpomoci</t>
  </si>
  <si>
    <t>PM</t>
  </si>
  <si>
    <t>Podružný materiál</t>
  </si>
  <si>
    <t>PPV</t>
  </si>
  <si>
    <t>Podiel pridružených výkonov</t>
  </si>
  <si>
    <t>HZS</t>
  </si>
  <si>
    <t>Hodinové zúčtovacie sadzby</t>
  </si>
  <si>
    <t>HZS000213</t>
  </si>
  <si>
    <t>Uvedenie technológie a zariadení do prevádzky, spustenie a nastavenie čerpadla podlahovkového okruhu</t>
  </si>
  <si>
    <t>262144</t>
  </si>
  <si>
    <t>HZS000312</t>
  </si>
  <si>
    <t>Skúšobná prevádzka vykurovacieho systému, vyregulovanie</t>
  </si>
  <si>
    <t>hod</t>
  </si>
  <si>
    <t>1-3 - UK - STROJOVŇA</t>
  </si>
  <si>
    <t xml:space="preserve">    721 - Zdravotech. vnútorná kanalizácia</t>
  </si>
  <si>
    <t xml:space="preserve">    722 - Zdravotechnika - vnútorný vodovod</t>
  </si>
  <si>
    <t xml:space="preserve">    731 - Ústredné kúrenie, kotolne</t>
  </si>
  <si>
    <t xml:space="preserve">    732 - Ústredné kúrenie, strojovne</t>
  </si>
  <si>
    <t>713482212</t>
  </si>
  <si>
    <t>Montáž trubíc z PE, hr.15-20 mm,na tvarovky</t>
  </si>
  <si>
    <t>713483102</t>
  </si>
  <si>
    <t>Montáž tepelnej izolácie pre rozvodné potrubia priemeru 13 mm kurenia, zdravotechniky, klimatizácie a chladenia</t>
  </si>
  <si>
    <t>2837741186</t>
  </si>
  <si>
    <t>Izolácia potrubia 28x13  izolácia-trubica</t>
  </si>
  <si>
    <t>713530710</t>
  </si>
  <si>
    <t>Protipožiarny prestup potrubia prierez otvoru 0,01-0,015 m2 izolované protipožiarnou penou El60-120, zaplnenie prestupu 30%</t>
  </si>
  <si>
    <t>721</t>
  </si>
  <si>
    <t>Zdravotech. vnútorná kanalizácia</t>
  </si>
  <si>
    <t>721173204</t>
  </si>
  <si>
    <t>Dopoj.rada odvedenie prepadu z PV k podlahe al.do kanal.</t>
  </si>
  <si>
    <t>722</t>
  </si>
  <si>
    <t>Zdravotechnika - vnútorný vodovod</t>
  </si>
  <si>
    <t>722171313.1</t>
  </si>
  <si>
    <t>Dopoj.rada dopúšťanie vody do UK - úpravňa vody DAFI s vodomerom</t>
  </si>
  <si>
    <t>731</t>
  </si>
  <si>
    <t>Ústredné kúrenie, kotolne</t>
  </si>
  <si>
    <t>731291070</t>
  </si>
  <si>
    <t>Montáž rýchlomontážnej sady s 3-cestným zmiešavačom DN 25</t>
  </si>
  <si>
    <t>4849106330</t>
  </si>
  <si>
    <t>Príslušenstvo vykurovania rýchlomontážna sada s 3- cestným zmiešavačom  DN25 Alpha2 60, držiak na stenu</t>
  </si>
  <si>
    <t>998731201</t>
  </si>
  <si>
    <t>Presun hmôt pre kotolne umiestnené vo výške (hĺbke) do 6 m</t>
  </si>
  <si>
    <t>732</t>
  </si>
  <si>
    <t>Ústredné kúrenie, strojovne</t>
  </si>
  <si>
    <t>732331012</t>
  </si>
  <si>
    <t>Montáž expanznej nádoby tlak 3 bary s membránou 35 l</t>
  </si>
  <si>
    <t>9572213</t>
  </si>
  <si>
    <t>Ventil s klobúčikom R 3/4, Pre membránové expanzné nádoby typ N 25 až N 50, menovitý tlak PN 10,</t>
  </si>
  <si>
    <t>484630005500</t>
  </si>
  <si>
    <t>Nádoba expanzná s membránou typ NG 35 l, D 354 mm, v 475 mm, pripojenie R 3/4", 3/1,5 bar, šedá</t>
  </si>
  <si>
    <t>732111401</t>
  </si>
  <si>
    <t>Montáž rozdeľovača a zberača združeného</t>
  </si>
  <si>
    <t>484810008100</t>
  </si>
  <si>
    <t>Rozdeľovač 2-násobný, modulárny DN 25, výkon 80/40 kW s tepelnou izoláciou</t>
  </si>
  <si>
    <t>4849106248.0</t>
  </si>
  <si>
    <t>Upevnenie na stenu pre rozdeľovač</t>
  </si>
  <si>
    <t>732351000</t>
  </si>
  <si>
    <t>Montáž akumulačného zásobníka vykurovacej vody v spojení so solárnymi systémami, tepelnými čerpadlami a kotlami na pevné palivo objem do 400 l</t>
  </si>
  <si>
    <t>4847666250</t>
  </si>
  <si>
    <t>Akum.zásobn.vykur.vody v spojení s tepelnými čerpadlami, 200L</t>
  </si>
  <si>
    <t>732460025.1</t>
  </si>
  <si>
    <t>Montáž tepelného čerpadla monoblok bez chladenia 11 kW (vzduch-voda)</t>
  </si>
  <si>
    <t>4847200005.1</t>
  </si>
  <si>
    <t>Zostava TČ vzduch-voda, zás. TUV 300L, elektr.ohr.teleso, snímač teploty zás., vonk.teploty, diaľkové ovládanie, poistná skupina UK</t>
  </si>
  <si>
    <t>3899006620.1</t>
  </si>
  <si>
    <t>Ponorný snímač teploty bez ochr. púzdra, NTC10k, -30...125°C</t>
  </si>
  <si>
    <t>4849111350.1</t>
  </si>
  <si>
    <t>Samostatne stojaca konzola pre vonk.jednotku</t>
  </si>
  <si>
    <t>4849111350.2</t>
  </si>
  <si>
    <t>Betónový základ pod stojankovú konzolu vonkajšej jednotky TČ /1,50x1,20x0,25/m</t>
  </si>
  <si>
    <t>3451360000.1</t>
  </si>
  <si>
    <t>Elektrický výhrevný pás pre vaňu kondenzácie</t>
  </si>
  <si>
    <t>3162154525.1</t>
  </si>
  <si>
    <t>Dvojica izolovaných potrubí chladiva D16/10</t>
  </si>
  <si>
    <t>3899009640.1</t>
  </si>
  <si>
    <t>Montážna sada pre doplnkovú sadu</t>
  </si>
  <si>
    <t>3899015920.1</t>
  </si>
  <si>
    <t>Príložný snímač teploty NTC 10 k, -30...125 °C</t>
  </si>
  <si>
    <t>998732201</t>
  </si>
  <si>
    <t>Presun hmôt pre strojovne v objektoch výšky do 6 m</t>
  </si>
  <si>
    <t>998732293</t>
  </si>
  <si>
    <t>Strojovne, prípl.za presun nad vymedz. najväčšiu dopravnú vzdialenosť do 500 m</t>
  </si>
  <si>
    <t>733151042</t>
  </si>
  <si>
    <t>Potrubie z medených rúrok polotvrdých spájaných lisovaním D 28/1,0 mm</t>
  </si>
  <si>
    <t>Rozvody potrubia, prípl.za presun nad vymedz. najväčšiu dopravnú vzdial. do 500 m</t>
  </si>
  <si>
    <t>734209115</t>
  </si>
  <si>
    <t>Montáž závitovej armatúry s 2 závitmi G 1</t>
  </si>
  <si>
    <t>1220183</t>
  </si>
  <si>
    <t>Guľový kohút DN25, PN25 s pákovým ovládačom</t>
  </si>
  <si>
    <t>08412100</t>
  </si>
  <si>
    <t>Filter závitový, 1", mosadz</t>
  </si>
  <si>
    <t>734209125</t>
  </si>
  <si>
    <t>Montáž závitovej armatúry s 3 závitmi G 1</t>
  </si>
  <si>
    <t>4847263740</t>
  </si>
  <si>
    <t>3cestný prepínací ventil 1", 230 V</t>
  </si>
  <si>
    <t>734213270</t>
  </si>
  <si>
    <t>Montáž ventilu odvzdušňovacieho závitového automatického G 1/2 so spätnou klapkou</t>
  </si>
  <si>
    <t>4848906830</t>
  </si>
  <si>
    <t>ARMATÚRY PRE UZAVRETÉ SYSTÉMY, Automatický odvzdušňovací ventil so spätnou klapkou, 1/2”</t>
  </si>
  <si>
    <t>734261225</t>
  </si>
  <si>
    <t>Závitový medzikus Ve 4300 - priamy G 1</t>
  </si>
  <si>
    <t>734291113</t>
  </si>
  <si>
    <t>Ostané armatúry, kohútik plniaci a vypúšťací normy 13 7061, PN 1,0/100st. C G 1/2</t>
  </si>
  <si>
    <t>734296170</t>
  </si>
  <si>
    <t>Montáž zmiešavacej sady so servopohonom</t>
  </si>
  <si>
    <t>4849228520r</t>
  </si>
  <si>
    <t>Doplnková sada pre 1 VO so zmiešavačom aj s motorom</t>
  </si>
  <si>
    <t>Armatúry, prípl.za presun nad vymedz. najväčšiu dopravnú vzdialenosť do 500 m</t>
  </si>
  <si>
    <t>230180065r</t>
  </si>
  <si>
    <t>Montáž rúrových dielov lisovaných z CU priemeru do D 28 mm</t>
  </si>
  <si>
    <t>1963306900</t>
  </si>
  <si>
    <t>Medená tvarovka 4246 - prechod 28 mm - 1"</t>
  </si>
  <si>
    <t>256</t>
  </si>
  <si>
    <t>1963306900.1</t>
  </si>
  <si>
    <t>Ostatné prepoj. a kotviace tvarovky a prvky</t>
  </si>
  <si>
    <t>HZS000113.1</t>
  </si>
  <si>
    <t>Elektroinštalácia</t>
  </si>
  <si>
    <t>HZS000113.2</t>
  </si>
  <si>
    <t>Drobný elektromateriál</t>
  </si>
  <si>
    <t>HZS000114.1</t>
  </si>
  <si>
    <t>Uvedenie do prevádzky tepelného čerpadla</t>
  </si>
  <si>
    <t>HZS000115.1</t>
  </si>
  <si>
    <t>Vykurovacia skúška</t>
  </si>
  <si>
    <t>HZS000311</t>
  </si>
  <si>
    <t>Stavebno montážne práce menej náročne, pomocné alebo manipulačné (Tr 1) v rozsahu menej ako 4 hodiny</t>
  </si>
  <si>
    <t>1-4 - ZTI</t>
  </si>
  <si>
    <t xml:space="preserve">    8 - Rúrové vedenie</t>
  </si>
  <si>
    <t>732 - Ústredné kúrenie, strojovne</t>
  </si>
  <si>
    <t xml:space="preserve">    725 - Zdravotechnika - zariaď. predmety</t>
  </si>
  <si>
    <t>222</t>
  </si>
  <si>
    <t>130201001</t>
  </si>
  <si>
    <t>Výkop jamy a ryhy v obmedzenom priestore horn. tr.3 ručne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</si>
  <si>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</si>
  <si>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</si>
  <si>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</si>
  <si>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</si>
  <si>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162301101</t>
  </si>
  <si>
    <t>Vodorovné premiestnenie výkopku po spevnenej ceste z horniny tr.1-4, do 100 m3 na vzdialenosť do 500 m</t>
  </si>
  <si>
    <t>224</t>
  </si>
  <si>
    <t>167101100</t>
  </si>
  <si>
    <t>Nakladanie výkopku tr.1-4 ručne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</si>
  <si>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</si>
  <si>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</si>
  <si>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</si>
  <si>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</si>
  <si>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5815322000</t>
  </si>
  <si>
    <t>Piesok technický triedený 0/4</t>
  </si>
  <si>
    <t>279100014r</t>
  </si>
  <si>
    <t>3 x Prestup v základoch  pre kanal.potrubia /200x200/ mm dĺžky 600 mm (po stenách polyst.10mm, zvyšok openiť pur penou)</t>
  </si>
  <si>
    <t>279100015r</t>
  </si>
  <si>
    <t>2 x Prestup v základoch  pre kanal.potrubia /100x100/ mm dĺžky 600 mm (po stenách polyst.10mm, zvyšok openiť pur penou)</t>
  </si>
  <si>
    <t>451541111</t>
  </si>
  <si>
    <t>Lôžko pod potrubie, stoky a drobné objekty, v otvorenom výkope zo štrkodrvy 0-63 mm</t>
  </si>
  <si>
    <t>Rúrové vedenie</t>
  </si>
  <si>
    <t>871171000</t>
  </si>
  <si>
    <t>Montáž vodovodného potrubia z dvojvsrtvového PE 100 SDR11/PN16 zváraných natupo D 32x3,0 mm</t>
  </si>
  <si>
    <t>286130033400</t>
  </si>
  <si>
    <t>Rúra HDPE na vodu PE100 PN16 SDR11 32x3,0x100 m</t>
  </si>
  <si>
    <t>286530020100</t>
  </si>
  <si>
    <t>Koleno 90° na tupo PE 100, na vodu, plyn a kanalizáciu, SDR 11 L D 32 mm</t>
  </si>
  <si>
    <t>871324024</t>
  </si>
  <si>
    <t>Montáž kanalizačného PP potrubia hladkého plnostenného SN 12 DN 160</t>
  </si>
  <si>
    <t>286140003100</t>
  </si>
  <si>
    <t>Rúra s dvojhrdlovou spojkou SN 12, DN 160 dĺ. 6 m hladká pre gravitačnú kanalizáciu</t>
  </si>
  <si>
    <t>268</t>
  </si>
  <si>
    <t>871354026</t>
  </si>
  <si>
    <t>Montáž kanalizačného PP potrubia hladkého plnostenného SN 12 DN 200</t>
  </si>
  <si>
    <t>269</t>
  </si>
  <si>
    <t>286140003400</t>
  </si>
  <si>
    <t>Rúra s dvojhrdlovou spojkou SN 12, DN 200 dĺ. 6 m hladká pre gravitačnú kanalizáciu</t>
  </si>
  <si>
    <t>877313121r</t>
  </si>
  <si>
    <t>Tvarovky nad rámec ( 10% z ceny)</t>
  </si>
  <si>
    <t>892311000</t>
  </si>
  <si>
    <t>Skúška tesnosti kanalizácie D 150</t>
  </si>
  <si>
    <t>270</t>
  </si>
  <si>
    <t>892351000</t>
  </si>
  <si>
    <t>Skúška tesnosti kanalizácie D 200</t>
  </si>
  <si>
    <t>271</t>
  </si>
  <si>
    <t>894431152</t>
  </si>
  <si>
    <t>Montáž revíznej šachty z PVC, DN 400/200 (DN šachty/DN potr. ved.), tlak 12,5 t, hl. 1200 do 1500mm</t>
  </si>
  <si>
    <t>273</t>
  </si>
  <si>
    <t>286610002400</t>
  </si>
  <si>
    <t>Zberné dno DN 400, vtok/výtok DN 200, pre PP revízne šachty na PVC hladkú kanalizáciu s predĺžením</t>
  </si>
  <si>
    <t>274</t>
  </si>
  <si>
    <t>286610027000</t>
  </si>
  <si>
    <t>Predĺženie DN 400, dĺžka 1,5 m, hladka rúra PVC, pre PP revízne šachty</t>
  </si>
  <si>
    <t>275</t>
  </si>
  <si>
    <t>899102111</t>
  </si>
  <si>
    <t>Osadenie poklopu liatinového a oceľového vrátane rámu hmotn. nad 50 do 100 kg</t>
  </si>
  <si>
    <t>276</t>
  </si>
  <si>
    <t>592240008600</t>
  </si>
  <si>
    <t>Betónový poklop pre zaťaženie do 7 t pre revízne šachty DN 400</t>
  </si>
  <si>
    <t>237</t>
  </si>
  <si>
    <t>732422000</t>
  </si>
  <si>
    <t>Montáž obehového čerpadla teplovodného DN 15 výtlak 4 m rozpon 130 mm</t>
  </si>
  <si>
    <t>238</t>
  </si>
  <si>
    <t>426150000400</t>
  </si>
  <si>
    <t>Čerpadlo cirkulačné DN15</t>
  </si>
  <si>
    <t>713482305</t>
  </si>
  <si>
    <t>Montaž trubíc hr. do 13 mm, vnút.priemer 22 - 42 mm</t>
  </si>
  <si>
    <t>283310008300</t>
  </si>
  <si>
    <t>Izolačná PE trubica 22x9 mm (d x hr. izolácie), dĺ. 2 m</t>
  </si>
  <si>
    <t>283310008400</t>
  </si>
  <si>
    <t>Izolačná PE trubica28x9 mm (d x hr. izolácie), dĺ. 2 m</t>
  </si>
  <si>
    <t>283310008500</t>
  </si>
  <si>
    <t>Izolačná PE trubica 35x9 mm (d x hr. izolácie), dĺ. 2 m</t>
  </si>
  <si>
    <t>721171308</t>
  </si>
  <si>
    <t>Potrubie z rúr PE-HD 110/4, 3 ležaté v zemi</t>
  </si>
  <si>
    <t>721171309</t>
  </si>
  <si>
    <t>Potrubie z rúr PE-HD 125/4, 9 ležaté v zemi</t>
  </si>
  <si>
    <t>239</t>
  </si>
  <si>
    <t>721171406</t>
  </si>
  <si>
    <t>Potrubie z rúr PE-HD 75/3 odpadné zvislé (odbočka 45°) alebo ekvivalent</t>
  </si>
  <si>
    <t>721171411</t>
  </si>
  <si>
    <t>Potrubie z rúr PE-HD 110/4,3 odpadné zvislé (guľová odbočka dvojitá)</t>
  </si>
  <si>
    <t>721171502</t>
  </si>
  <si>
    <t>Potrubie z rúr PE-HD 40/3 odpadné prípojné</t>
  </si>
  <si>
    <t>721171503</t>
  </si>
  <si>
    <t>Potrubie z rúr PE-HD 50/3 odpadné prípojné</t>
  </si>
  <si>
    <t>721171508</t>
  </si>
  <si>
    <t>Potrubie z rúr PE-HD 110/4, 3 odpadné prípojné</t>
  </si>
  <si>
    <t>721172296</t>
  </si>
  <si>
    <t>Montáž kolena HT potrubia DN 100</t>
  </si>
  <si>
    <t>367.045.16.1</t>
  </si>
  <si>
    <t>Koleno PE: 45°, d=110mm</t>
  </si>
  <si>
    <t>721172299</t>
  </si>
  <si>
    <t>Montáž kolena HT potrubia DN 125</t>
  </si>
  <si>
    <t>368.045.16.1</t>
  </si>
  <si>
    <t>Koleno PE: 45°, d=125mm</t>
  </si>
  <si>
    <t>721172318</t>
  </si>
  <si>
    <t>Montáž odbočky HT potrubia DN 125</t>
  </si>
  <si>
    <t>286530140800</t>
  </si>
  <si>
    <t>Odbočka kanalizačná PE-HD 45°, D 125/110 mm</t>
  </si>
  <si>
    <t>286530140900</t>
  </si>
  <si>
    <t>Odbočka kanalizačná PE-HD 45°, D 125/125 mm</t>
  </si>
  <si>
    <t>721172333</t>
  </si>
  <si>
    <t>Montáž redukcie HT potrubia DN 100</t>
  </si>
  <si>
    <t>286530122500</t>
  </si>
  <si>
    <t>Redukcia excentrická krátka PE-HD, D 110/75 mm</t>
  </si>
  <si>
    <t>721172336</t>
  </si>
  <si>
    <t>Montáž redukcie HT potrubia DN 125</t>
  </si>
  <si>
    <t>286530123200</t>
  </si>
  <si>
    <t>Redukcia excentrická krátka PE-HD, D 125/110 mm</t>
  </si>
  <si>
    <t>721172339</t>
  </si>
  <si>
    <t>Montáž redukcie HT potrubia DN 150</t>
  </si>
  <si>
    <t>286530123800</t>
  </si>
  <si>
    <t>Redukcia excentrická dlhá PE-HD, D 160/125 mm</t>
  </si>
  <si>
    <t>721172354</t>
  </si>
  <si>
    <t>Montáž čistiaceho kusu HT potrubia DN 70</t>
  </si>
  <si>
    <t>286530263800</t>
  </si>
  <si>
    <t>Čistiaca tvarovka PE 90° s kruhovým servisným otvorom, D 75 mm</t>
  </si>
  <si>
    <t>721172357</t>
  </si>
  <si>
    <t>Montáž čistiaceho kusu HT potrubia DN 100</t>
  </si>
  <si>
    <t>2864700121</t>
  </si>
  <si>
    <t>Čistiaca tvarovka PE 90° s kruhovým servisným otvorom, D 110 mm</t>
  </si>
  <si>
    <t>721180923r</t>
  </si>
  <si>
    <t>Spojovací materiál kolená, spojky, odbočky nad vymedzené množstvo (5 % z ceny)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</si>
  <si>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</si>
  <si>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</si>
  <si>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</si>
  <si>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</si>
  <si>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</si>
  <si>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</si>
  <si>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721274103</t>
  </si>
  <si>
    <t>Ventilačné hlavice strešná - plastové DN 100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</si>
  <si>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</si>
  <si>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</si>
  <si>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</si>
  <si>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</si>
  <si>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998721292</t>
  </si>
  <si>
    <t>Vnútorná kanalizácia, prípl.za presun nad vymedz. najväč. dopr. vzdial. do 100m</t>
  </si>
  <si>
    <t>722172903</t>
  </si>
  <si>
    <t>Montáž vodovodného plasthliníkového potrubia lisovaním D 20,2x2,9</t>
  </si>
  <si>
    <t>286210000100</t>
  </si>
  <si>
    <t>Rúra trojvrstvová bez ochrannej rúrky, D 20 mm, PE xb/AL/PEHD, kotúč 50 m</t>
  </si>
  <si>
    <t>286580000800</t>
  </si>
  <si>
    <t>Koleno 90°, DN/D 15/20</t>
  </si>
  <si>
    <t>286580001800</t>
  </si>
  <si>
    <t>T-kus jednoznačný, DN/D 15/20</t>
  </si>
  <si>
    <t>722172906</t>
  </si>
  <si>
    <t>Montáž vodovodného plasthliníkového potrubia lisovaním D 25x3,7</t>
  </si>
  <si>
    <t>286210001600</t>
  </si>
  <si>
    <t>Rúra trojvrstvová, D 26 mm, PE xb/AL/PEHD, kotúč 50 m</t>
  </si>
  <si>
    <t>286580001900</t>
  </si>
  <si>
    <t>T-kus jednoznačný Mepla DN/D 20/26</t>
  </si>
  <si>
    <t>722172909</t>
  </si>
  <si>
    <t>Montáž vodovodného plasthliníkového potrubia lisovaním D 32x4,7</t>
  </si>
  <si>
    <t>286210002000</t>
  </si>
  <si>
    <t>Rúra trojvrstvová, D 32 mm, plasthliník, 5 m tyče,</t>
  </si>
  <si>
    <t>286580001000</t>
  </si>
  <si>
    <t>Koleno 90°  DN/D 25/32</t>
  </si>
  <si>
    <t>286580002000</t>
  </si>
  <si>
    <t>T-kus jednoznačný , DN/D 25/32</t>
  </si>
  <si>
    <t>286580005900</t>
  </si>
  <si>
    <t>Redukcia DN/D 32/26</t>
  </si>
  <si>
    <t>225</t>
  </si>
  <si>
    <t>722221010</t>
  </si>
  <si>
    <t>Montáž guľového kohúta závitového priameho pre vodu G 1/2</t>
  </si>
  <si>
    <t>226</t>
  </si>
  <si>
    <t>551110013700</t>
  </si>
  <si>
    <t>Guľový uzáver pre vodu, 1/2" FF, páčka, niklovaná mosadz</t>
  </si>
  <si>
    <t>227</t>
  </si>
  <si>
    <t>722221020</t>
  </si>
  <si>
    <t>Montáž guľového kohúta závitového priameho pre vodu G 1</t>
  </si>
  <si>
    <t>228</t>
  </si>
  <si>
    <t>551110013900</t>
  </si>
  <si>
    <t>Guľový uzáver pre vodu, 1" FF, páčka, niklovaná mosadz</t>
  </si>
  <si>
    <t>229</t>
  </si>
  <si>
    <t>722221060</t>
  </si>
  <si>
    <t>Montáž guľového kohúta závitového priameho pre vodu s vypúšťaním G 1/2</t>
  </si>
  <si>
    <t>230</t>
  </si>
  <si>
    <t>551210036500</t>
  </si>
  <si>
    <t>Vypúšťací guľový ventil 1/2”, komplet</t>
  </si>
  <si>
    <t>283</t>
  </si>
  <si>
    <t>722221070</t>
  </si>
  <si>
    <t>Montáž guľového kohúta závitového rohového pre vodu G 1/2</t>
  </si>
  <si>
    <t>284</t>
  </si>
  <si>
    <t>551110007700</t>
  </si>
  <si>
    <t>Guľový uzáver pre vodu rohový, 1/2" FF, motýľ, séria 59, niklovaná mosadz, IVAR</t>
  </si>
  <si>
    <t>235</t>
  </si>
  <si>
    <t>722221180</t>
  </si>
  <si>
    <t>Montáž poistného ventilu závitového pre vodu G 1</t>
  </si>
  <si>
    <t>236</t>
  </si>
  <si>
    <t>551210022100</t>
  </si>
  <si>
    <t>Ventil poistný, 1”x2,5 bar, armatúry pre uzavreté systémy</t>
  </si>
  <si>
    <t>233</t>
  </si>
  <si>
    <t>722221275</t>
  </si>
  <si>
    <t>Montáž spätného ventilu závitového G 1</t>
  </si>
  <si>
    <t>234</t>
  </si>
  <si>
    <t>551110016500</t>
  </si>
  <si>
    <t>Spätný ventil kontrolovateľný, 1" FF, PN 16, mosadz, disk plast</t>
  </si>
  <si>
    <t>722231139r</t>
  </si>
  <si>
    <t>Montáž ostatných potrubných tvaroviek nad vymedzené množstvo (5 % z ceny)</t>
  </si>
  <si>
    <t>722220111</t>
  </si>
  <si>
    <t>Montáž armatúry závitovej s jedným závitom, nástenka pre výtokový ventil G 1/2</t>
  </si>
  <si>
    <t>612.293.00.5</t>
  </si>
  <si>
    <t>Nástenka 90°: d=20mm, Rp=1/2", L=5.2cm</t>
  </si>
  <si>
    <t>722220121</t>
  </si>
  <si>
    <t>Montáž armatúry závitovej s jedným závitom, nástenka pre batériu G 1/2</t>
  </si>
  <si>
    <t>602.275.00.5</t>
  </si>
  <si>
    <t>Dvojitá nástenka 90°: d=20mm, Rp=1/2", d1=16mm, L=5.2cm</t>
  </si>
  <si>
    <t>722221230</t>
  </si>
  <si>
    <t>Montáž tlakového redukčného závitového ventilu s manometrom G 1</t>
  </si>
  <si>
    <t>5511872690</t>
  </si>
  <si>
    <t>Tlakový redukčný ventil - s manometrom a šraubením, 1", filtrom a vypúšťaním</t>
  </si>
  <si>
    <t>722290226</t>
  </si>
  <si>
    <t>Tlaková skúška vodovodného potrubia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</si>
  <si>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</si>
  <si>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</si>
  <si>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</si>
  <si>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</si>
  <si>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998722292</t>
  </si>
  <si>
    <t>Vodovod, prípl.za presun nad vymedz. najväčšiu dopravnú vzdialenosť do 100m</t>
  </si>
  <si>
    <t>725</t>
  </si>
  <si>
    <t>Zdravotechnika - zariaď. predmety</t>
  </si>
  <si>
    <t>240</t>
  </si>
  <si>
    <t>725119308</t>
  </si>
  <si>
    <t>241</t>
  </si>
  <si>
    <t>642340000200</t>
  </si>
  <si>
    <t>725119721</t>
  </si>
  <si>
    <t>Montáž predstenového systému záchodov do ľahkých stien s kovovou konštrukciou</t>
  </si>
  <si>
    <t>5513005458</t>
  </si>
  <si>
    <t>Duofix pre závesné WC UP320 alebo ekvivalent</t>
  </si>
  <si>
    <t>242</t>
  </si>
  <si>
    <t>725219401</t>
  </si>
  <si>
    <t>Montáž umývadla na skrutky do muriva, bez výtokovej armatúry</t>
  </si>
  <si>
    <t>243</t>
  </si>
  <si>
    <t>642110000100</t>
  </si>
  <si>
    <t>Umývadlo keramické, rozmer 550x420x185 mm, biela</t>
  </si>
  <si>
    <t>277</t>
  </si>
  <si>
    <t>642110000100:1</t>
  </si>
  <si>
    <t>Umývadlo keramické, pre telesne postihnutých</t>
  </si>
  <si>
    <t>725241111r</t>
  </si>
  <si>
    <t>Montáž - žlabu sprchového</t>
  </si>
  <si>
    <t>552240001200</t>
  </si>
  <si>
    <t>Žľab sprchový bez krytu nerezový HL50FV.0/90, DN 50, (0,8 l/s), dĺ. 900 mm, zvislý odtok, zabudovanie do plochy, stavebná výška 130 mm</t>
  </si>
  <si>
    <t>244</t>
  </si>
  <si>
    <t>725241112</t>
  </si>
  <si>
    <t>Montáž - vanička sprchová akrylátová štvorcová 900x900 mm</t>
  </si>
  <si>
    <t>245</t>
  </si>
  <si>
    <t>554230000100</t>
  </si>
  <si>
    <t>Sprchovacia vanička akrylátová štvorcová HLBOKÁ, rozmer 900x900 mm, hĺbka 210 mm</t>
  </si>
  <si>
    <t>246</t>
  </si>
  <si>
    <t>725245122</t>
  </si>
  <si>
    <t>Montáž - zástena sprchová dvojkrídlová do výšky 2000 mm a šírky 900 mm</t>
  </si>
  <si>
    <t>247</t>
  </si>
  <si>
    <t>5548443200</t>
  </si>
  <si>
    <t>Sprchové dvierka 900 rozmer 880-940cm</t>
  </si>
  <si>
    <t>262</t>
  </si>
  <si>
    <t>725291114</t>
  </si>
  <si>
    <t>Montáž doplnkov zariadení kúpeľní a záchodov, madlá</t>
  </si>
  <si>
    <t>261</t>
  </si>
  <si>
    <t>552380009100</t>
  </si>
  <si>
    <t>Madlo do sprchy s držiakom sprchy pre telesne postihnutých, priemer 30 mm, rozmer 762x762 mm, matná antikorová oceľ</t>
  </si>
  <si>
    <t>232</t>
  </si>
  <si>
    <t>263</t>
  </si>
  <si>
    <t>552380009900</t>
  </si>
  <si>
    <t>Držadlo k WC ľavé pre telesne postihnutých,rozmer 850x850 mm, priemer 32 mm, hladká antikorová oceľ</t>
  </si>
  <si>
    <t>264</t>
  </si>
  <si>
    <t>725319112</t>
  </si>
  <si>
    <t>Montáž kuchynských drezov jednoduchých, hranatých, s rozmerom do 600x600 mm, bez výtokových armatúr</t>
  </si>
  <si>
    <t>265</t>
  </si>
  <si>
    <t>552310000400</t>
  </si>
  <si>
    <t>Kuchynský drez nerezový do dosky s odkvapkávacou plochou, 860x435 mm, hĺbka 150 mm, sifón</t>
  </si>
  <si>
    <t>250</t>
  </si>
  <si>
    <t>725829201</t>
  </si>
  <si>
    <t>Montáž batérie umývadlovej a drezovej nástennej pákovej, alebo klasickej</t>
  </si>
  <si>
    <t>251</t>
  </si>
  <si>
    <t>551450003400</t>
  </si>
  <si>
    <t>Batéria umývadlová nástenná páková, výtokové rameno 210 mm, rozteč 150 mm, chróm</t>
  </si>
  <si>
    <t>266</t>
  </si>
  <si>
    <t>725829601</t>
  </si>
  <si>
    <t>Montáž batérií umývadlových stojankových pákových alebo klasických</t>
  </si>
  <si>
    <t>267</t>
  </si>
  <si>
    <t>551450000100</t>
  </si>
  <si>
    <t>Batéria drezová 1/2"x 150 mm, so spodným výtokom, mosadz</t>
  </si>
  <si>
    <t>253</t>
  </si>
  <si>
    <t>725849201</t>
  </si>
  <si>
    <t>Montáž batérie sprchovej nástennej pákovej, klasickej</t>
  </si>
  <si>
    <t>248</t>
  </si>
  <si>
    <t>254</t>
  </si>
  <si>
    <t>SP0001651</t>
  </si>
  <si>
    <t>Batéria nástenná sprchová bez príslušenstva, 1/2", pochrómovaná mosadz</t>
  </si>
  <si>
    <t>255</t>
  </si>
  <si>
    <t>725849205</t>
  </si>
  <si>
    <t>Montáž batérie sprchovej nástennej, držiak sprchy s nastaviteľnou výškou sprchy</t>
  </si>
  <si>
    <t>252</t>
  </si>
  <si>
    <t>5513006810</t>
  </si>
  <si>
    <t>Sprchová sada</t>
  </si>
  <si>
    <t>725869301</t>
  </si>
  <si>
    <t>Montáž zápachovej uzávierky pre zariaďovacie predmety, umývadlovej do D 40</t>
  </si>
  <si>
    <t>551620005800</t>
  </si>
  <si>
    <t>Zápachová uzávierka kolenová pre umývadlá a bidety, d 40 mm, G 1 1/4", vodorovný odtok, alpská biela, plast</t>
  </si>
  <si>
    <t>258</t>
  </si>
  <si>
    <t>257</t>
  </si>
  <si>
    <t>725869301.1</t>
  </si>
  <si>
    <t>Montáž zápachovej uzávierky pre zariaďovacie predmety, umývadlová do D 40</t>
  </si>
  <si>
    <t>260</t>
  </si>
  <si>
    <t>5516119100</t>
  </si>
  <si>
    <t>Uzávierka zápachová  C 6/4"</t>
  </si>
  <si>
    <t>725869311</t>
  </si>
  <si>
    <t>Montáž zápachovej uzávierky pre zariaďovacie predmety, drezová do D 50 (pre jeden drez)</t>
  </si>
  <si>
    <t>551620007100</t>
  </si>
  <si>
    <t>Zápachová uzávierka kolenová pre jednodielne drezy, d 50 mm, G 1 1/2", vodorovný odtok, úsporný, s uhlovou hadicovou prípojkou, plast</t>
  </si>
  <si>
    <t>725869320</t>
  </si>
  <si>
    <t>Montáž zápachovej uzávierky pre zariaďovacie predmety, pračkovej  do D 40</t>
  </si>
  <si>
    <t>551620013200</t>
  </si>
  <si>
    <t>Zápachová uzávierka podomietková HL406, DN 40/50, umývačkový UP sifón, výtokový ventil 1/2", prítok/odtok vody R 1/2" vnútorný závit, spätná klapka a privzdušňovač, krytka nerez 180x100 mm, PE</t>
  </si>
  <si>
    <t>279</t>
  </si>
  <si>
    <t>725869340</t>
  </si>
  <si>
    <t>Montáž zápachovej uzávierky pre zariaďovacie predmety, sprchovej do D 50</t>
  </si>
  <si>
    <t>272</t>
  </si>
  <si>
    <t>280</t>
  </si>
  <si>
    <t>551620003100</t>
  </si>
  <si>
    <t>Odtok sprchovej vaničky s otvorom pre ventil d 52 mm, s krytom odtoku, pripájacie hrdlo z PE-HD d 50 mm, s guľovým kĺbom</t>
  </si>
  <si>
    <t>725869380</t>
  </si>
  <si>
    <t>Montáž zápachovej uzávierky pre zariaďovacie predmety, ostatných typov do D 32</t>
  </si>
  <si>
    <t>4849110100</t>
  </si>
  <si>
    <t>Sada odtokového lievika  HL 21 alebo ekvivalent</t>
  </si>
  <si>
    <t>278</t>
  </si>
  <si>
    <t>998725201</t>
  </si>
  <si>
    <t>Presun hmôt pre zariaďovacie predmety v objektoch výšky do 6 m</t>
  </si>
  <si>
    <t>998725292</t>
  </si>
  <si>
    <t>Zariaďovacie predmety, prípl.za presun nad vymedz. najväčšiu dopravnú vzdialenosť do 100m</t>
  </si>
  <si>
    <t>282</t>
  </si>
  <si>
    <t>230180065</t>
  </si>
  <si>
    <t>Montáž rúrových dielov PE, PP DN 32</t>
  </si>
  <si>
    <t>605.559.00.5</t>
  </si>
  <si>
    <t>Prechod Geberit Mepla s vnútorným závitom: d=40mm, Rp=1 1/2"</t>
  </si>
  <si>
    <t>286</t>
  </si>
  <si>
    <t>603.537.00.5</t>
  </si>
  <si>
    <t>Prechod Geberit Mepla s vonkajším závitom: d=26mm, R=1"</t>
  </si>
  <si>
    <t>288</t>
  </si>
  <si>
    <t>281</t>
  </si>
  <si>
    <t>230203562</t>
  </si>
  <si>
    <t>Montáž USTR prechodka PE/oceľ PE100 SDR11 D32/DN25mm</t>
  </si>
  <si>
    <t>290</t>
  </si>
  <si>
    <t>286220031000</t>
  </si>
  <si>
    <t>Prechodka PE/oceľ PE 100 SDR 11 D/DN 32/25</t>
  </si>
  <si>
    <t>292</t>
  </si>
  <si>
    <t>HZS000111r</t>
  </si>
  <si>
    <t>Stavebno montážne práce menej náročne, pomocné alebo manupulačné (Tr 1) v rozsahu viac ako 8 hodín</t>
  </si>
  <si>
    <t>294</t>
  </si>
  <si>
    <t>1-5 - VZT</t>
  </si>
  <si>
    <t xml:space="preserve">    769 - Montáže vzduchotechnických zariad.</t>
  </si>
  <si>
    <t>36-M - Montáž prevádzkových, meracích a regulačných zariadení</t>
  </si>
  <si>
    <t>971036009</t>
  </si>
  <si>
    <t>Jadrové vrty diamantovými korunkami do D 100 mm do stien - murivo tehlové -0,00013t</t>
  </si>
  <si>
    <t>cm</t>
  </si>
  <si>
    <t>971036011</t>
  </si>
  <si>
    <t>Jadrové vrty diamantovými korunkami do D 120 mm do stien - murivo tehlové -0,00018t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</si>
  <si>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</si>
  <si>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</si>
  <si>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</si>
  <si>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</si>
  <si>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</si>
  <si>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</si>
  <si>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713411111</t>
  </si>
  <si>
    <t>Montáž izolácie tepelnej potrubia a ohybov pásmi jednovrstvová</t>
  </si>
  <si>
    <t>azf1526</t>
  </si>
  <si>
    <t>32-99 / EA-AL  izolácia-pás (samolepiaca s hliníkovou fóliou ALS)</t>
  </si>
  <si>
    <t>998713101</t>
  </si>
  <si>
    <t>998713192</t>
  </si>
  <si>
    <t>769</t>
  </si>
  <si>
    <t>Montáže vzduchotechnických zariad.</t>
  </si>
  <si>
    <t>769021009</t>
  </si>
  <si>
    <t>Montáž spiro potrubia DN 200-225</t>
  </si>
  <si>
    <t>429810000700</t>
  </si>
  <si>
    <t>Potrubie kruhové spiro DN 200, dĺžka 1000 mm</t>
  </si>
  <si>
    <t>769021012</t>
  </si>
  <si>
    <t>Montáž spiro potrubia DN 250-280</t>
  </si>
  <si>
    <t>429810000900</t>
  </si>
  <si>
    <t>Potrubie kruhové spiro DN 250, dĺžka 1000 mm</t>
  </si>
  <si>
    <t>769021220</t>
  </si>
  <si>
    <t>Montáž ohybnej PVC hadice priemeru 100-130 mm</t>
  </si>
  <si>
    <t>429840010500</t>
  </si>
  <si>
    <t>Hadica ohybná PVC 102mm</t>
  </si>
  <si>
    <t>429840010600</t>
  </si>
  <si>
    <t>Hadica ohybná PVC 127mm</t>
  </si>
  <si>
    <t>769021322</t>
  </si>
  <si>
    <t>Montáž kolena 90° na spiro potrubie DN 160-250</t>
  </si>
  <si>
    <t>429850008300</t>
  </si>
  <si>
    <t>Koleno KS 90° DN 200 pre kruhové spiro potrubie</t>
  </si>
  <si>
    <t>429850008500</t>
  </si>
  <si>
    <t>Koleno KS 90° DN 250 pre kruhové spiro potrubie</t>
  </si>
  <si>
    <t>769021349</t>
  </si>
  <si>
    <t>Montáž záslepu na spiro potrubie DN 80-150</t>
  </si>
  <si>
    <t>429850015200</t>
  </si>
  <si>
    <t>Záslepka DN 100 pre kruhové spiro potrubie</t>
  </si>
  <si>
    <t>429850015300</t>
  </si>
  <si>
    <t>Záslepka DN 125 pre kruhové spiro potrubie</t>
  </si>
  <si>
    <t>769021385</t>
  </si>
  <si>
    <t>Montáž prechodu symetrického na spiro potrubie DN 225-315</t>
  </si>
  <si>
    <t>429850018500</t>
  </si>
  <si>
    <t>Prechod symetrický DN 250 pre kruhové spiro potrubie</t>
  </si>
  <si>
    <t>769021400</t>
  </si>
  <si>
    <t>Montáž T-kusu na spiro potrubie DN 160-250</t>
  </si>
  <si>
    <t>429850010800</t>
  </si>
  <si>
    <t>T-kus DN 200 pre kruhové spiro potrubie</t>
  </si>
  <si>
    <t>769025000r</t>
  </si>
  <si>
    <t>Montáž rozdeľovacieho boxu</t>
  </si>
  <si>
    <t>3664580r</t>
  </si>
  <si>
    <t>box 200/7x100, univerzálny</t>
  </si>
  <si>
    <t>36645801</t>
  </si>
  <si>
    <t>box 200/7x125, univerzálny</t>
  </si>
  <si>
    <t>769025066</t>
  </si>
  <si>
    <t>Montáž tlmiča hluku pre kruhové potrubie priemeru 160-250 mm</t>
  </si>
  <si>
    <t>429760009100</t>
  </si>
  <si>
    <t>Tlmič hluku pre kruhové potrubie 250/900</t>
  </si>
  <si>
    <t>769035096</t>
  </si>
  <si>
    <t>Montáž krycej mriežky kruhovej priemeru 180-250 mm</t>
  </si>
  <si>
    <t>429720209700</t>
  </si>
  <si>
    <t>Mriežka krycia kruhová, priemer 250 mm</t>
  </si>
  <si>
    <t>769037024</t>
  </si>
  <si>
    <t>Montáž tanierového ventilu kovového priemeru 100 mm</t>
  </si>
  <si>
    <t>429720342800</t>
  </si>
  <si>
    <t>Ventil tanierový, prívodný 100</t>
  </si>
  <si>
    <t>769037027</t>
  </si>
  <si>
    <t>Montáž tanierového ventilu kovového priemeru 125 mm</t>
  </si>
  <si>
    <t>429720345500</t>
  </si>
  <si>
    <t>Ventil tanierový, odvodný 125</t>
  </si>
  <si>
    <t>769043039</t>
  </si>
  <si>
    <t>Montáž elektrického ohrievača pre kruhové potrubie 250-315 mm</t>
  </si>
  <si>
    <t>429420007100</t>
  </si>
  <si>
    <t>Ohrievač elektrický pre kruhové potrubie 250</t>
  </si>
  <si>
    <t>769052030</t>
  </si>
  <si>
    <t>Montáž rekuperačnej jednotky na podlahu prietok 600 m3/h</t>
  </si>
  <si>
    <t>429530016000</t>
  </si>
  <si>
    <t>Jednotka rekuperačná 650 m3/hod</t>
  </si>
  <si>
    <t>769071289</t>
  </si>
  <si>
    <t>Zhotovenie závesu pre kruhové a štvorhranné vzduchot. potrubia na montáži z dodaného materiálu</t>
  </si>
  <si>
    <t>311870018000</t>
  </si>
  <si>
    <t>Nosné a montážne prvky - kotva</t>
  </si>
  <si>
    <t>998769201</t>
  </si>
  <si>
    <t>Presun hmôt pre montáž vzduchotechnických zariadení v stavbe (objekte) výšky do 7 m</t>
  </si>
  <si>
    <t>998769203</t>
  </si>
  <si>
    <t>Presun hmôt pre montáž vzduchotechnických zariadení v stavbe (objekte) výšky nad 7 do 24 m</t>
  </si>
  <si>
    <t>36-M</t>
  </si>
  <si>
    <t>Montáž prevádzkových, meracích a regulačných zariadení</t>
  </si>
  <si>
    <t>360410179r</t>
  </si>
  <si>
    <t>Montáž  čidla kvality vzduchu</t>
  </si>
  <si>
    <t>7278390</t>
  </si>
  <si>
    <t>čidlo kvality vzduchu pre jedn.</t>
  </si>
  <si>
    <t>4258404t</t>
  </si>
  <si>
    <t>Dotykový regulátor so vstavanou digitálnou reguláciou</t>
  </si>
  <si>
    <t>210800101r</t>
  </si>
  <si>
    <t>elektroinštalačné práce + materiál</t>
  </si>
  <si>
    <t>HZS000111</t>
  </si>
  <si>
    <t>Stavebno montážne práce menej náročne, pomocné alebo manupulačné (Tr. 1) v rozsahu viac ako 8 hodín</t>
  </si>
  <si>
    <t>HZS-0051</t>
  </si>
  <si>
    <t>Zaregulovanie VZT + kompletácia, revízna správa, zaškolenie obsluhy</t>
  </si>
  <si>
    <t>HZS-0061</t>
  </si>
  <si>
    <t>Kompletné vyskúšanie systému</t>
  </si>
  <si>
    <t>HZS-0071</t>
  </si>
  <si>
    <t>Skúšobná v prevádzka</t>
  </si>
  <si>
    <t>1-6 - Vodovodná a kanalizačna prípojka</t>
  </si>
  <si>
    <t>1 - Zemné práce</t>
  </si>
  <si>
    <t>4 - Vodorovné konštrukcie</t>
  </si>
  <si>
    <t xml:space="preserve">    46-M - Zemné práce pri extr.mont.prácach</t>
  </si>
  <si>
    <t>162501102</t>
  </si>
  <si>
    <t>Vodorovné premiestnenie výkopku tr.1-4 do 3000 m</t>
  </si>
  <si>
    <t>167101101</t>
  </si>
  <si>
    <t>Nakladanie neuľahnutého výkopku z hornín tr.1-4 do 100 m3</t>
  </si>
  <si>
    <t>171201201</t>
  </si>
  <si>
    <t>Uloženie sypaniny na skládky do 100 m3</t>
  </si>
  <si>
    <t>175101101</t>
  </si>
  <si>
    <t>Obsyp potrubia sypaninou z vhodných hornín 1 až 4 bez prehodenia sypaniny</t>
  </si>
  <si>
    <t>5833773700</t>
  </si>
  <si>
    <t>Štrkopiesok drvený 0-16 N</t>
  </si>
  <si>
    <t>451573111</t>
  </si>
  <si>
    <t>Lôžko pod potrubie, stoky a drobné objekty, v otvorenom výkope z piesku a štrkopiesku do 63 mm</t>
  </si>
  <si>
    <t>831263195</t>
  </si>
  <si>
    <t>Príplatok k cene za zriadenie kanalizačnej prípojky DN od 100 do 300</t>
  </si>
  <si>
    <t>Rúra Acaro PP SW - s dvojhrdlovou spojkou SN 12, DN 200 dĺ. 6 m hladká pre gravitačnú kanalizáciu</t>
  </si>
  <si>
    <t>877370320</t>
  </si>
  <si>
    <t>Montáž odbočky na potrubie z kanalizačných polypropylénových rúr DN 300 mm</t>
  </si>
  <si>
    <t>2860015200</t>
  </si>
  <si>
    <t>Korugovana IN Situ odbocka DN 200</t>
  </si>
  <si>
    <t>891161111.</t>
  </si>
  <si>
    <t>Montáž vodovodného posúvača v otvorenom výkope s osadením zemnej súpravy (bez poklopov) DN 25</t>
  </si>
  <si>
    <t>4222520209</t>
  </si>
  <si>
    <t>Vodárenské armatúry   Posúvač domovej prípojky DN 1"-32</t>
  </si>
  <si>
    <t>4229126175</t>
  </si>
  <si>
    <t>Vodárenské armatúry   Zemná súprava tuha. RD=1.25 m DN 3/4"-2"</t>
  </si>
  <si>
    <t>891269111</t>
  </si>
  <si>
    <t>Montáž navrtávacieho pásu s ventilom Jt 1 MPa na potr. z rúr liat., oceľ., plast., DN 100</t>
  </si>
  <si>
    <t>7531182</t>
  </si>
  <si>
    <t>Vodárenské armatúry   Univerzalny navŕtavací pás závitový výstup DN 100-1"</t>
  </si>
  <si>
    <t>893810122</t>
  </si>
  <si>
    <t>Osadenie vodomernej šachty kruhovej z PP samonosnej D do 1,0 m, svetlej hĺbky do 1,5 m</t>
  </si>
  <si>
    <t>2866111411.</t>
  </si>
  <si>
    <t>Kompletná vodomerná plastová šachta s plast.poklopom</t>
  </si>
  <si>
    <t>894170031</t>
  </si>
  <si>
    <t>Montáž filtračno-usadzovacej šachty FDN300, DN 300, výška 1000 mm</t>
  </si>
  <si>
    <t>286610047400</t>
  </si>
  <si>
    <t>Filtračno-usadzovacia šachta FŠ300 s poklopom, DN 300, výška 1,7m, EKODREN</t>
  </si>
  <si>
    <t>894170055</t>
  </si>
  <si>
    <t>Osadenie polyetylénového zásobníka na dažďovú vodu</t>
  </si>
  <si>
    <t>RWNE1X00</t>
  </si>
  <si>
    <t>Nádrž NEO, objem 10000 l, podzemná, DAKSYS</t>
  </si>
  <si>
    <t>286610001800</t>
  </si>
  <si>
    <t>Priebežné dno DN 400, vtok/výtok DN 200, pre PP revízne šachty na PVC hladkú kanalizáciu s predĺžením</t>
  </si>
  <si>
    <t>899401111</t>
  </si>
  <si>
    <t>Osadenie poklopu liatinového ventilového</t>
  </si>
  <si>
    <t>4229150015</t>
  </si>
  <si>
    <t>Vodárenské armatúry   Uličný poklop "tuhý" - ťažký pre domové prípojky</t>
  </si>
  <si>
    <t>998276101</t>
  </si>
  <si>
    <t>Presun hmôt pre rúrové vedenie hĺbené z rúr z plast., hmôt alebo sklolamin. v otvorenom výkope</t>
  </si>
  <si>
    <t>230170001</t>
  </si>
  <si>
    <t>Príprava pre skúšku tesnosti DN do - 40</t>
  </si>
  <si>
    <t>úsek</t>
  </si>
  <si>
    <t>230170011</t>
  </si>
  <si>
    <t>Skúška tesnosti potrubia podľa STN 13 0020 DN do - 40</t>
  </si>
  <si>
    <t>46-M</t>
  </si>
  <si>
    <t>Zemné práce pri extr.mont.prácach</t>
  </si>
  <si>
    <t>460490012</t>
  </si>
  <si>
    <t>Rozvinutie a uloženie výstražnej fólie z PVC do ryhy, šírka 33 cm</t>
  </si>
  <si>
    <t>2830010610</t>
  </si>
  <si>
    <t>Výstražná fólia HNEDÁ - KANALIZÁCIA, 1 kotúč=500m</t>
  </si>
  <si>
    <t>283230008100</t>
  </si>
  <si>
    <t>Výstražná fólia PE, š. 300 mm, pre vodovod, farba biela</t>
  </si>
  <si>
    <t>HZS000214r</t>
  </si>
  <si>
    <t>Inžiniersku činnosť, rozkopávkové povolenie vybavuje investor (ak nie je dohodnuté inak)</t>
  </si>
  <si>
    <t>1-7 - Daždová kanalizácia</t>
  </si>
  <si>
    <t>721 - Zdravotech. vnútorná kanalizácia</t>
  </si>
  <si>
    <t>131201101</t>
  </si>
  <si>
    <t>Výkop nezapaženej jamy v hornine 3, do 100 m3</t>
  </si>
  <si>
    <t>Rúra dvojhrdlovou spojkou SN 12, DN 200 dĺ. 6 m hladká pre gravitačnú kanalizáciu</t>
  </si>
  <si>
    <t>877354030</t>
  </si>
  <si>
    <t>Montáž kanalizačnej PP odbočky DN 200</t>
  </si>
  <si>
    <t>286540118300</t>
  </si>
  <si>
    <t>Odbočka 45°, DN 200/160 hladká pre gravitačnú kanalizáciu</t>
  </si>
  <si>
    <t>Nádrž objem 10000 l, podzemná</t>
  </si>
  <si>
    <t>721242115</t>
  </si>
  <si>
    <t>Lapač strešných splavenín liatinový - zo šedej liatiny DN 100</t>
  </si>
  <si>
    <t>1-8 - Elektroinštalácia a bleskozvod</t>
  </si>
  <si>
    <t>612403399</t>
  </si>
  <si>
    <t>Hrubá výplň rýh na stenách akoukoľvek maltou, akejkoľvek šírky ryhy</t>
  </si>
  <si>
    <t>889352177</t>
  </si>
  <si>
    <t>974029121</t>
  </si>
  <si>
    <t>Vysekanie rýh v murive do hĺbky 30 mm a š. do 30 mm,  -0,00200t</t>
  </si>
  <si>
    <t>-1134676270</t>
  </si>
  <si>
    <t>-806618712</t>
  </si>
  <si>
    <t>979081121</t>
  </si>
  <si>
    <t>Odvoz sutiny a vybúraných hmôt na skládku za každý ďalší 1 km</t>
  </si>
  <si>
    <t>-1720474994</t>
  </si>
  <si>
    <t>979082111</t>
  </si>
  <si>
    <t>Vnútrostavenisková doprava sutiny a vybúraných hmôt do 10 m</t>
  </si>
  <si>
    <t>-1942689661</t>
  </si>
  <si>
    <t>979082121</t>
  </si>
  <si>
    <t>Vnútrostavenisková doprava sutiny a vybúraných hmôt za každých ďalších 5 m</t>
  </si>
  <si>
    <t>903324510</t>
  </si>
  <si>
    <t>979089012</t>
  </si>
  <si>
    <t>Poplatok za skladovanie - betón, tehly, dlaždice (17 01 ), ostatné</t>
  </si>
  <si>
    <t>926009712</t>
  </si>
  <si>
    <t>999281111</t>
  </si>
  <si>
    <t>Presun hmôt pre opravy a údržbu objektov vrátane vonkajších plášťov výšky do 25 m</t>
  </si>
  <si>
    <t>28274584</t>
  </si>
  <si>
    <t>210010003</t>
  </si>
  <si>
    <t>Rúrka ohybná elektroinštalačná typ 23-23, uložená pod omietkou</t>
  </si>
  <si>
    <t>10599794</t>
  </si>
  <si>
    <t>345710011000</t>
  </si>
  <si>
    <t>Rúrka ohybná PVC 2323 H100 D 23</t>
  </si>
  <si>
    <t>-905984436</t>
  </si>
  <si>
    <t>210010313</t>
  </si>
  <si>
    <t>Krabica (acedur) odbočná s viečkom, bez zapojenia, štvorcová</t>
  </si>
  <si>
    <t>278284993</t>
  </si>
  <si>
    <t>345410000500</t>
  </si>
  <si>
    <t>Krabica odbočná z PVC s viečkom ACEDUR</t>
  </si>
  <si>
    <t>386933992</t>
  </si>
  <si>
    <t>210010321</t>
  </si>
  <si>
    <t>Krabica (1903, KR 68) odbočná s viečkom, svorkovnicou vrátane zapojenia, kruhová</t>
  </si>
  <si>
    <t>1741014456</t>
  </si>
  <si>
    <t>345410002600</t>
  </si>
  <si>
    <t>Krabica univerzálna z PVC s viečkom a svorkovnicou pod omietku KU 68-1903, Dxh 73x42 mm</t>
  </si>
  <si>
    <t>-1978125129</t>
  </si>
  <si>
    <t>210110041</t>
  </si>
  <si>
    <t>Spínač polozapustený a zapustený vrátane zapojenia jednopólový - radenie 1</t>
  </si>
  <si>
    <t>2092869362</t>
  </si>
  <si>
    <t>345340004500</t>
  </si>
  <si>
    <t xml:space="preserve">Prístroj spínača </t>
  </si>
  <si>
    <t>1366184461</t>
  </si>
  <si>
    <t>345350001500</t>
  </si>
  <si>
    <t xml:space="preserve">Kryt spínača tlačidlový </t>
  </si>
  <si>
    <t>-853857873</t>
  </si>
  <si>
    <t>345350002300</t>
  </si>
  <si>
    <t xml:space="preserve">Rámček  1-násobný </t>
  </si>
  <si>
    <t>-963045664</t>
  </si>
  <si>
    <t>210110043</t>
  </si>
  <si>
    <t xml:space="preserve">Spínač polozapustený a zapustený vrátane zapojenia sériový prep.stried. - radenie 5 </t>
  </si>
  <si>
    <t>-1612402483</t>
  </si>
  <si>
    <t>345330003300</t>
  </si>
  <si>
    <t>Prístroj prepínača  radenie 5</t>
  </si>
  <si>
    <t>-560019210</t>
  </si>
  <si>
    <t>345350001800</t>
  </si>
  <si>
    <t xml:space="preserve">Kryt spínača delený </t>
  </si>
  <si>
    <t>-1274628590</t>
  </si>
  <si>
    <t>-2088030180</t>
  </si>
  <si>
    <t>210110045</t>
  </si>
  <si>
    <t>Spínač polozapustený a zapustený vrátane zapojenia stried.prep.- radenie 6</t>
  </si>
  <si>
    <t>2050557212</t>
  </si>
  <si>
    <t>345330003000</t>
  </si>
  <si>
    <t>Prístroj prepínača radenie 6</t>
  </si>
  <si>
    <t>1628165372</t>
  </si>
  <si>
    <t>345350001700</t>
  </si>
  <si>
    <t>Kryt spínača</t>
  </si>
  <si>
    <t>448891001</t>
  </si>
  <si>
    <t>836976518</t>
  </si>
  <si>
    <t>210110046</t>
  </si>
  <si>
    <t>Spínač polozapustený a zapustený vrátane zapojenia krížový prep.- radenie 7</t>
  </si>
  <si>
    <t>-767766977</t>
  </si>
  <si>
    <t>345330003100</t>
  </si>
  <si>
    <t>Prístroj prepínača radenie 7</t>
  </si>
  <si>
    <t>-1019811428</t>
  </si>
  <si>
    <t>2140330863</t>
  </si>
  <si>
    <t>-1011553488</t>
  </si>
  <si>
    <t>210111031</t>
  </si>
  <si>
    <t>Domová zásuvka v krabici pre vonkajšie prostredie 10/16 A 250 V 2P + Z</t>
  </si>
  <si>
    <t>1394763338</t>
  </si>
  <si>
    <t>345510005600</t>
  </si>
  <si>
    <t>Zásuvka 16A,230V,IP54</t>
  </si>
  <si>
    <t>-671277401</t>
  </si>
  <si>
    <t>210111032</t>
  </si>
  <si>
    <t>Domová zásuvka v krabici pre vonkajšie prostredie 10/16 A 250 V 2P + Z 2 x zapojenie</t>
  </si>
  <si>
    <t>768801612</t>
  </si>
  <si>
    <t>345510005601</t>
  </si>
  <si>
    <t>Zásuvka dvojita 16A,230V, IP20</t>
  </si>
  <si>
    <t>281643812</t>
  </si>
  <si>
    <t>210111042</t>
  </si>
  <si>
    <t>Zásuvka s plochými kontaktmi v krabici pre prostredie obyč., 48 V, 250 V, 400 V, 10 A 2P + Z</t>
  </si>
  <si>
    <t>281660333</t>
  </si>
  <si>
    <t>345540009100</t>
  </si>
  <si>
    <t>Zásuvka 400V,16A,IP54</t>
  </si>
  <si>
    <t>-1379020564</t>
  </si>
  <si>
    <t>210160293</t>
  </si>
  <si>
    <t>Montáž a dodávka rozvádzača RH s prístrojmi - podľa PD</t>
  </si>
  <si>
    <t>-1667736116</t>
  </si>
  <si>
    <t>210201011</t>
  </si>
  <si>
    <t>Montáž a zapojenie svietidla nástenného</t>
  </si>
  <si>
    <t>-1813632640</t>
  </si>
  <si>
    <t>348120001201</t>
  </si>
  <si>
    <t>Svietidlo nastené LED 25W,230V,IP43</t>
  </si>
  <si>
    <t>-1826383172</t>
  </si>
  <si>
    <t>348120001202</t>
  </si>
  <si>
    <t>Svietidlo nastené LED 25W,230V,IP20</t>
  </si>
  <si>
    <t>-1338768923</t>
  </si>
  <si>
    <t>210203051</t>
  </si>
  <si>
    <t>Montáž a zapojenie svietidla stropného</t>
  </si>
  <si>
    <t>-1065157543</t>
  </si>
  <si>
    <t>348130002400</t>
  </si>
  <si>
    <t>Svietidlo stropné LED 25W,230V,IP43</t>
  </si>
  <si>
    <t>-923924228</t>
  </si>
  <si>
    <t>348130002401</t>
  </si>
  <si>
    <t>Svietidlo stropné LED 25W,230V,IP20</t>
  </si>
  <si>
    <t>-1170894464</t>
  </si>
  <si>
    <t>210203059</t>
  </si>
  <si>
    <t>Montáž a zapojenie LED panelu stropného</t>
  </si>
  <si>
    <t>-1513058934</t>
  </si>
  <si>
    <t>348130002200</t>
  </si>
  <si>
    <t>Svietidlo stropné panel LED 40W,230V,IP20</t>
  </si>
  <si>
    <t>-2048717588</t>
  </si>
  <si>
    <t>210222001</t>
  </si>
  <si>
    <t>Uzemňovacie vedenie na povrchu FeZn, pre vonkajšie práce</t>
  </si>
  <si>
    <t>1911938366</t>
  </si>
  <si>
    <t>354410054700</t>
  </si>
  <si>
    <t>Drôt bleskozvodový FeZn, d 8 mm</t>
  </si>
  <si>
    <t>965208846</t>
  </si>
  <si>
    <t>210222020</t>
  </si>
  <si>
    <t>Uzemňovacie vedenie v zemi FeZn vrátane izolácie spojov, pre vonkajšie práce</t>
  </si>
  <si>
    <t>697250360</t>
  </si>
  <si>
    <t>354410058800</t>
  </si>
  <si>
    <t>Pásovina uzemňovacia FeZn 30 x 4 mm</t>
  </si>
  <si>
    <t>1348144106</t>
  </si>
  <si>
    <t>210222031</t>
  </si>
  <si>
    <t>Ekvipotenciálna svorkovnica EPS 2 v krabici, pre vonkajšie práce</t>
  </si>
  <si>
    <t>-150456847</t>
  </si>
  <si>
    <t>345410000400</t>
  </si>
  <si>
    <t>Krabica odbočná z PVC s viečkom pod omietku KO 125 E, šxvxh 150x150x77 mm</t>
  </si>
  <si>
    <t>1076914426</t>
  </si>
  <si>
    <t>345610005100</t>
  </si>
  <si>
    <t>Svorkovnica ekvipotencionálna EPS 2</t>
  </si>
  <si>
    <t>35485876</t>
  </si>
  <si>
    <t>210222050</t>
  </si>
  <si>
    <t>Označenie zvodov číselnými štítkami, pre vonkajšie práce</t>
  </si>
  <si>
    <t>-423078183</t>
  </si>
  <si>
    <t>354410065100</t>
  </si>
  <si>
    <t>Štítok orientačný na zvody 4</t>
  </si>
  <si>
    <t>577789820</t>
  </si>
  <si>
    <t>210222102</t>
  </si>
  <si>
    <t>Podpery vedenia FeZn na vrchol krovu PV15 A-F +UNI, pre vonkajšie práce</t>
  </si>
  <si>
    <t>-596820822</t>
  </si>
  <si>
    <t>354410033000</t>
  </si>
  <si>
    <t>Podpera vedenia FeZn na vrchol krovu označenie PV 15 A</t>
  </si>
  <si>
    <t>-799610940</t>
  </si>
  <si>
    <t>210222110</t>
  </si>
  <si>
    <t>Podpery vedenia FeZn pod krytinu na svahu PV12-13, pre vonkajšie práce</t>
  </si>
  <si>
    <t>161860223</t>
  </si>
  <si>
    <t>354410032700</t>
  </si>
  <si>
    <t>Podpera vedenia FeZn pod škridľovú strechu označenie PV 12</t>
  </si>
  <si>
    <t>-2146521180</t>
  </si>
  <si>
    <t>210222204</t>
  </si>
  <si>
    <t>Zachytávacia tyč FeZn bez osadenia a s osadením JP10-30, pre vonkajšie práce</t>
  </si>
  <si>
    <t>-1786897322</t>
  </si>
  <si>
    <t>354410023100</t>
  </si>
  <si>
    <t>Tyč zachytávacia FeZn na upevnenie do muriva označenie JP 15</t>
  </si>
  <si>
    <t>2078654199</t>
  </si>
  <si>
    <t>210222243</t>
  </si>
  <si>
    <t>Svorka FeZn spojovacia SS, pre vonkajšie práce</t>
  </si>
  <si>
    <t>-651754197</t>
  </si>
  <si>
    <t>354410003400</t>
  </si>
  <si>
    <t>Svorka FeZn spojovacia označenie SS 2 skrutky s príložkou</t>
  </si>
  <si>
    <t>-1343086849</t>
  </si>
  <si>
    <t>210222246</t>
  </si>
  <si>
    <t>Svorka FeZn na odkvapový žľab SO, pre vonkajšie práce</t>
  </si>
  <si>
    <t>1587449326</t>
  </si>
  <si>
    <t>354410004200</t>
  </si>
  <si>
    <t>Svorka FeZn odkvapová označenie SO</t>
  </si>
  <si>
    <t>-1154659703</t>
  </si>
  <si>
    <t>210222247</t>
  </si>
  <si>
    <t>Svorka FeZn skúšobná SZ, pre vonkajšie práce</t>
  </si>
  <si>
    <t>1047933710</t>
  </si>
  <si>
    <t>354410004300</t>
  </si>
  <si>
    <t>Svorka FeZn skúšobná označenie SZ</t>
  </si>
  <si>
    <t>-947635746</t>
  </si>
  <si>
    <t>210222280</t>
  </si>
  <si>
    <t>Uzemňovacia tyč FeZn ZT, pre vonkajšie práce</t>
  </si>
  <si>
    <t>-1325038805</t>
  </si>
  <si>
    <t>354410055700</t>
  </si>
  <si>
    <t>Tyč uzemňovacia FeZn označenie ZT 2 m</t>
  </si>
  <si>
    <t>-1494185856</t>
  </si>
  <si>
    <t>210800107</t>
  </si>
  <si>
    <t>Kábel medený uložený voľne CYKY 450/750 V 3x1,5</t>
  </si>
  <si>
    <t>1425543747</t>
  </si>
  <si>
    <t>341110000700</t>
  </si>
  <si>
    <t>Kábel medený CYKYLo-J 3x1,5</t>
  </si>
  <si>
    <t>1982637522</t>
  </si>
  <si>
    <t>341110000701</t>
  </si>
  <si>
    <t>Kábel medený CYKYLo-O 3x1,5</t>
  </si>
  <si>
    <t>137438610</t>
  </si>
  <si>
    <t>341110000702</t>
  </si>
  <si>
    <t>Kábel medený CYKY-O 3x1,5</t>
  </si>
  <si>
    <t>-427348007</t>
  </si>
  <si>
    <t>210800108</t>
  </si>
  <si>
    <t>Kábel medený uložený voľne CYKY 450/750 V 3x2,5</t>
  </si>
  <si>
    <t>-449534047</t>
  </si>
  <si>
    <t>341110000801</t>
  </si>
  <si>
    <t>Kábel medený CYKLo-J 3x2,5</t>
  </si>
  <si>
    <t>-1259720518</t>
  </si>
  <si>
    <t>341110000800</t>
  </si>
  <si>
    <t>Kábel medený CYKY 3x2,5 mm2</t>
  </si>
  <si>
    <t>1848310961</t>
  </si>
  <si>
    <t>210800119</t>
  </si>
  <si>
    <t>Kábel medený uložený voľne CYKY 450/750 V 5x1,5</t>
  </si>
  <si>
    <t>1677298266</t>
  </si>
  <si>
    <t>341110001900</t>
  </si>
  <si>
    <t>Kábel medený CYKY 5x1,5 mm2</t>
  </si>
  <si>
    <t>380093500</t>
  </si>
  <si>
    <t>210800120</t>
  </si>
  <si>
    <t>Kábel medený uložený voľne CYKY 450/750 V 5x2,5</t>
  </si>
  <si>
    <t>-1173364307</t>
  </si>
  <si>
    <t>341110002000</t>
  </si>
  <si>
    <t>Kábel medený CYKY 5x2,5 mm2</t>
  </si>
  <si>
    <t>-100512676</t>
  </si>
  <si>
    <t>210800122</t>
  </si>
  <si>
    <t>Kábel medený uložený voľne CYKY 450/750 V 5x6</t>
  </si>
  <si>
    <t>-1773104167</t>
  </si>
  <si>
    <t>341110002200</t>
  </si>
  <si>
    <t>Kábel medený CYKY 5x6 mm2</t>
  </si>
  <si>
    <t>777514784</t>
  </si>
  <si>
    <t>210800124</t>
  </si>
  <si>
    <t>Kábel medený uložený voľne CYKY 450/750 V 5x16</t>
  </si>
  <si>
    <t>-1271198882</t>
  </si>
  <si>
    <t>341110002400</t>
  </si>
  <si>
    <t>Kábel medený CYKY 5x16 mm2</t>
  </si>
  <si>
    <t>-1177468792</t>
  </si>
  <si>
    <t>210800613</t>
  </si>
  <si>
    <t>Vodič medený uložený voľne H07V-K (CYA)  450/750 V 6</t>
  </si>
  <si>
    <t>996790147</t>
  </si>
  <si>
    <t>341310009100</t>
  </si>
  <si>
    <t>Vodič medený flexibilný H07V-K 6 mm2</t>
  </si>
  <si>
    <t>-947499222</t>
  </si>
  <si>
    <t>210800615</t>
  </si>
  <si>
    <t>Vodič medený uložený voľne H07V-K (CYA)  450/750 V 16</t>
  </si>
  <si>
    <t>-2071063489</t>
  </si>
  <si>
    <t>341310009300</t>
  </si>
  <si>
    <t>Vodič medený flexibilný H07V-K 16 mm2</t>
  </si>
  <si>
    <t>-943088483</t>
  </si>
  <si>
    <t>PPV000116</t>
  </si>
  <si>
    <t>Drobný inštalačný materiál a práca</t>
  </si>
  <si>
    <t>769285199</t>
  </si>
  <si>
    <t>HZS000114</t>
  </si>
  <si>
    <t>Revízna správa</t>
  </si>
  <si>
    <t>512</t>
  </si>
  <si>
    <t>-373090685</t>
  </si>
  <si>
    <r>
      <t xml:space="preserve">Zariadenia práčovní a čistiarní - </t>
    </r>
    <r>
      <rPr>
        <b/>
        <sz val="10"/>
        <color rgb="FFFF0000"/>
        <rFont val="Arial CE"/>
        <charset val="238"/>
      </rPr>
      <t xml:space="preserve">nie je predmetom tohto VO </t>
    </r>
  </si>
  <si>
    <r>
      <t xml:space="preserve">Montáž práčky elektrickej </t>
    </r>
    <r>
      <rPr>
        <sz val="9"/>
        <color rgb="FFFF0000"/>
        <rFont val="Arial CE"/>
        <charset val="238"/>
      </rPr>
      <t>"NEOCEŇOVAŤ"</t>
    </r>
  </si>
  <si>
    <r>
      <t xml:space="preserve">Práčka </t>
    </r>
    <r>
      <rPr>
        <i/>
        <sz val="9"/>
        <color rgb="FFFF0000"/>
        <rFont val="Arial CE"/>
        <charset val="238"/>
      </rPr>
      <t>"NEOCEŇOVAŤ"</t>
    </r>
  </si>
  <si>
    <r>
      <t xml:space="preserve">Montáž sušičky </t>
    </r>
    <r>
      <rPr>
        <sz val="9"/>
        <color rgb="FFFF0000"/>
        <rFont val="Arial CE"/>
        <charset val="238"/>
      </rPr>
      <t>"NEOCEŇOVAŤ"</t>
    </r>
  </si>
  <si>
    <r>
      <t xml:space="preserve">Sušička </t>
    </r>
    <r>
      <rPr>
        <i/>
        <sz val="9"/>
        <color rgb="FFFF0000"/>
        <rFont val="Arial CE"/>
        <charset val="238"/>
      </rPr>
      <t>"NEOCEŇOVAŤ"</t>
    </r>
  </si>
  <si>
    <t>Závesné WC keramické, rozmer 360x715x480 mm, VARIO odpad, keramika</t>
  </si>
  <si>
    <t>Montáž záchodovej misy závesnej s zvislým odpadom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</si>
</sst>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charset val="238"/>
    </font>
    <font>
      <sz val="9"/>
      <color rgb="FFFF0000"/>
      <name val="Arial CE"/>
      <charset val="238"/>
    </font>
    <font>
      <i/>
      <sz val="9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0" fontId="32" fillId="6" borderId="22" xfId="0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9" fillId="6" borderId="22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220" t="s">
        <v>13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6"/>
      <c r="BE5" s="227" t="s">
        <v>14</v>
      </c>
      <c r="BS5" s="13" t="s">
        <v>6</v>
      </c>
    </row>
    <row r="6" spans="1:74" ht="36.9" customHeight="1">
      <c r="B6" s="16"/>
      <c r="D6" s="22" t="s">
        <v>15</v>
      </c>
      <c r="K6" s="221" t="s">
        <v>16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6"/>
      <c r="BE6" s="228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228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228"/>
      <c r="BS8" s="13" t="s">
        <v>6</v>
      </c>
    </row>
    <row r="9" spans="1:74" ht="14.4" customHeight="1">
      <c r="B9" s="16"/>
      <c r="AR9" s="16"/>
      <c r="BE9" s="228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228"/>
      <c r="BS10" s="13" t="s">
        <v>6</v>
      </c>
    </row>
    <row r="11" spans="1:74" ht="18.45" customHeight="1">
      <c r="B11" s="16"/>
      <c r="E11" s="21" t="s">
        <v>25</v>
      </c>
      <c r="AK11" s="23" t="s">
        <v>26</v>
      </c>
      <c r="AN11" s="21" t="s">
        <v>1</v>
      </c>
      <c r="AR11" s="16"/>
      <c r="BE11" s="228"/>
      <c r="BS11" s="13" t="s">
        <v>6</v>
      </c>
    </row>
    <row r="12" spans="1:74" ht="6.9" customHeight="1">
      <c r="B12" s="16"/>
      <c r="AR12" s="16"/>
      <c r="BE12" s="228"/>
      <c r="BS12" s="13" t="s">
        <v>6</v>
      </c>
    </row>
    <row r="13" spans="1:74" ht="12" customHeight="1">
      <c r="B13" s="16"/>
      <c r="D13" s="23" t="s">
        <v>27</v>
      </c>
      <c r="AK13" s="23" t="s">
        <v>24</v>
      </c>
      <c r="AN13" s="25" t="s">
        <v>28</v>
      </c>
      <c r="AR13" s="16"/>
      <c r="BE13" s="228"/>
      <c r="BS13" s="13" t="s">
        <v>6</v>
      </c>
    </row>
    <row r="14" spans="1:74" ht="13.2">
      <c r="B14" s="16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3" t="s">
        <v>26</v>
      </c>
      <c r="AN14" s="25" t="s">
        <v>28</v>
      </c>
      <c r="AR14" s="16"/>
      <c r="BE14" s="228"/>
      <c r="BS14" s="13" t="s">
        <v>6</v>
      </c>
    </row>
    <row r="15" spans="1:74" ht="6.9" customHeight="1">
      <c r="B15" s="16"/>
      <c r="AR15" s="16"/>
      <c r="BE15" s="228"/>
      <c r="BS15" s="13" t="s">
        <v>3</v>
      </c>
    </row>
    <row r="16" spans="1:74" ht="12" customHeight="1">
      <c r="B16" s="16"/>
      <c r="D16" s="23" t="s">
        <v>29</v>
      </c>
      <c r="AK16" s="23" t="s">
        <v>24</v>
      </c>
      <c r="AN16" s="21" t="s">
        <v>1</v>
      </c>
      <c r="AR16" s="16"/>
      <c r="BE16" s="228"/>
      <c r="BS16" s="13" t="s">
        <v>3</v>
      </c>
    </row>
    <row r="17" spans="2:71" ht="18.45" customHeight="1">
      <c r="B17" s="16"/>
      <c r="E17" s="21" t="s">
        <v>30</v>
      </c>
      <c r="AK17" s="23" t="s">
        <v>26</v>
      </c>
      <c r="AN17" s="21" t="s">
        <v>1</v>
      </c>
      <c r="AR17" s="16"/>
      <c r="BE17" s="228"/>
      <c r="BS17" s="13" t="s">
        <v>31</v>
      </c>
    </row>
    <row r="18" spans="2:71" ht="6.9" customHeight="1">
      <c r="B18" s="16"/>
      <c r="AR18" s="16"/>
      <c r="BE18" s="228"/>
      <c r="BS18" s="13" t="s">
        <v>6</v>
      </c>
    </row>
    <row r="19" spans="2:71" ht="12" customHeight="1">
      <c r="B19" s="16"/>
      <c r="D19" s="23" t="s">
        <v>32</v>
      </c>
      <c r="AK19" s="23" t="s">
        <v>24</v>
      </c>
      <c r="AN19" s="21" t="s">
        <v>1</v>
      </c>
      <c r="AR19" s="16"/>
      <c r="BE19" s="228"/>
      <c r="BS19" s="13" t="s">
        <v>6</v>
      </c>
    </row>
    <row r="20" spans="2:71" ht="18.45" customHeight="1">
      <c r="B20" s="16"/>
      <c r="E20" s="21" t="s">
        <v>20</v>
      </c>
      <c r="AK20" s="23" t="s">
        <v>26</v>
      </c>
      <c r="AN20" s="21" t="s">
        <v>1</v>
      </c>
      <c r="AR20" s="16"/>
      <c r="BE20" s="228"/>
      <c r="BS20" s="13" t="s">
        <v>31</v>
      </c>
    </row>
    <row r="21" spans="2:71" ht="6.9" customHeight="1">
      <c r="B21" s="16"/>
      <c r="AR21" s="16"/>
      <c r="BE21" s="228"/>
    </row>
    <row r="22" spans="2:71" ht="12" customHeight="1">
      <c r="B22" s="16"/>
      <c r="D22" s="23" t="s">
        <v>33</v>
      </c>
      <c r="AR22" s="16"/>
      <c r="BE22" s="228"/>
    </row>
    <row r="23" spans="2:71" ht="16.5" customHeight="1">
      <c r="B23" s="16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6"/>
      <c r="BE23" s="228"/>
    </row>
    <row r="24" spans="2:71" ht="6.9" customHeight="1">
      <c r="B24" s="16"/>
      <c r="AR24" s="16"/>
      <c r="BE24" s="228"/>
    </row>
    <row r="25" spans="2:71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28"/>
    </row>
    <row r="26" spans="2:71" s="1" customFormat="1" ht="25.95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30">
        <f>ROUND(AG94,2)</f>
        <v>0</v>
      </c>
      <c r="AL26" s="231"/>
      <c r="AM26" s="231"/>
      <c r="AN26" s="231"/>
      <c r="AO26" s="231"/>
      <c r="AR26" s="28"/>
      <c r="BE26" s="228"/>
    </row>
    <row r="27" spans="2:71" s="1" customFormat="1" ht="6.9" customHeight="1">
      <c r="B27" s="28"/>
      <c r="AR27" s="28"/>
      <c r="BE27" s="228"/>
    </row>
    <row r="28" spans="2:71" s="1" customFormat="1" ht="13.2">
      <c r="B28" s="28"/>
      <c r="L28" s="225" t="s">
        <v>35</v>
      </c>
      <c r="M28" s="225"/>
      <c r="N28" s="225"/>
      <c r="O28" s="225"/>
      <c r="P28" s="225"/>
      <c r="W28" s="225" t="s">
        <v>36</v>
      </c>
      <c r="X28" s="225"/>
      <c r="Y28" s="225"/>
      <c r="Z28" s="225"/>
      <c r="AA28" s="225"/>
      <c r="AB28" s="225"/>
      <c r="AC28" s="225"/>
      <c r="AD28" s="225"/>
      <c r="AE28" s="225"/>
      <c r="AK28" s="225" t="s">
        <v>37</v>
      </c>
      <c r="AL28" s="225"/>
      <c r="AM28" s="225"/>
      <c r="AN28" s="225"/>
      <c r="AO28" s="225"/>
      <c r="AR28" s="28"/>
      <c r="BE28" s="228"/>
    </row>
    <row r="29" spans="2:71" s="2" customFormat="1" ht="14.4" customHeight="1">
      <c r="B29" s="32"/>
      <c r="D29" s="23" t="s">
        <v>38</v>
      </c>
      <c r="F29" s="23" t="s">
        <v>39</v>
      </c>
      <c r="L29" s="201">
        <v>0.2</v>
      </c>
      <c r="M29" s="202"/>
      <c r="N29" s="202"/>
      <c r="O29" s="202"/>
      <c r="P29" s="202"/>
      <c r="W29" s="226">
        <f>ROUND(AZ94, 2)</f>
        <v>0</v>
      </c>
      <c r="X29" s="202"/>
      <c r="Y29" s="202"/>
      <c r="Z29" s="202"/>
      <c r="AA29" s="202"/>
      <c r="AB29" s="202"/>
      <c r="AC29" s="202"/>
      <c r="AD29" s="202"/>
      <c r="AE29" s="202"/>
      <c r="AK29" s="226">
        <f>ROUND(AV94, 2)</f>
        <v>0</v>
      </c>
      <c r="AL29" s="202"/>
      <c r="AM29" s="202"/>
      <c r="AN29" s="202"/>
      <c r="AO29" s="202"/>
      <c r="AR29" s="32"/>
      <c r="BE29" s="229"/>
    </row>
    <row r="30" spans="2:71" s="2" customFormat="1" ht="14.4" customHeight="1">
      <c r="B30" s="32"/>
      <c r="F30" s="23" t="s">
        <v>40</v>
      </c>
      <c r="L30" s="201">
        <v>0.2</v>
      </c>
      <c r="M30" s="202"/>
      <c r="N30" s="202"/>
      <c r="O30" s="202"/>
      <c r="P30" s="202"/>
      <c r="W30" s="226">
        <f>ROUND(BA94, 2)</f>
        <v>0</v>
      </c>
      <c r="X30" s="202"/>
      <c r="Y30" s="202"/>
      <c r="Z30" s="202"/>
      <c r="AA30" s="202"/>
      <c r="AB30" s="202"/>
      <c r="AC30" s="202"/>
      <c r="AD30" s="202"/>
      <c r="AE30" s="202"/>
      <c r="AK30" s="226">
        <f>ROUND(AW94, 2)</f>
        <v>0</v>
      </c>
      <c r="AL30" s="202"/>
      <c r="AM30" s="202"/>
      <c r="AN30" s="202"/>
      <c r="AO30" s="202"/>
      <c r="AR30" s="32"/>
      <c r="BE30" s="229"/>
    </row>
    <row r="31" spans="2:71" s="2" customFormat="1" ht="14.4" hidden="1" customHeight="1">
      <c r="B31" s="32"/>
      <c r="F31" s="23" t="s">
        <v>41</v>
      </c>
      <c r="L31" s="201">
        <v>0.2</v>
      </c>
      <c r="M31" s="202"/>
      <c r="N31" s="202"/>
      <c r="O31" s="202"/>
      <c r="P31" s="202"/>
      <c r="W31" s="226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26">
        <v>0</v>
      </c>
      <c r="AL31" s="202"/>
      <c r="AM31" s="202"/>
      <c r="AN31" s="202"/>
      <c r="AO31" s="202"/>
      <c r="AR31" s="32"/>
      <c r="BE31" s="229"/>
    </row>
    <row r="32" spans="2:71" s="2" customFormat="1" ht="14.4" hidden="1" customHeight="1">
      <c r="B32" s="32"/>
      <c r="F32" s="23" t="s">
        <v>42</v>
      </c>
      <c r="L32" s="201">
        <v>0.2</v>
      </c>
      <c r="M32" s="202"/>
      <c r="N32" s="202"/>
      <c r="O32" s="202"/>
      <c r="P32" s="202"/>
      <c r="W32" s="226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26">
        <v>0</v>
      </c>
      <c r="AL32" s="202"/>
      <c r="AM32" s="202"/>
      <c r="AN32" s="202"/>
      <c r="AO32" s="202"/>
      <c r="AR32" s="32"/>
      <c r="BE32" s="229"/>
    </row>
    <row r="33" spans="2:57" s="2" customFormat="1" ht="14.4" hidden="1" customHeight="1">
      <c r="B33" s="32"/>
      <c r="F33" s="23" t="s">
        <v>43</v>
      </c>
      <c r="L33" s="201">
        <v>0</v>
      </c>
      <c r="M33" s="202"/>
      <c r="N33" s="202"/>
      <c r="O33" s="202"/>
      <c r="P33" s="202"/>
      <c r="W33" s="226">
        <f>ROUND(BD94, 2)</f>
        <v>0</v>
      </c>
      <c r="X33" s="202"/>
      <c r="Y33" s="202"/>
      <c r="Z33" s="202"/>
      <c r="AA33" s="202"/>
      <c r="AB33" s="202"/>
      <c r="AC33" s="202"/>
      <c r="AD33" s="202"/>
      <c r="AE33" s="202"/>
      <c r="AK33" s="226">
        <v>0</v>
      </c>
      <c r="AL33" s="202"/>
      <c r="AM33" s="202"/>
      <c r="AN33" s="202"/>
      <c r="AO33" s="202"/>
      <c r="AR33" s="32"/>
      <c r="BE33" s="229"/>
    </row>
    <row r="34" spans="2:57" s="1" customFormat="1" ht="6.9" customHeight="1">
      <c r="B34" s="28"/>
      <c r="AR34" s="28"/>
      <c r="BE34" s="228"/>
    </row>
    <row r="35" spans="2:57" s="1" customFormat="1" ht="25.95" customHeight="1"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205" t="s">
        <v>46</v>
      </c>
      <c r="Y35" s="206"/>
      <c r="Z35" s="206"/>
      <c r="AA35" s="206"/>
      <c r="AB35" s="206"/>
      <c r="AC35" s="35"/>
      <c r="AD35" s="35"/>
      <c r="AE35" s="35"/>
      <c r="AF35" s="35"/>
      <c r="AG35" s="35"/>
      <c r="AH35" s="35"/>
      <c r="AI35" s="35"/>
      <c r="AJ35" s="35"/>
      <c r="AK35" s="207">
        <f>SUM(AK26:AK33)</f>
        <v>0</v>
      </c>
      <c r="AL35" s="206"/>
      <c r="AM35" s="206"/>
      <c r="AN35" s="206"/>
      <c r="AO35" s="208"/>
      <c r="AP35" s="33"/>
      <c r="AQ35" s="33"/>
      <c r="AR35" s="28"/>
    </row>
    <row r="36" spans="2:57" s="1" customFormat="1" ht="6.9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8"/>
      <c r="D60" s="39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49</v>
      </c>
      <c r="AI60" s="30"/>
      <c r="AJ60" s="30"/>
      <c r="AK60" s="30"/>
      <c r="AL60" s="30"/>
      <c r="AM60" s="39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8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52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8"/>
      <c r="D75" s="39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49</v>
      </c>
      <c r="AI75" s="30"/>
      <c r="AJ75" s="30"/>
      <c r="AK75" s="30"/>
      <c r="AL75" s="30"/>
      <c r="AM75" s="39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" customHeight="1">
      <c r="B82" s="28"/>
      <c r="C82" s="17" t="s">
        <v>53</v>
      </c>
      <c r="AR82" s="28"/>
    </row>
    <row r="83" spans="1:91" s="1" customFormat="1" ht="6.9" customHeight="1">
      <c r="B83" s="28"/>
      <c r="AR83" s="28"/>
    </row>
    <row r="84" spans="1:91" s="3" customFormat="1" ht="12" customHeight="1">
      <c r="B84" s="44"/>
      <c r="C84" s="23" t="s">
        <v>12</v>
      </c>
      <c r="L84" s="3" t="str">
        <f>K5</f>
        <v>M612</v>
      </c>
      <c r="AR84" s="44"/>
    </row>
    <row r="85" spans="1:91" s="4" customFormat="1" ht="36.9" customHeight="1">
      <c r="B85" s="45"/>
      <c r="C85" s="46" t="s">
        <v>15</v>
      </c>
      <c r="L85" s="217" t="str">
        <f>K6</f>
        <v>DSS Ladomerska Vieska Odsťahovanie z kaštieľa v Ladomerskej Vieske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45"/>
    </row>
    <row r="86" spans="1:91" s="1" customFormat="1" ht="6.9" customHeight="1">
      <c r="B86" s="28"/>
      <c r="AR86" s="28"/>
    </row>
    <row r="87" spans="1:91" s="1" customFormat="1" ht="12" customHeight="1">
      <c r="B87" s="28"/>
      <c r="C87" s="23" t="s">
        <v>19</v>
      </c>
      <c r="L87" s="47" t="str">
        <f>IF(K8="","",K8)</f>
        <v xml:space="preserve"> </v>
      </c>
      <c r="AI87" s="23" t="s">
        <v>21</v>
      </c>
      <c r="AM87" s="219" t="str">
        <f>IF(AN8= "","",AN8)</f>
        <v>29. 10. 2019</v>
      </c>
      <c r="AN87" s="219"/>
      <c r="AR87" s="28"/>
    </row>
    <row r="88" spans="1:91" s="1" customFormat="1" ht="6.9" customHeight="1">
      <c r="B88" s="28"/>
      <c r="AR88" s="28"/>
    </row>
    <row r="89" spans="1:91" s="1" customFormat="1" ht="15.15" customHeight="1">
      <c r="B89" s="28"/>
      <c r="C89" s="23" t="s">
        <v>23</v>
      </c>
      <c r="L89" s="3" t="str">
        <f>IF(E11= "","",E11)</f>
        <v>BBSK, Domov sociálnych služieb Ladomerska Vieska</v>
      </c>
      <c r="AI89" s="23" t="s">
        <v>29</v>
      </c>
      <c r="AM89" s="215" t="str">
        <f>IF(E17="","",E17)</f>
        <v>Design Project s.r.o.</v>
      </c>
      <c r="AN89" s="216"/>
      <c r="AO89" s="216"/>
      <c r="AP89" s="216"/>
      <c r="AR89" s="28"/>
      <c r="AS89" s="211" t="s">
        <v>54</v>
      </c>
      <c r="AT89" s="212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8"/>
      <c r="C90" s="23" t="s">
        <v>27</v>
      </c>
      <c r="L90" s="3" t="str">
        <f>IF(E14= "Vyplň údaj","",E14)</f>
        <v/>
      </c>
      <c r="AI90" s="23" t="s">
        <v>32</v>
      </c>
      <c r="AM90" s="215" t="str">
        <f>IF(E20="","",E20)</f>
        <v xml:space="preserve"> </v>
      </c>
      <c r="AN90" s="216"/>
      <c r="AO90" s="216"/>
      <c r="AP90" s="216"/>
      <c r="AR90" s="28"/>
      <c r="AS90" s="213"/>
      <c r="AT90" s="214"/>
      <c r="AU90" s="51"/>
      <c r="AV90" s="51"/>
      <c r="AW90" s="51"/>
      <c r="AX90" s="51"/>
      <c r="AY90" s="51"/>
      <c r="AZ90" s="51"/>
      <c r="BA90" s="51"/>
      <c r="BB90" s="51"/>
      <c r="BC90" s="51"/>
      <c r="BD90" s="52"/>
    </row>
    <row r="91" spans="1:91" s="1" customFormat="1" ht="10.8" customHeight="1">
      <c r="B91" s="28"/>
      <c r="AR91" s="28"/>
      <c r="AS91" s="213"/>
      <c r="AT91" s="214"/>
      <c r="AU91" s="51"/>
      <c r="AV91" s="51"/>
      <c r="AW91" s="51"/>
      <c r="AX91" s="51"/>
      <c r="AY91" s="51"/>
      <c r="AZ91" s="51"/>
      <c r="BA91" s="51"/>
      <c r="BB91" s="51"/>
      <c r="BC91" s="51"/>
      <c r="BD91" s="52"/>
    </row>
    <row r="92" spans="1:91" s="1" customFormat="1" ht="29.25" customHeight="1">
      <c r="B92" s="28"/>
      <c r="C92" s="193" t="s">
        <v>55</v>
      </c>
      <c r="D92" s="194"/>
      <c r="E92" s="194"/>
      <c r="F92" s="194"/>
      <c r="G92" s="194"/>
      <c r="H92" s="53"/>
      <c r="I92" s="195" t="s">
        <v>56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204" t="s">
        <v>57</v>
      </c>
      <c r="AH92" s="194"/>
      <c r="AI92" s="194"/>
      <c r="AJ92" s="194"/>
      <c r="AK92" s="194"/>
      <c r="AL92" s="194"/>
      <c r="AM92" s="194"/>
      <c r="AN92" s="195" t="s">
        <v>58</v>
      </c>
      <c r="AO92" s="194"/>
      <c r="AP92" s="203"/>
      <c r="AQ92" s="54" t="s">
        <v>59</v>
      </c>
      <c r="AR92" s="28"/>
      <c r="AS92" s="55" t="s">
        <v>60</v>
      </c>
      <c r="AT92" s="56" t="s">
        <v>61</v>
      </c>
      <c r="AU92" s="56" t="s">
        <v>62</v>
      </c>
      <c r="AV92" s="56" t="s">
        <v>63</v>
      </c>
      <c r="AW92" s="56" t="s">
        <v>64</v>
      </c>
      <c r="AX92" s="56" t="s">
        <v>65</v>
      </c>
      <c r="AY92" s="56" t="s">
        <v>66</v>
      </c>
      <c r="AZ92" s="56" t="s">
        <v>67</v>
      </c>
      <c r="BA92" s="56" t="s">
        <v>68</v>
      </c>
      <c r="BB92" s="56" t="s">
        <v>69</v>
      </c>
      <c r="BC92" s="56" t="s">
        <v>70</v>
      </c>
      <c r="BD92" s="57" t="s">
        <v>71</v>
      </c>
    </row>
    <row r="93" spans="1:91" s="1" customFormat="1" ht="10.8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9"/>
      <c r="C94" s="60" t="s">
        <v>72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1">
        <f>ROUND(AG95,2)</f>
        <v>0</v>
      </c>
      <c r="AH94" s="191"/>
      <c r="AI94" s="191"/>
      <c r="AJ94" s="191"/>
      <c r="AK94" s="191"/>
      <c r="AL94" s="191"/>
      <c r="AM94" s="191"/>
      <c r="AN94" s="192">
        <f t="shared" ref="AN94:AN103" si="0">SUM(AG94,AT94)</f>
        <v>0</v>
      </c>
      <c r="AO94" s="192"/>
      <c r="AP94" s="192"/>
      <c r="AQ94" s="63" t="s">
        <v>1</v>
      </c>
      <c r="AR94" s="59"/>
      <c r="AS94" s="64">
        <f>ROUND(AS95,2)</f>
        <v>0</v>
      </c>
      <c r="AT94" s="65">
        <f t="shared" ref="AT94:AT103" si="1"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73</v>
      </c>
      <c r="BT94" s="68" t="s">
        <v>74</v>
      </c>
      <c r="BU94" s="69" t="s">
        <v>75</v>
      </c>
      <c r="BV94" s="68" t="s">
        <v>76</v>
      </c>
      <c r="BW94" s="68" t="s">
        <v>4</v>
      </c>
      <c r="BX94" s="68" t="s">
        <v>77</v>
      </c>
      <c r="CL94" s="68" t="s">
        <v>1</v>
      </c>
    </row>
    <row r="95" spans="1:91" s="6" customFormat="1" ht="27" customHeight="1">
      <c r="B95" s="70"/>
      <c r="C95" s="71"/>
      <c r="D95" s="196" t="s">
        <v>78</v>
      </c>
      <c r="E95" s="196"/>
      <c r="F95" s="196"/>
      <c r="G95" s="196"/>
      <c r="H95" s="196"/>
      <c r="I95" s="72"/>
      <c r="J95" s="196" t="s">
        <v>79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200">
        <f>ROUND(SUM(AG96:AG103),2)</f>
        <v>0</v>
      </c>
      <c r="AH95" s="199"/>
      <c r="AI95" s="199"/>
      <c r="AJ95" s="199"/>
      <c r="AK95" s="199"/>
      <c r="AL95" s="199"/>
      <c r="AM95" s="199"/>
      <c r="AN95" s="198">
        <f t="shared" si="0"/>
        <v>0</v>
      </c>
      <c r="AO95" s="199"/>
      <c r="AP95" s="199"/>
      <c r="AQ95" s="73" t="s">
        <v>80</v>
      </c>
      <c r="AR95" s="70"/>
      <c r="AS95" s="74">
        <f>ROUND(SUM(AS96:AS103),2)</f>
        <v>0</v>
      </c>
      <c r="AT95" s="75">
        <f t="shared" si="1"/>
        <v>0</v>
      </c>
      <c r="AU95" s="76">
        <f>ROUND(SUM(AU96:AU103),5)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ROUND(SUM(AZ96:AZ103),2)</f>
        <v>0</v>
      </c>
      <c r="BA95" s="75">
        <f>ROUND(SUM(BA96:BA103),2)</f>
        <v>0</v>
      </c>
      <c r="BB95" s="75">
        <f>ROUND(SUM(BB96:BB103),2)</f>
        <v>0</v>
      </c>
      <c r="BC95" s="75">
        <f>ROUND(SUM(BC96:BC103),2)</f>
        <v>0</v>
      </c>
      <c r="BD95" s="77">
        <f>ROUND(SUM(BD96:BD103),2)</f>
        <v>0</v>
      </c>
      <c r="BS95" s="78" t="s">
        <v>73</v>
      </c>
      <c r="BT95" s="78" t="s">
        <v>78</v>
      </c>
      <c r="BU95" s="78" t="s">
        <v>75</v>
      </c>
      <c r="BV95" s="78" t="s">
        <v>76</v>
      </c>
      <c r="BW95" s="78" t="s">
        <v>81</v>
      </c>
      <c r="BX95" s="78" t="s">
        <v>4</v>
      </c>
      <c r="CL95" s="78" t="s">
        <v>1</v>
      </c>
      <c r="CM95" s="78" t="s">
        <v>74</v>
      </c>
    </row>
    <row r="96" spans="1:91" s="3" customFormat="1" ht="16.5" customHeight="1">
      <c r="A96" s="79" t="s">
        <v>82</v>
      </c>
      <c r="B96" s="44"/>
      <c r="C96" s="9"/>
      <c r="D96" s="9"/>
      <c r="E96" s="197" t="s">
        <v>83</v>
      </c>
      <c r="F96" s="197"/>
      <c r="G96" s="197"/>
      <c r="H96" s="197"/>
      <c r="I96" s="197"/>
      <c r="J96" s="9"/>
      <c r="K96" s="197" t="s">
        <v>84</v>
      </c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89">
        <f>'1-1 - Architektúra'!J32</f>
        <v>0</v>
      </c>
      <c r="AH96" s="190"/>
      <c r="AI96" s="190"/>
      <c r="AJ96" s="190"/>
      <c r="AK96" s="190"/>
      <c r="AL96" s="190"/>
      <c r="AM96" s="190"/>
      <c r="AN96" s="189">
        <f t="shared" si="0"/>
        <v>0</v>
      </c>
      <c r="AO96" s="190"/>
      <c r="AP96" s="190"/>
      <c r="AQ96" s="80" t="s">
        <v>85</v>
      </c>
      <c r="AR96" s="44"/>
      <c r="AS96" s="81">
        <v>0</v>
      </c>
      <c r="AT96" s="82">
        <f t="shared" si="1"/>
        <v>0</v>
      </c>
      <c r="AU96" s="83">
        <f>'1-1 - Architektúra'!P146</f>
        <v>0</v>
      </c>
      <c r="AV96" s="82">
        <f>'1-1 - Architektúra'!J35</f>
        <v>0</v>
      </c>
      <c r="AW96" s="82">
        <f>'1-1 - Architektúra'!J36</f>
        <v>0</v>
      </c>
      <c r="AX96" s="82">
        <f>'1-1 - Architektúra'!J37</f>
        <v>0</v>
      </c>
      <c r="AY96" s="82">
        <f>'1-1 - Architektúra'!J38</f>
        <v>0</v>
      </c>
      <c r="AZ96" s="82">
        <f>'1-1 - Architektúra'!F35</f>
        <v>0</v>
      </c>
      <c r="BA96" s="82">
        <f>'1-1 - Architektúra'!F36</f>
        <v>0</v>
      </c>
      <c r="BB96" s="82">
        <f>'1-1 - Architektúra'!F37</f>
        <v>0</v>
      </c>
      <c r="BC96" s="82">
        <f>'1-1 - Architektúra'!F38</f>
        <v>0</v>
      </c>
      <c r="BD96" s="84">
        <f>'1-1 - Architektúra'!F39</f>
        <v>0</v>
      </c>
      <c r="BT96" s="21" t="s">
        <v>86</v>
      </c>
      <c r="BV96" s="21" t="s">
        <v>76</v>
      </c>
      <c r="BW96" s="21" t="s">
        <v>87</v>
      </c>
      <c r="BX96" s="21" t="s">
        <v>81</v>
      </c>
      <c r="CL96" s="21" t="s">
        <v>1</v>
      </c>
    </row>
    <row r="97" spans="1:90" s="3" customFormat="1" ht="16.5" customHeight="1">
      <c r="A97" s="79" t="s">
        <v>82</v>
      </c>
      <c r="B97" s="44"/>
      <c r="C97" s="9"/>
      <c r="D97" s="9"/>
      <c r="E97" s="197" t="s">
        <v>88</v>
      </c>
      <c r="F97" s="197"/>
      <c r="G97" s="197"/>
      <c r="H97" s="197"/>
      <c r="I97" s="197"/>
      <c r="J97" s="9"/>
      <c r="K97" s="197" t="s">
        <v>89</v>
      </c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89">
        <f>'1-2 - UK'!J32</f>
        <v>0</v>
      </c>
      <c r="AH97" s="190"/>
      <c r="AI97" s="190"/>
      <c r="AJ97" s="190"/>
      <c r="AK97" s="190"/>
      <c r="AL97" s="190"/>
      <c r="AM97" s="190"/>
      <c r="AN97" s="189">
        <f t="shared" si="0"/>
        <v>0</v>
      </c>
      <c r="AO97" s="190"/>
      <c r="AP97" s="190"/>
      <c r="AQ97" s="80" t="s">
        <v>85</v>
      </c>
      <c r="AR97" s="44"/>
      <c r="AS97" s="81">
        <v>0</v>
      </c>
      <c r="AT97" s="82">
        <f t="shared" si="1"/>
        <v>0</v>
      </c>
      <c r="AU97" s="83">
        <f>'1-2 - UK'!P130</f>
        <v>0</v>
      </c>
      <c r="AV97" s="82">
        <f>'1-2 - UK'!J35</f>
        <v>0</v>
      </c>
      <c r="AW97" s="82">
        <f>'1-2 - UK'!J36</f>
        <v>0</v>
      </c>
      <c r="AX97" s="82">
        <f>'1-2 - UK'!J37</f>
        <v>0</v>
      </c>
      <c r="AY97" s="82">
        <f>'1-2 - UK'!J38</f>
        <v>0</v>
      </c>
      <c r="AZ97" s="82">
        <f>'1-2 - UK'!F35</f>
        <v>0</v>
      </c>
      <c r="BA97" s="82">
        <f>'1-2 - UK'!F36</f>
        <v>0</v>
      </c>
      <c r="BB97" s="82">
        <f>'1-2 - UK'!F37</f>
        <v>0</v>
      </c>
      <c r="BC97" s="82">
        <f>'1-2 - UK'!F38</f>
        <v>0</v>
      </c>
      <c r="BD97" s="84">
        <f>'1-2 - UK'!F39</f>
        <v>0</v>
      </c>
      <c r="BT97" s="21" t="s">
        <v>86</v>
      </c>
      <c r="BV97" s="21" t="s">
        <v>76</v>
      </c>
      <c r="BW97" s="21" t="s">
        <v>90</v>
      </c>
      <c r="BX97" s="21" t="s">
        <v>81</v>
      </c>
      <c r="CL97" s="21" t="s">
        <v>1</v>
      </c>
    </row>
    <row r="98" spans="1:90" s="3" customFormat="1" ht="16.5" customHeight="1">
      <c r="A98" s="79" t="s">
        <v>82</v>
      </c>
      <c r="B98" s="44"/>
      <c r="C98" s="9"/>
      <c r="D98" s="9"/>
      <c r="E98" s="197" t="s">
        <v>91</v>
      </c>
      <c r="F98" s="197"/>
      <c r="G98" s="197"/>
      <c r="H98" s="197"/>
      <c r="I98" s="197"/>
      <c r="J98" s="9"/>
      <c r="K98" s="197" t="s">
        <v>92</v>
      </c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89">
        <f>'1-3 - UK - STROJOVŇA'!J32</f>
        <v>0</v>
      </c>
      <c r="AH98" s="190"/>
      <c r="AI98" s="190"/>
      <c r="AJ98" s="190"/>
      <c r="AK98" s="190"/>
      <c r="AL98" s="190"/>
      <c r="AM98" s="190"/>
      <c r="AN98" s="189">
        <f t="shared" si="0"/>
        <v>0</v>
      </c>
      <c r="AO98" s="190"/>
      <c r="AP98" s="190"/>
      <c r="AQ98" s="80" t="s">
        <v>85</v>
      </c>
      <c r="AR98" s="44"/>
      <c r="AS98" s="81">
        <v>0</v>
      </c>
      <c r="AT98" s="82">
        <f t="shared" si="1"/>
        <v>0</v>
      </c>
      <c r="AU98" s="83">
        <f>'1-3 - UK - STROJOVŇA'!P131</f>
        <v>0</v>
      </c>
      <c r="AV98" s="82">
        <f>'1-3 - UK - STROJOVŇA'!J35</f>
        <v>0</v>
      </c>
      <c r="AW98" s="82">
        <f>'1-3 - UK - STROJOVŇA'!J36</f>
        <v>0</v>
      </c>
      <c r="AX98" s="82">
        <f>'1-3 - UK - STROJOVŇA'!J37</f>
        <v>0</v>
      </c>
      <c r="AY98" s="82">
        <f>'1-3 - UK - STROJOVŇA'!J38</f>
        <v>0</v>
      </c>
      <c r="AZ98" s="82">
        <f>'1-3 - UK - STROJOVŇA'!F35</f>
        <v>0</v>
      </c>
      <c r="BA98" s="82">
        <f>'1-3 - UK - STROJOVŇA'!F36</f>
        <v>0</v>
      </c>
      <c r="BB98" s="82">
        <f>'1-3 - UK - STROJOVŇA'!F37</f>
        <v>0</v>
      </c>
      <c r="BC98" s="82">
        <f>'1-3 - UK - STROJOVŇA'!F38</f>
        <v>0</v>
      </c>
      <c r="BD98" s="84">
        <f>'1-3 - UK - STROJOVŇA'!F39</f>
        <v>0</v>
      </c>
      <c r="BT98" s="21" t="s">
        <v>86</v>
      </c>
      <c r="BV98" s="21" t="s">
        <v>76</v>
      </c>
      <c r="BW98" s="21" t="s">
        <v>93</v>
      </c>
      <c r="BX98" s="21" t="s">
        <v>81</v>
      </c>
      <c r="CL98" s="21" t="s">
        <v>1</v>
      </c>
    </row>
    <row r="99" spans="1:90" s="3" customFormat="1" ht="16.5" customHeight="1">
      <c r="A99" s="79" t="s">
        <v>82</v>
      </c>
      <c r="B99" s="44"/>
      <c r="C99" s="9"/>
      <c r="D99" s="9"/>
      <c r="E99" s="197" t="s">
        <v>94</v>
      </c>
      <c r="F99" s="197"/>
      <c r="G99" s="197"/>
      <c r="H99" s="197"/>
      <c r="I99" s="197"/>
      <c r="J99" s="9"/>
      <c r="K99" s="197" t="s">
        <v>95</v>
      </c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89">
        <f>'1-4 - ZTI'!J32</f>
        <v>0</v>
      </c>
      <c r="AH99" s="190"/>
      <c r="AI99" s="190"/>
      <c r="AJ99" s="190"/>
      <c r="AK99" s="190"/>
      <c r="AL99" s="190"/>
      <c r="AM99" s="190"/>
      <c r="AN99" s="189">
        <f t="shared" si="0"/>
        <v>0</v>
      </c>
      <c r="AO99" s="190"/>
      <c r="AP99" s="190"/>
      <c r="AQ99" s="80" t="s">
        <v>85</v>
      </c>
      <c r="AR99" s="44"/>
      <c r="AS99" s="81">
        <v>0</v>
      </c>
      <c r="AT99" s="82">
        <f t="shared" si="1"/>
        <v>0</v>
      </c>
      <c r="AU99" s="83">
        <f>'1-4 - ZTI'!P134</f>
        <v>0</v>
      </c>
      <c r="AV99" s="82">
        <f>'1-4 - ZTI'!J35</f>
        <v>0</v>
      </c>
      <c r="AW99" s="82">
        <f>'1-4 - ZTI'!J36</f>
        <v>0</v>
      </c>
      <c r="AX99" s="82">
        <f>'1-4 - ZTI'!J37</f>
        <v>0</v>
      </c>
      <c r="AY99" s="82">
        <f>'1-4 - ZTI'!J38</f>
        <v>0</v>
      </c>
      <c r="AZ99" s="82">
        <f>'1-4 - ZTI'!F35</f>
        <v>0</v>
      </c>
      <c r="BA99" s="82">
        <f>'1-4 - ZTI'!F36</f>
        <v>0</v>
      </c>
      <c r="BB99" s="82">
        <f>'1-4 - ZTI'!F37</f>
        <v>0</v>
      </c>
      <c r="BC99" s="82">
        <f>'1-4 - ZTI'!F38</f>
        <v>0</v>
      </c>
      <c r="BD99" s="84">
        <f>'1-4 - ZTI'!F39</f>
        <v>0</v>
      </c>
      <c r="BT99" s="21" t="s">
        <v>86</v>
      </c>
      <c r="BV99" s="21" t="s">
        <v>76</v>
      </c>
      <c r="BW99" s="21" t="s">
        <v>96</v>
      </c>
      <c r="BX99" s="21" t="s">
        <v>81</v>
      </c>
      <c r="CL99" s="21" t="s">
        <v>1</v>
      </c>
    </row>
    <row r="100" spans="1:90" s="3" customFormat="1" ht="16.5" customHeight="1">
      <c r="A100" s="79" t="s">
        <v>82</v>
      </c>
      <c r="B100" s="44"/>
      <c r="C100" s="9"/>
      <c r="D100" s="9"/>
      <c r="E100" s="197" t="s">
        <v>97</v>
      </c>
      <c r="F100" s="197"/>
      <c r="G100" s="197"/>
      <c r="H100" s="197"/>
      <c r="I100" s="197"/>
      <c r="J100" s="9"/>
      <c r="K100" s="197" t="s">
        <v>98</v>
      </c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89">
        <f>'1-5 - VZT'!J32</f>
        <v>0</v>
      </c>
      <c r="AH100" s="190"/>
      <c r="AI100" s="190"/>
      <c r="AJ100" s="190"/>
      <c r="AK100" s="190"/>
      <c r="AL100" s="190"/>
      <c r="AM100" s="190"/>
      <c r="AN100" s="189">
        <f t="shared" si="0"/>
        <v>0</v>
      </c>
      <c r="AO100" s="190"/>
      <c r="AP100" s="190"/>
      <c r="AQ100" s="80" t="s">
        <v>85</v>
      </c>
      <c r="AR100" s="44"/>
      <c r="AS100" s="81">
        <v>0</v>
      </c>
      <c r="AT100" s="82">
        <f t="shared" si="1"/>
        <v>0</v>
      </c>
      <c r="AU100" s="83">
        <f>'1-5 - VZT'!P129</f>
        <v>0</v>
      </c>
      <c r="AV100" s="82">
        <f>'1-5 - VZT'!J35</f>
        <v>0</v>
      </c>
      <c r="AW100" s="82">
        <f>'1-5 - VZT'!J36</f>
        <v>0</v>
      </c>
      <c r="AX100" s="82">
        <f>'1-5 - VZT'!J37</f>
        <v>0</v>
      </c>
      <c r="AY100" s="82">
        <f>'1-5 - VZT'!J38</f>
        <v>0</v>
      </c>
      <c r="AZ100" s="82">
        <f>'1-5 - VZT'!F35</f>
        <v>0</v>
      </c>
      <c r="BA100" s="82">
        <f>'1-5 - VZT'!F36</f>
        <v>0</v>
      </c>
      <c r="BB100" s="82">
        <f>'1-5 - VZT'!F37</f>
        <v>0</v>
      </c>
      <c r="BC100" s="82">
        <f>'1-5 - VZT'!F38</f>
        <v>0</v>
      </c>
      <c r="BD100" s="84">
        <f>'1-5 - VZT'!F39</f>
        <v>0</v>
      </c>
      <c r="BT100" s="21" t="s">
        <v>86</v>
      </c>
      <c r="BV100" s="21" t="s">
        <v>76</v>
      </c>
      <c r="BW100" s="21" t="s">
        <v>99</v>
      </c>
      <c r="BX100" s="21" t="s">
        <v>81</v>
      </c>
      <c r="CL100" s="21" t="s">
        <v>1</v>
      </c>
    </row>
    <row r="101" spans="1:90" s="3" customFormat="1" ht="16.5" customHeight="1">
      <c r="A101" s="79" t="s">
        <v>82</v>
      </c>
      <c r="B101" s="44"/>
      <c r="C101" s="9"/>
      <c r="D101" s="9"/>
      <c r="E101" s="197" t="s">
        <v>100</v>
      </c>
      <c r="F101" s="197"/>
      <c r="G101" s="197"/>
      <c r="H101" s="197"/>
      <c r="I101" s="197"/>
      <c r="J101" s="9"/>
      <c r="K101" s="197" t="s">
        <v>101</v>
      </c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89">
        <f>'1-6 - Vodovodná a kanaliz...'!J32</f>
        <v>0</v>
      </c>
      <c r="AH101" s="190"/>
      <c r="AI101" s="190"/>
      <c r="AJ101" s="190"/>
      <c r="AK101" s="190"/>
      <c r="AL101" s="190"/>
      <c r="AM101" s="190"/>
      <c r="AN101" s="189">
        <f t="shared" si="0"/>
        <v>0</v>
      </c>
      <c r="AO101" s="190"/>
      <c r="AP101" s="190"/>
      <c r="AQ101" s="80" t="s">
        <v>85</v>
      </c>
      <c r="AR101" s="44"/>
      <c r="AS101" s="81">
        <v>0</v>
      </c>
      <c r="AT101" s="82">
        <f t="shared" si="1"/>
        <v>0</v>
      </c>
      <c r="AU101" s="83">
        <f>'1-6 - Vodovodná a kanaliz...'!P130</f>
        <v>0</v>
      </c>
      <c r="AV101" s="82">
        <f>'1-6 - Vodovodná a kanaliz...'!J35</f>
        <v>0</v>
      </c>
      <c r="AW101" s="82">
        <f>'1-6 - Vodovodná a kanaliz...'!J36</f>
        <v>0</v>
      </c>
      <c r="AX101" s="82">
        <f>'1-6 - Vodovodná a kanaliz...'!J37</f>
        <v>0</v>
      </c>
      <c r="AY101" s="82">
        <f>'1-6 - Vodovodná a kanaliz...'!J38</f>
        <v>0</v>
      </c>
      <c r="AZ101" s="82">
        <f>'1-6 - Vodovodná a kanaliz...'!F35</f>
        <v>0</v>
      </c>
      <c r="BA101" s="82">
        <f>'1-6 - Vodovodná a kanaliz...'!F36</f>
        <v>0</v>
      </c>
      <c r="BB101" s="82">
        <f>'1-6 - Vodovodná a kanaliz...'!F37</f>
        <v>0</v>
      </c>
      <c r="BC101" s="82">
        <f>'1-6 - Vodovodná a kanaliz...'!F38</f>
        <v>0</v>
      </c>
      <c r="BD101" s="84">
        <f>'1-6 - Vodovodná a kanaliz...'!F39</f>
        <v>0</v>
      </c>
      <c r="BT101" s="21" t="s">
        <v>86</v>
      </c>
      <c r="BV101" s="21" t="s">
        <v>76</v>
      </c>
      <c r="BW101" s="21" t="s">
        <v>102</v>
      </c>
      <c r="BX101" s="21" t="s">
        <v>81</v>
      </c>
      <c r="CL101" s="21" t="s">
        <v>1</v>
      </c>
    </row>
    <row r="102" spans="1:90" s="3" customFormat="1" ht="16.5" customHeight="1">
      <c r="A102" s="79" t="s">
        <v>82</v>
      </c>
      <c r="B102" s="44"/>
      <c r="C102" s="9"/>
      <c r="D102" s="9"/>
      <c r="E102" s="197" t="s">
        <v>103</v>
      </c>
      <c r="F102" s="197"/>
      <c r="G102" s="197"/>
      <c r="H102" s="197"/>
      <c r="I102" s="197"/>
      <c r="J102" s="9"/>
      <c r="K102" s="197" t="s">
        <v>104</v>
      </c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89">
        <f>'1-7 - Daždová kanalizácia'!J32</f>
        <v>0</v>
      </c>
      <c r="AH102" s="190"/>
      <c r="AI102" s="190"/>
      <c r="AJ102" s="190"/>
      <c r="AK102" s="190"/>
      <c r="AL102" s="190"/>
      <c r="AM102" s="190"/>
      <c r="AN102" s="189">
        <f t="shared" si="0"/>
        <v>0</v>
      </c>
      <c r="AO102" s="190"/>
      <c r="AP102" s="190"/>
      <c r="AQ102" s="80" t="s">
        <v>85</v>
      </c>
      <c r="AR102" s="44"/>
      <c r="AS102" s="81">
        <v>0</v>
      </c>
      <c r="AT102" s="82">
        <f t="shared" si="1"/>
        <v>0</v>
      </c>
      <c r="AU102" s="83">
        <f>'1-7 - Daždová kanalizácia'!P131</f>
        <v>0</v>
      </c>
      <c r="AV102" s="82">
        <f>'1-7 - Daždová kanalizácia'!J35</f>
        <v>0</v>
      </c>
      <c r="AW102" s="82">
        <f>'1-7 - Daždová kanalizácia'!J36</f>
        <v>0</v>
      </c>
      <c r="AX102" s="82">
        <f>'1-7 - Daždová kanalizácia'!J37</f>
        <v>0</v>
      </c>
      <c r="AY102" s="82">
        <f>'1-7 - Daždová kanalizácia'!J38</f>
        <v>0</v>
      </c>
      <c r="AZ102" s="82">
        <f>'1-7 - Daždová kanalizácia'!F35</f>
        <v>0</v>
      </c>
      <c r="BA102" s="82">
        <f>'1-7 - Daždová kanalizácia'!F36</f>
        <v>0</v>
      </c>
      <c r="BB102" s="82">
        <f>'1-7 - Daždová kanalizácia'!F37</f>
        <v>0</v>
      </c>
      <c r="BC102" s="82">
        <f>'1-7 - Daždová kanalizácia'!F38</f>
        <v>0</v>
      </c>
      <c r="BD102" s="84">
        <f>'1-7 - Daždová kanalizácia'!F39</f>
        <v>0</v>
      </c>
      <c r="BT102" s="21" t="s">
        <v>86</v>
      </c>
      <c r="BV102" s="21" t="s">
        <v>76</v>
      </c>
      <c r="BW102" s="21" t="s">
        <v>105</v>
      </c>
      <c r="BX102" s="21" t="s">
        <v>81</v>
      </c>
      <c r="CL102" s="21" t="s">
        <v>1</v>
      </c>
    </row>
    <row r="103" spans="1:90" s="3" customFormat="1" ht="16.5" customHeight="1">
      <c r="A103" s="79" t="s">
        <v>82</v>
      </c>
      <c r="B103" s="44"/>
      <c r="C103" s="9"/>
      <c r="D103" s="9"/>
      <c r="E103" s="197" t="s">
        <v>106</v>
      </c>
      <c r="F103" s="197"/>
      <c r="G103" s="197"/>
      <c r="H103" s="197"/>
      <c r="I103" s="197"/>
      <c r="J103" s="9"/>
      <c r="K103" s="197" t="s">
        <v>107</v>
      </c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89">
        <f>'1-8 - Elektroinštalácia a...'!J32</f>
        <v>0</v>
      </c>
      <c r="AH103" s="190"/>
      <c r="AI103" s="190"/>
      <c r="AJ103" s="190"/>
      <c r="AK103" s="190"/>
      <c r="AL103" s="190"/>
      <c r="AM103" s="190"/>
      <c r="AN103" s="189">
        <f t="shared" si="0"/>
        <v>0</v>
      </c>
      <c r="AO103" s="190"/>
      <c r="AP103" s="190"/>
      <c r="AQ103" s="80" t="s">
        <v>85</v>
      </c>
      <c r="AR103" s="44"/>
      <c r="AS103" s="85">
        <v>0</v>
      </c>
      <c r="AT103" s="86">
        <f t="shared" si="1"/>
        <v>0</v>
      </c>
      <c r="AU103" s="87">
        <f>'1-8 - Elektroinštalácia a...'!P127</f>
        <v>0</v>
      </c>
      <c r="AV103" s="86">
        <f>'1-8 - Elektroinštalácia a...'!J35</f>
        <v>0</v>
      </c>
      <c r="AW103" s="86">
        <f>'1-8 - Elektroinštalácia a...'!J36</f>
        <v>0</v>
      </c>
      <c r="AX103" s="86">
        <f>'1-8 - Elektroinštalácia a...'!J37</f>
        <v>0</v>
      </c>
      <c r="AY103" s="86">
        <f>'1-8 - Elektroinštalácia a...'!J38</f>
        <v>0</v>
      </c>
      <c r="AZ103" s="86">
        <f>'1-8 - Elektroinštalácia a...'!F35</f>
        <v>0</v>
      </c>
      <c r="BA103" s="86">
        <f>'1-8 - Elektroinštalácia a...'!F36</f>
        <v>0</v>
      </c>
      <c r="BB103" s="86">
        <f>'1-8 - Elektroinštalácia a...'!F37</f>
        <v>0</v>
      </c>
      <c r="BC103" s="86">
        <f>'1-8 - Elektroinštalácia a...'!F38</f>
        <v>0</v>
      </c>
      <c r="BD103" s="88">
        <f>'1-8 - Elektroinštalácia a...'!F39</f>
        <v>0</v>
      </c>
      <c r="BT103" s="21" t="s">
        <v>86</v>
      </c>
      <c r="BV103" s="21" t="s">
        <v>76</v>
      </c>
      <c r="BW103" s="21" t="s">
        <v>108</v>
      </c>
      <c r="BX103" s="21" t="s">
        <v>81</v>
      </c>
      <c r="CL103" s="21" t="s">
        <v>1</v>
      </c>
    </row>
    <row r="104" spans="1:90" s="1" customFormat="1" ht="30" customHeight="1">
      <c r="B104" s="28"/>
      <c r="AR104" s="28"/>
    </row>
    <row r="105" spans="1:90" s="1" customFormat="1" ht="6.9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28"/>
    </row>
  </sheetData>
  <mergeCells count="74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7:AM97"/>
    <mergeCell ref="AG98:AM98"/>
    <mergeCell ref="AG99:AM99"/>
    <mergeCell ref="AG100:AM100"/>
    <mergeCell ref="AG101:AM101"/>
    <mergeCell ref="X35:AB35"/>
    <mergeCell ref="E103:I103"/>
    <mergeCell ref="AN95:AP95"/>
    <mergeCell ref="AG95:AM95"/>
    <mergeCell ref="AN96:AP96"/>
    <mergeCell ref="AG96:AM96"/>
    <mergeCell ref="AN97:AP97"/>
    <mergeCell ref="AG102:AM102"/>
    <mergeCell ref="E102:I102"/>
    <mergeCell ref="D95:H95"/>
    <mergeCell ref="E96:I96"/>
    <mergeCell ref="E97:I97"/>
    <mergeCell ref="E98:I98"/>
    <mergeCell ref="E99:I99"/>
    <mergeCell ref="E100:I100"/>
    <mergeCell ref="E101:I101"/>
    <mergeCell ref="AG103:AM103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K101:AF101"/>
    <mergeCell ref="K102:AF102"/>
    <mergeCell ref="K103:AF103"/>
    <mergeCell ref="AN102:AP102"/>
    <mergeCell ref="AN103:AP103"/>
  </mergeCells>
  <hyperlinks>
    <hyperlink ref="A96" location="'1-1 - Architektúra'!C2" display="/" xr:uid="{00000000-0004-0000-0000-000000000000}"/>
    <hyperlink ref="A97" location="'1-2 - UK'!C2" display="/" xr:uid="{00000000-0004-0000-0000-000001000000}"/>
    <hyperlink ref="A98" location="'1-3 - UK - STROJOVŇA'!C2" display="/" xr:uid="{00000000-0004-0000-0000-000002000000}"/>
    <hyperlink ref="A99" location="'1-4 - ZTI'!C2" display="/" xr:uid="{00000000-0004-0000-0000-000003000000}"/>
    <hyperlink ref="A100" location="'1-5 - VZT'!C2" display="/" xr:uid="{00000000-0004-0000-0000-000004000000}"/>
    <hyperlink ref="A101" location="'1-6 - Vodovodná a kanaliz...'!C2" display="/" xr:uid="{00000000-0004-0000-0000-000005000000}"/>
    <hyperlink ref="A102" location="'1-7 - Daždová kanalizácia'!C2" display="/" xr:uid="{00000000-0004-0000-0000-000006000000}"/>
    <hyperlink ref="A103" location="'1-8 - Elektroinštalácia a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94"/>
  <sheetViews>
    <sheetView showGridLines="0" topLeftCell="A376" workbookViewId="0">
      <selection activeCell="F382" sqref="F382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87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3" t="str">
        <f>'Rekapitulácia stavby'!K6</f>
        <v>DSS Ladomerska Vieska Odsťahovanie z kaštieľa v Ladomerskej Vieske</v>
      </c>
      <c r="F7" s="234"/>
      <c r="G7" s="234"/>
      <c r="H7" s="234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3" t="s">
        <v>111</v>
      </c>
      <c r="F9" s="232"/>
      <c r="G9" s="232"/>
      <c r="H9" s="232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7" t="s">
        <v>113</v>
      </c>
      <c r="F11" s="232"/>
      <c r="G11" s="232"/>
      <c r="H11" s="232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5" t="str">
        <f>'Rekapitulácia stavby'!E14</f>
        <v>Vyplň údaj</v>
      </c>
      <c r="F20" s="220"/>
      <c r="G20" s="220"/>
      <c r="H20" s="220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4" t="s">
        <v>1</v>
      </c>
      <c r="F29" s="224"/>
      <c r="G29" s="224"/>
      <c r="H29" s="224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ROUND(J146,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ROUND((SUM(BE146:BE393)),  2)</f>
        <v>0</v>
      </c>
      <c r="I35" s="101">
        <v>0.2</v>
      </c>
      <c r="J35" s="100">
        <f>ROUND(((SUM(BE146:BE393))*I35),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ROUND((SUM(BF146:BF393)),  2)</f>
        <v>0</v>
      </c>
      <c r="I36" s="101">
        <v>0.2</v>
      </c>
      <c r="J36" s="100">
        <f>ROUND(((SUM(BF146:BF393))*I36),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ROUND((SUM(BG146:BG393)),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ROUND((SUM(BH146:BH393)),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ROUND((SUM(BI146:BI393)),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3" t="str">
        <f>E7</f>
        <v>DSS Ladomerska Vieska Odsťahovanie z kaštieľa v Ladomerskej Vieske</v>
      </c>
      <c r="F85" s="234"/>
      <c r="G85" s="234"/>
      <c r="H85" s="234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3" t="s">
        <v>111</v>
      </c>
      <c r="F87" s="232"/>
      <c r="G87" s="232"/>
      <c r="H87" s="232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7" t="str">
        <f>E11</f>
        <v>1-1 - Architektúra</v>
      </c>
      <c r="F89" s="232"/>
      <c r="G89" s="232"/>
      <c r="H89" s="232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J146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J147</f>
        <v>0</v>
      </c>
      <c r="L99" s="119"/>
    </row>
    <row r="100" spans="2:47" s="9" customFormat="1" ht="19.95" customHeight="1">
      <c r="B100" s="124"/>
      <c r="D100" s="125" t="s">
        <v>120</v>
      </c>
      <c r="E100" s="126"/>
      <c r="F100" s="126"/>
      <c r="G100" s="126"/>
      <c r="H100" s="126"/>
      <c r="I100" s="127"/>
      <c r="J100" s="128">
        <f>J148</f>
        <v>0</v>
      </c>
      <c r="L100" s="124"/>
    </row>
    <row r="101" spans="2:47" s="9" customFormat="1" ht="19.95" customHeight="1">
      <c r="B101" s="124"/>
      <c r="D101" s="125" t="s">
        <v>121</v>
      </c>
      <c r="E101" s="126"/>
      <c r="F101" s="126"/>
      <c r="G101" s="126"/>
      <c r="H101" s="126"/>
      <c r="I101" s="127"/>
      <c r="J101" s="128">
        <f>J159</f>
        <v>0</v>
      </c>
      <c r="L101" s="124"/>
    </row>
    <row r="102" spans="2:47" s="9" customFormat="1" ht="19.95" customHeight="1">
      <c r="B102" s="124"/>
      <c r="D102" s="125" t="s">
        <v>122</v>
      </c>
      <c r="E102" s="126"/>
      <c r="F102" s="126"/>
      <c r="G102" s="126"/>
      <c r="H102" s="126"/>
      <c r="I102" s="127"/>
      <c r="J102" s="128">
        <f>J172</f>
        <v>0</v>
      </c>
      <c r="L102" s="124"/>
    </row>
    <row r="103" spans="2:47" s="9" customFormat="1" ht="19.95" customHeight="1">
      <c r="B103" s="124"/>
      <c r="D103" s="125" t="s">
        <v>123</v>
      </c>
      <c r="E103" s="126"/>
      <c r="F103" s="126"/>
      <c r="G103" s="126"/>
      <c r="H103" s="126"/>
      <c r="I103" s="127"/>
      <c r="J103" s="128">
        <f>J194</f>
        <v>0</v>
      </c>
      <c r="L103" s="124"/>
    </row>
    <row r="104" spans="2:47" s="9" customFormat="1" ht="19.95" customHeight="1">
      <c r="B104" s="124"/>
      <c r="D104" s="125" t="s">
        <v>124</v>
      </c>
      <c r="E104" s="126"/>
      <c r="F104" s="126"/>
      <c r="G104" s="126"/>
      <c r="H104" s="126"/>
      <c r="I104" s="127"/>
      <c r="J104" s="128">
        <f>J201</f>
        <v>0</v>
      </c>
      <c r="L104" s="124"/>
    </row>
    <row r="105" spans="2:47" s="9" customFormat="1" ht="19.95" customHeight="1">
      <c r="B105" s="124"/>
      <c r="D105" s="125" t="s">
        <v>125</v>
      </c>
      <c r="E105" s="126"/>
      <c r="F105" s="126"/>
      <c r="G105" s="126"/>
      <c r="H105" s="126"/>
      <c r="I105" s="127"/>
      <c r="J105" s="128">
        <f>J209</f>
        <v>0</v>
      </c>
      <c r="L105" s="124"/>
    </row>
    <row r="106" spans="2:47" s="9" customFormat="1" ht="19.95" customHeight="1">
      <c r="B106" s="124"/>
      <c r="D106" s="125" t="s">
        <v>126</v>
      </c>
      <c r="E106" s="126"/>
      <c r="F106" s="126"/>
      <c r="G106" s="126"/>
      <c r="H106" s="126"/>
      <c r="I106" s="127"/>
      <c r="J106" s="128">
        <f>J229</f>
        <v>0</v>
      </c>
      <c r="L106" s="124"/>
    </row>
    <row r="107" spans="2:47" s="9" customFormat="1" ht="19.95" customHeight="1">
      <c r="B107" s="124"/>
      <c r="D107" s="125" t="s">
        <v>127</v>
      </c>
      <c r="E107" s="126"/>
      <c r="F107" s="126"/>
      <c r="G107" s="126"/>
      <c r="H107" s="126"/>
      <c r="I107" s="127"/>
      <c r="J107" s="128">
        <f>J251</f>
        <v>0</v>
      </c>
      <c r="L107" s="124"/>
    </row>
    <row r="108" spans="2:47" s="8" customFormat="1" ht="24.9" customHeight="1">
      <c r="B108" s="119"/>
      <c r="D108" s="120" t="s">
        <v>128</v>
      </c>
      <c r="E108" s="121"/>
      <c r="F108" s="121"/>
      <c r="G108" s="121"/>
      <c r="H108" s="121"/>
      <c r="I108" s="122"/>
      <c r="J108" s="123">
        <f>J253</f>
        <v>0</v>
      </c>
      <c r="L108" s="119"/>
    </row>
    <row r="109" spans="2:47" s="9" customFormat="1" ht="19.95" customHeight="1">
      <c r="B109" s="124"/>
      <c r="D109" s="125" t="s">
        <v>129</v>
      </c>
      <c r="E109" s="126"/>
      <c r="F109" s="126"/>
      <c r="G109" s="126"/>
      <c r="H109" s="126"/>
      <c r="I109" s="127"/>
      <c r="J109" s="128">
        <f>J254</f>
        <v>0</v>
      </c>
      <c r="L109" s="124"/>
    </row>
    <row r="110" spans="2:47" s="9" customFormat="1" ht="19.95" customHeight="1">
      <c r="B110" s="124"/>
      <c r="D110" s="125" t="s">
        <v>130</v>
      </c>
      <c r="E110" s="126"/>
      <c r="F110" s="126"/>
      <c r="G110" s="126"/>
      <c r="H110" s="126"/>
      <c r="I110" s="127"/>
      <c r="J110" s="128">
        <f>J266</f>
        <v>0</v>
      </c>
      <c r="L110" s="124"/>
    </row>
    <row r="111" spans="2:47" s="9" customFormat="1" ht="19.95" customHeight="1">
      <c r="B111" s="124"/>
      <c r="D111" s="125" t="s">
        <v>131</v>
      </c>
      <c r="E111" s="126"/>
      <c r="F111" s="126"/>
      <c r="G111" s="126"/>
      <c r="H111" s="126"/>
      <c r="I111" s="127"/>
      <c r="J111" s="128">
        <f>J280</f>
        <v>0</v>
      </c>
      <c r="L111" s="124"/>
    </row>
    <row r="112" spans="2:47" s="9" customFormat="1" ht="19.95" customHeight="1">
      <c r="B112" s="124"/>
      <c r="D112" s="125" t="s">
        <v>132</v>
      </c>
      <c r="E112" s="126"/>
      <c r="F112" s="126"/>
      <c r="G112" s="126"/>
      <c r="H112" s="126"/>
      <c r="I112" s="127"/>
      <c r="J112" s="128">
        <f>J292</f>
        <v>0</v>
      </c>
      <c r="L112" s="124"/>
    </row>
    <row r="113" spans="2:12" s="9" customFormat="1" ht="19.95" customHeight="1">
      <c r="B113" s="124"/>
      <c r="D113" s="125" t="s">
        <v>133</v>
      </c>
      <c r="E113" s="126"/>
      <c r="F113" s="126"/>
      <c r="G113" s="126"/>
      <c r="H113" s="126"/>
      <c r="I113" s="127"/>
      <c r="J113" s="128">
        <f>J298</f>
        <v>0</v>
      </c>
      <c r="L113" s="124"/>
    </row>
    <row r="114" spans="2:12" s="9" customFormat="1" ht="19.95" customHeight="1">
      <c r="B114" s="124"/>
      <c r="D114" s="125" t="s">
        <v>134</v>
      </c>
      <c r="E114" s="126"/>
      <c r="F114" s="126"/>
      <c r="G114" s="126"/>
      <c r="H114" s="126"/>
      <c r="I114" s="127"/>
      <c r="J114" s="128">
        <f>J304</f>
        <v>0</v>
      </c>
      <c r="L114" s="124"/>
    </row>
    <row r="115" spans="2:12" s="9" customFormat="1" ht="19.95" customHeight="1">
      <c r="B115" s="124"/>
      <c r="D115" s="125" t="s">
        <v>135</v>
      </c>
      <c r="E115" s="126"/>
      <c r="F115" s="126"/>
      <c r="G115" s="126"/>
      <c r="H115" s="126"/>
      <c r="I115" s="127"/>
      <c r="J115" s="128">
        <f>J311</f>
        <v>0</v>
      </c>
      <c r="L115" s="124"/>
    </row>
    <row r="116" spans="2:12" s="9" customFormat="1" ht="19.95" customHeight="1">
      <c r="B116" s="124"/>
      <c r="D116" s="125" t="s">
        <v>136</v>
      </c>
      <c r="E116" s="126"/>
      <c r="F116" s="126"/>
      <c r="G116" s="126"/>
      <c r="H116" s="126"/>
      <c r="I116" s="127"/>
      <c r="J116" s="128">
        <f>J345</f>
        <v>0</v>
      </c>
      <c r="L116" s="124"/>
    </row>
    <row r="117" spans="2:12" s="9" customFormat="1" ht="19.95" customHeight="1">
      <c r="B117" s="124"/>
      <c r="D117" s="125" t="s">
        <v>137</v>
      </c>
      <c r="E117" s="126"/>
      <c r="F117" s="126"/>
      <c r="G117" s="126"/>
      <c r="H117" s="126"/>
      <c r="I117" s="127"/>
      <c r="J117" s="128">
        <f>J355</f>
        <v>0</v>
      </c>
      <c r="L117" s="124"/>
    </row>
    <row r="118" spans="2:12" s="9" customFormat="1" ht="19.95" customHeight="1">
      <c r="B118" s="124"/>
      <c r="D118" s="125" t="s">
        <v>138</v>
      </c>
      <c r="E118" s="126"/>
      <c r="F118" s="126"/>
      <c r="G118" s="126"/>
      <c r="H118" s="126"/>
      <c r="I118" s="127"/>
      <c r="J118" s="128">
        <f>J361</f>
        <v>0</v>
      </c>
      <c r="L118" s="124"/>
    </row>
    <row r="119" spans="2:12" s="9" customFormat="1" ht="19.95" customHeight="1">
      <c r="B119" s="124"/>
      <c r="D119" s="125" t="s">
        <v>139</v>
      </c>
      <c r="E119" s="126"/>
      <c r="F119" s="126"/>
      <c r="G119" s="126"/>
      <c r="H119" s="126"/>
      <c r="I119" s="127"/>
      <c r="J119" s="128">
        <f>J369</f>
        <v>0</v>
      </c>
      <c r="L119" s="124"/>
    </row>
    <row r="120" spans="2:12" s="9" customFormat="1" ht="19.95" customHeight="1">
      <c r="B120" s="124"/>
      <c r="D120" s="125" t="s">
        <v>140</v>
      </c>
      <c r="E120" s="126"/>
      <c r="F120" s="126"/>
      <c r="G120" s="126"/>
      <c r="H120" s="126"/>
      <c r="I120" s="127"/>
      <c r="J120" s="128">
        <f>J377</f>
        <v>0</v>
      </c>
      <c r="L120" s="124"/>
    </row>
    <row r="121" spans="2:12" s="9" customFormat="1" ht="19.95" customHeight="1">
      <c r="B121" s="124"/>
      <c r="D121" s="125" t="s">
        <v>141</v>
      </c>
      <c r="E121" s="126"/>
      <c r="F121" s="126"/>
      <c r="G121" s="126"/>
      <c r="H121" s="126"/>
      <c r="I121" s="127"/>
      <c r="J121" s="128">
        <f>J379</f>
        <v>0</v>
      </c>
      <c r="L121" s="124"/>
    </row>
    <row r="122" spans="2:12" s="9" customFormat="1" ht="19.95" customHeight="1">
      <c r="B122" s="124"/>
      <c r="D122" s="125" t="s">
        <v>142</v>
      </c>
      <c r="E122" s="126"/>
      <c r="F122" s="126"/>
      <c r="G122" s="126"/>
      <c r="H122" s="126"/>
      <c r="I122" s="127"/>
      <c r="J122" s="128">
        <f>J382</f>
        <v>0</v>
      </c>
      <c r="L122" s="124"/>
    </row>
    <row r="123" spans="2:12" s="8" customFormat="1" ht="24.9" customHeight="1">
      <c r="B123" s="119"/>
      <c r="D123" s="120" t="s">
        <v>143</v>
      </c>
      <c r="E123" s="121"/>
      <c r="F123" s="121"/>
      <c r="G123" s="121"/>
      <c r="H123" s="121"/>
      <c r="I123" s="122"/>
      <c r="J123" s="123">
        <f>J387</f>
        <v>0</v>
      </c>
      <c r="L123" s="119"/>
    </row>
    <row r="124" spans="2:12" s="9" customFormat="1" ht="19.95" customHeight="1">
      <c r="B124" s="124"/>
      <c r="D124" s="125" t="s">
        <v>144</v>
      </c>
      <c r="E124" s="126"/>
      <c r="F124" s="126"/>
      <c r="G124" s="126"/>
      <c r="H124" s="126"/>
      <c r="I124" s="127"/>
      <c r="J124" s="128">
        <f>J388</f>
        <v>0</v>
      </c>
      <c r="L124" s="124"/>
    </row>
    <row r="125" spans="2:12" s="1" customFormat="1" ht="21.75" customHeight="1">
      <c r="B125" s="28"/>
      <c r="I125" s="92"/>
      <c r="L125" s="28"/>
    </row>
    <row r="126" spans="2:12" s="1" customFormat="1" ht="6.9" customHeight="1">
      <c r="B126" s="40"/>
      <c r="C126" s="41"/>
      <c r="D126" s="41"/>
      <c r="E126" s="41"/>
      <c r="F126" s="41"/>
      <c r="G126" s="41"/>
      <c r="H126" s="41"/>
      <c r="I126" s="113"/>
      <c r="J126" s="41"/>
      <c r="K126" s="41"/>
      <c r="L126" s="28"/>
    </row>
    <row r="130" spans="2:12" s="1" customFormat="1" ht="6.9" customHeight="1">
      <c r="B130" s="42"/>
      <c r="C130" s="43"/>
      <c r="D130" s="43"/>
      <c r="E130" s="43"/>
      <c r="F130" s="43"/>
      <c r="G130" s="43"/>
      <c r="H130" s="43"/>
      <c r="I130" s="114"/>
      <c r="J130" s="43"/>
      <c r="K130" s="43"/>
      <c r="L130" s="28"/>
    </row>
    <row r="131" spans="2:12" s="1" customFormat="1" ht="24.9" customHeight="1">
      <c r="B131" s="28"/>
      <c r="C131" s="17" t="s">
        <v>145</v>
      </c>
      <c r="I131" s="92"/>
      <c r="L131" s="28"/>
    </row>
    <row r="132" spans="2:12" s="1" customFormat="1" ht="6.9" customHeight="1">
      <c r="B132" s="28"/>
      <c r="I132" s="92"/>
      <c r="L132" s="28"/>
    </row>
    <row r="133" spans="2:12" s="1" customFormat="1" ht="12" customHeight="1">
      <c r="B133" s="28"/>
      <c r="C133" s="23" t="s">
        <v>15</v>
      </c>
      <c r="I133" s="92"/>
      <c r="L133" s="28"/>
    </row>
    <row r="134" spans="2:12" s="1" customFormat="1" ht="16.5" customHeight="1">
      <c r="B134" s="28"/>
      <c r="E134" s="233" t="str">
        <f>E7</f>
        <v>DSS Ladomerska Vieska Odsťahovanie z kaštieľa v Ladomerskej Vieske</v>
      </c>
      <c r="F134" s="234"/>
      <c r="G134" s="234"/>
      <c r="H134" s="234"/>
      <c r="I134" s="92"/>
      <c r="L134" s="28"/>
    </row>
    <row r="135" spans="2:12" ht="12" customHeight="1">
      <c r="B135" s="16"/>
      <c r="C135" s="23" t="s">
        <v>110</v>
      </c>
      <c r="L135" s="16"/>
    </row>
    <row r="136" spans="2:12" s="1" customFormat="1" ht="16.5" customHeight="1">
      <c r="B136" s="28"/>
      <c r="E136" s="233" t="s">
        <v>111</v>
      </c>
      <c r="F136" s="232"/>
      <c r="G136" s="232"/>
      <c r="H136" s="232"/>
      <c r="I136" s="92"/>
      <c r="L136" s="28"/>
    </row>
    <row r="137" spans="2:12" s="1" customFormat="1" ht="12" customHeight="1">
      <c r="B137" s="28"/>
      <c r="C137" s="23" t="s">
        <v>112</v>
      </c>
      <c r="I137" s="92"/>
      <c r="L137" s="28"/>
    </row>
    <row r="138" spans="2:12" s="1" customFormat="1" ht="16.5" customHeight="1">
      <c r="B138" s="28"/>
      <c r="E138" s="217" t="str">
        <f>E11</f>
        <v>1-1 - Architektúra</v>
      </c>
      <c r="F138" s="232"/>
      <c r="G138" s="232"/>
      <c r="H138" s="232"/>
      <c r="I138" s="92"/>
      <c r="L138" s="28"/>
    </row>
    <row r="139" spans="2:12" s="1" customFormat="1" ht="6.9" customHeight="1">
      <c r="B139" s="28"/>
      <c r="I139" s="92"/>
      <c r="L139" s="28"/>
    </row>
    <row r="140" spans="2:12" s="1" customFormat="1" ht="12" customHeight="1">
      <c r="B140" s="28"/>
      <c r="C140" s="23" t="s">
        <v>19</v>
      </c>
      <c r="F140" s="21" t="str">
        <f>F14</f>
        <v xml:space="preserve"> </v>
      </c>
      <c r="I140" s="93" t="s">
        <v>21</v>
      </c>
      <c r="J140" s="48" t="str">
        <f>IF(J14="","",J14)</f>
        <v>29. 10. 2019</v>
      </c>
      <c r="L140" s="28"/>
    </row>
    <row r="141" spans="2:12" s="1" customFormat="1" ht="6.9" customHeight="1">
      <c r="B141" s="28"/>
      <c r="I141" s="92"/>
      <c r="L141" s="28"/>
    </row>
    <row r="142" spans="2:12" s="1" customFormat="1" ht="27.9" customHeight="1">
      <c r="B142" s="28"/>
      <c r="C142" s="23" t="s">
        <v>23</v>
      </c>
      <c r="F142" s="21" t="str">
        <f>E17</f>
        <v>BBSK, Domov sociálnych služieb Ladomerska Vieska</v>
      </c>
      <c r="I142" s="93" t="s">
        <v>29</v>
      </c>
      <c r="J142" s="26" t="str">
        <f>E23</f>
        <v>Design Project s.r.o.</v>
      </c>
      <c r="L142" s="28"/>
    </row>
    <row r="143" spans="2:12" s="1" customFormat="1" ht="15.15" customHeight="1">
      <c r="B143" s="28"/>
      <c r="C143" s="23" t="s">
        <v>27</v>
      </c>
      <c r="F143" s="21" t="str">
        <f>IF(E20="","",E20)</f>
        <v>Vyplň údaj</v>
      </c>
      <c r="I143" s="93" t="s">
        <v>32</v>
      </c>
      <c r="J143" s="26" t="str">
        <f>E26</f>
        <v xml:space="preserve"> </v>
      </c>
      <c r="L143" s="28"/>
    </row>
    <row r="144" spans="2:12" s="1" customFormat="1" ht="10.35" customHeight="1">
      <c r="B144" s="28"/>
      <c r="I144" s="92"/>
      <c r="L144" s="28"/>
    </row>
    <row r="145" spans="2:65" s="10" customFormat="1" ht="29.25" customHeight="1">
      <c r="B145" s="129"/>
      <c r="C145" s="130" t="s">
        <v>146</v>
      </c>
      <c r="D145" s="131" t="s">
        <v>59</v>
      </c>
      <c r="E145" s="131" t="s">
        <v>55</v>
      </c>
      <c r="F145" s="131" t="s">
        <v>56</v>
      </c>
      <c r="G145" s="131" t="s">
        <v>147</v>
      </c>
      <c r="H145" s="131" t="s">
        <v>148</v>
      </c>
      <c r="I145" s="132" t="s">
        <v>149</v>
      </c>
      <c r="J145" s="133" t="s">
        <v>116</v>
      </c>
      <c r="K145" s="134" t="s">
        <v>150</v>
      </c>
      <c r="L145" s="129"/>
      <c r="M145" s="55" t="s">
        <v>1</v>
      </c>
      <c r="N145" s="56" t="s">
        <v>38</v>
      </c>
      <c r="O145" s="56" t="s">
        <v>151</v>
      </c>
      <c r="P145" s="56" t="s">
        <v>152</v>
      </c>
      <c r="Q145" s="56" t="s">
        <v>153</v>
      </c>
      <c r="R145" s="56" t="s">
        <v>154</v>
      </c>
      <c r="S145" s="56" t="s">
        <v>155</v>
      </c>
      <c r="T145" s="57" t="s">
        <v>156</v>
      </c>
    </row>
    <row r="146" spans="2:65" s="1" customFormat="1" ht="22.8" customHeight="1">
      <c r="B146" s="28"/>
      <c r="C146" s="60" t="s">
        <v>117</v>
      </c>
      <c r="I146" s="92"/>
      <c r="J146" s="135">
        <f>BK146</f>
        <v>0</v>
      </c>
      <c r="L146" s="28"/>
      <c r="M146" s="58"/>
      <c r="N146" s="49"/>
      <c r="O146" s="49"/>
      <c r="P146" s="136">
        <f>P147+P253+P387</f>
        <v>0</v>
      </c>
      <c r="Q146" s="49"/>
      <c r="R146" s="136">
        <f>R147+R253+R387</f>
        <v>1723.7285123499998</v>
      </c>
      <c r="S146" s="49"/>
      <c r="T146" s="137">
        <f>T147+T253+T387</f>
        <v>0</v>
      </c>
      <c r="AT146" s="13" t="s">
        <v>73</v>
      </c>
      <c r="AU146" s="13" t="s">
        <v>118</v>
      </c>
      <c r="BK146" s="138">
        <f>BK147+BK253+BK387</f>
        <v>0</v>
      </c>
    </row>
    <row r="147" spans="2:65" s="11" customFormat="1" ht="25.95" customHeight="1">
      <c r="B147" s="139"/>
      <c r="D147" s="140" t="s">
        <v>73</v>
      </c>
      <c r="E147" s="141" t="s">
        <v>157</v>
      </c>
      <c r="F147" s="141" t="s">
        <v>158</v>
      </c>
      <c r="I147" s="142"/>
      <c r="J147" s="143">
        <f>BK147</f>
        <v>0</v>
      </c>
      <c r="L147" s="139"/>
      <c r="M147" s="144"/>
      <c r="N147" s="145"/>
      <c r="O147" s="145"/>
      <c r="P147" s="146">
        <f>P148+P159+P172+P194+P201+P209+P229+P251</f>
        <v>0</v>
      </c>
      <c r="Q147" s="145"/>
      <c r="R147" s="146">
        <f>R148+R159+R172+R194+R201+R209+R229+R251</f>
        <v>1640.9225428499999</v>
      </c>
      <c r="S147" s="145"/>
      <c r="T147" s="147">
        <f>T148+T159+T172+T194+T201+T209+T229+T251</f>
        <v>0</v>
      </c>
      <c r="AR147" s="140" t="s">
        <v>78</v>
      </c>
      <c r="AT147" s="148" t="s">
        <v>73</v>
      </c>
      <c r="AU147" s="148" t="s">
        <v>74</v>
      </c>
      <c r="AY147" s="140" t="s">
        <v>159</v>
      </c>
      <c r="BK147" s="149">
        <f>BK148+BK159+BK172+BK194+BK201+BK209+BK229+BK251</f>
        <v>0</v>
      </c>
    </row>
    <row r="148" spans="2:65" s="11" customFormat="1" ht="22.8" customHeight="1">
      <c r="B148" s="139"/>
      <c r="D148" s="140" t="s">
        <v>73</v>
      </c>
      <c r="E148" s="150" t="s">
        <v>78</v>
      </c>
      <c r="F148" s="150" t="s">
        <v>160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SUM(P149:P158)</f>
        <v>0</v>
      </c>
      <c r="Q148" s="145"/>
      <c r="R148" s="146">
        <f>SUM(R149:R158)</f>
        <v>0</v>
      </c>
      <c r="S148" s="145"/>
      <c r="T148" s="147">
        <f>SUM(T149:T158)</f>
        <v>0</v>
      </c>
      <c r="AR148" s="140" t="s">
        <v>78</v>
      </c>
      <c r="AT148" s="148" t="s">
        <v>73</v>
      </c>
      <c r="AU148" s="148" t="s">
        <v>78</v>
      </c>
      <c r="AY148" s="140" t="s">
        <v>159</v>
      </c>
      <c r="BK148" s="149">
        <f>SUM(BK149:BK158)</f>
        <v>0</v>
      </c>
    </row>
    <row r="149" spans="2:65" s="1" customFormat="1" ht="24" customHeight="1">
      <c r="B149" s="152"/>
      <c r="C149" s="153" t="s">
        <v>78</v>
      </c>
      <c r="D149" s="153" t="s">
        <v>161</v>
      </c>
      <c r="E149" s="154" t="s">
        <v>162</v>
      </c>
      <c r="F149" s="155" t="s">
        <v>163</v>
      </c>
      <c r="G149" s="156" t="s">
        <v>164</v>
      </c>
      <c r="H149" s="157">
        <v>83.641000000000005</v>
      </c>
      <c r="I149" s="158"/>
      <c r="J149" s="159">
        <f t="shared" ref="J149:J158" si="0">ROUND(I149*H149,2)</f>
        <v>0</v>
      </c>
      <c r="K149" s="155" t="s">
        <v>165</v>
      </c>
      <c r="L149" s="28"/>
      <c r="M149" s="160" t="s">
        <v>1</v>
      </c>
      <c r="N149" s="161" t="s">
        <v>40</v>
      </c>
      <c r="O149" s="51"/>
      <c r="P149" s="162">
        <f t="shared" ref="P149:P158" si="1">O149*H149</f>
        <v>0</v>
      </c>
      <c r="Q149" s="162">
        <v>0</v>
      </c>
      <c r="R149" s="162">
        <f t="shared" ref="R149:R158" si="2">Q149*H149</f>
        <v>0</v>
      </c>
      <c r="S149" s="162">
        <v>0</v>
      </c>
      <c r="T149" s="163">
        <f t="shared" ref="T149:T158" si="3">S149*H149</f>
        <v>0</v>
      </c>
      <c r="AR149" s="164" t="s">
        <v>166</v>
      </c>
      <c r="AT149" s="164" t="s">
        <v>161</v>
      </c>
      <c r="AU149" s="164" t="s">
        <v>86</v>
      </c>
      <c r="AY149" s="13" t="s">
        <v>159</v>
      </c>
      <c r="BE149" s="165">
        <f t="shared" ref="BE149:BE158" si="4">IF(N149="základná",J149,0)</f>
        <v>0</v>
      </c>
      <c r="BF149" s="165">
        <f t="shared" ref="BF149:BF158" si="5">IF(N149="znížená",J149,0)</f>
        <v>0</v>
      </c>
      <c r="BG149" s="165">
        <f t="shared" ref="BG149:BG158" si="6">IF(N149="zákl. prenesená",J149,0)</f>
        <v>0</v>
      </c>
      <c r="BH149" s="165">
        <f t="shared" ref="BH149:BH158" si="7">IF(N149="zníž. prenesená",J149,0)</f>
        <v>0</v>
      </c>
      <c r="BI149" s="165">
        <f t="shared" ref="BI149:BI158" si="8">IF(N149="nulová",J149,0)</f>
        <v>0</v>
      </c>
      <c r="BJ149" s="13" t="s">
        <v>86</v>
      </c>
      <c r="BK149" s="165">
        <f t="shared" ref="BK149:BK158" si="9">ROUND(I149*H149,2)</f>
        <v>0</v>
      </c>
      <c r="BL149" s="13" t="s">
        <v>166</v>
      </c>
      <c r="BM149" s="164" t="s">
        <v>167</v>
      </c>
    </row>
    <row r="150" spans="2:65" s="1" customFormat="1" ht="24" customHeight="1">
      <c r="B150" s="152"/>
      <c r="C150" s="153" t="s">
        <v>86</v>
      </c>
      <c r="D150" s="153" t="s">
        <v>161</v>
      </c>
      <c r="E150" s="154" t="s">
        <v>168</v>
      </c>
      <c r="F150" s="155" t="s">
        <v>169</v>
      </c>
      <c r="G150" s="156" t="s">
        <v>164</v>
      </c>
      <c r="H150" s="157">
        <v>290.43200000000002</v>
      </c>
      <c r="I150" s="158"/>
      <c r="J150" s="159">
        <f t="shared" si="0"/>
        <v>0</v>
      </c>
      <c r="K150" s="155" t="s">
        <v>165</v>
      </c>
      <c r="L150" s="28"/>
      <c r="M150" s="160" t="s">
        <v>1</v>
      </c>
      <c r="N150" s="161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166</v>
      </c>
      <c r="AT150" s="164" t="s">
        <v>161</v>
      </c>
      <c r="AU150" s="164" t="s">
        <v>86</v>
      </c>
      <c r="AY150" s="13" t="s">
        <v>159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166</v>
      </c>
      <c r="BM150" s="164" t="s">
        <v>170</v>
      </c>
    </row>
    <row r="151" spans="2:65" s="1" customFormat="1" ht="24" customHeight="1">
      <c r="B151" s="152"/>
      <c r="C151" s="153" t="s">
        <v>171</v>
      </c>
      <c r="D151" s="153" t="s">
        <v>161</v>
      </c>
      <c r="E151" s="154" t="s">
        <v>172</v>
      </c>
      <c r="F151" s="155" t="s">
        <v>173</v>
      </c>
      <c r="G151" s="156" t="s">
        <v>164</v>
      </c>
      <c r="H151" s="157">
        <v>86.59</v>
      </c>
      <c r="I151" s="158"/>
      <c r="J151" s="159">
        <f t="shared" si="0"/>
        <v>0</v>
      </c>
      <c r="K151" s="155" t="s">
        <v>165</v>
      </c>
      <c r="L151" s="28"/>
      <c r="M151" s="160" t="s">
        <v>1</v>
      </c>
      <c r="N151" s="161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166</v>
      </c>
      <c r="AT151" s="164" t="s">
        <v>161</v>
      </c>
      <c r="AU151" s="164" t="s">
        <v>86</v>
      </c>
      <c r="AY151" s="13" t="s">
        <v>159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166</v>
      </c>
      <c r="BM151" s="164" t="s">
        <v>174</v>
      </c>
    </row>
    <row r="152" spans="2:65" s="1" customFormat="1" ht="16.5" customHeight="1">
      <c r="B152" s="152"/>
      <c r="C152" s="153" t="s">
        <v>166</v>
      </c>
      <c r="D152" s="153" t="s">
        <v>161</v>
      </c>
      <c r="E152" s="154" t="s">
        <v>175</v>
      </c>
      <c r="F152" s="155" t="s">
        <v>176</v>
      </c>
      <c r="G152" s="156" t="s">
        <v>164</v>
      </c>
      <c r="H152" s="157">
        <v>132.25299999999999</v>
      </c>
      <c r="I152" s="158"/>
      <c r="J152" s="159">
        <f t="shared" si="0"/>
        <v>0</v>
      </c>
      <c r="K152" s="155" t="s">
        <v>165</v>
      </c>
      <c r="L152" s="28"/>
      <c r="M152" s="160" t="s">
        <v>1</v>
      </c>
      <c r="N152" s="161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166</v>
      </c>
      <c r="AT152" s="164" t="s">
        <v>161</v>
      </c>
      <c r="AU152" s="164" t="s">
        <v>86</v>
      </c>
      <c r="AY152" s="13" t="s">
        <v>159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166</v>
      </c>
      <c r="BM152" s="164" t="s">
        <v>177</v>
      </c>
    </row>
    <row r="153" spans="2:65" s="1" customFormat="1" ht="36" customHeight="1">
      <c r="B153" s="152"/>
      <c r="C153" s="153" t="s">
        <v>178</v>
      </c>
      <c r="D153" s="153" t="s">
        <v>161</v>
      </c>
      <c r="E153" s="154" t="s">
        <v>179</v>
      </c>
      <c r="F153" s="155" t="s">
        <v>180</v>
      </c>
      <c r="G153" s="156" t="s">
        <v>164</v>
      </c>
      <c r="H153" s="157">
        <v>39.676000000000002</v>
      </c>
      <c r="I153" s="158"/>
      <c r="J153" s="159">
        <f t="shared" si="0"/>
        <v>0</v>
      </c>
      <c r="K153" s="155" t="s">
        <v>165</v>
      </c>
      <c r="L153" s="28"/>
      <c r="M153" s="160" t="s">
        <v>1</v>
      </c>
      <c r="N153" s="161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166</v>
      </c>
      <c r="AT153" s="164" t="s">
        <v>161</v>
      </c>
      <c r="AU153" s="164" t="s">
        <v>86</v>
      </c>
      <c r="AY153" s="13" t="s">
        <v>159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166</v>
      </c>
      <c r="BM153" s="164" t="s">
        <v>181</v>
      </c>
    </row>
    <row r="154" spans="2:65" s="1" customFormat="1" ht="36" customHeight="1">
      <c r="B154" s="152"/>
      <c r="C154" s="153" t="s">
        <v>182</v>
      </c>
      <c r="D154" s="153" t="s">
        <v>161</v>
      </c>
      <c r="E154" s="154" t="s">
        <v>183</v>
      </c>
      <c r="F154" s="155" t="s">
        <v>184</v>
      </c>
      <c r="G154" s="156" t="s">
        <v>164</v>
      </c>
      <c r="H154" s="157">
        <v>504.52600000000001</v>
      </c>
      <c r="I154" s="158"/>
      <c r="J154" s="159">
        <f t="shared" si="0"/>
        <v>0</v>
      </c>
      <c r="K154" s="155" t="s">
        <v>165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166</v>
      </c>
      <c r="AT154" s="164" t="s">
        <v>161</v>
      </c>
      <c r="AU154" s="164" t="s">
        <v>86</v>
      </c>
      <c r="AY154" s="13" t="s">
        <v>159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166</v>
      </c>
      <c r="BM154" s="164" t="s">
        <v>185</v>
      </c>
    </row>
    <row r="155" spans="2:65" s="1" customFormat="1" ht="36" customHeight="1">
      <c r="B155" s="152"/>
      <c r="C155" s="153" t="s">
        <v>186</v>
      </c>
      <c r="D155" s="153" t="s">
        <v>161</v>
      </c>
      <c r="E155" s="154" t="s">
        <v>187</v>
      </c>
      <c r="F155" s="155" t="s">
        <v>188</v>
      </c>
      <c r="G155" s="156" t="s">
        <v>164</v>
      </c>
      <c r="H155" s="157">
        <v>3531.6819999999998</v>
      </c>
      <c r="I155" s="158"/>
      <c r="J155" s="159">
        <f t="shared" si="0"/>
        <v>0</v>
      </c>
      <c r="K155" s="155" t="s">
        <v>165</v>
      </c>
      <c r="L155" s="28"/>
      <c r="M155" s="160" t="s">
        <v>1</v>
      </c>
      <c r="N155" s="161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166</v>
      </c>
      <c r="AT155" s="164" t="s">
        <v>161</v>
      </c>
      <c r="AU155" s="164" t="s">
        <v>86</v>
      </c>
      <c r="AY155" s="13" t="s">
        <v>159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86</v>
      </c>
      <c r="BK155" s="165">
        <f t="shared" si="9"/>
        <v>0</v>
      </c>
      <c r="BL155" s="13" t="s">
        <v>166</v>
      </c>
      <c r="BM155" s="164" t="s">
        <v>189</v>
      </c>
    </row>
    <row r="156" spans="2:65" s="1" customFormat="1" ht="16.5" customHeight="1">
      <c r="B156" s="152"/>
      <c r="C156" s="153" t="s">
        <v>190</v>
      </c>
      <c r="D156" s="153" t="s">
        <v>161</v>
      </c>
      <c r="E156" s="154" t="s">
        <v>191</v>
      </c>
      <c r="F156" s="155" t="s">
        <v>192</v>
      </c>
      <c r="G156" s="156" t="s">
        <v>164</v>
      </c>
      <c r="H156" s="157">
        <v>504.52600000000001</v>
      </c>
      <c r="I156" s="158"/>
      <c r="J156" s="159">
        <f t="shared" si="0"/>
        <v>0</v>
      </c>
      <c r="K156" s="155" t="s">
        <v>165</v>
      </c>
      <c r="L156" s="28"/>
      <c r="M156" s="160" t="s">
        <v>1</v>
      </c>
      <c r="N156" s="161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166</v>
      </c>
      <c r="AT156" s="164" t="s">
        <v>161</v>
      </c>
      <c r="AU156" s="164" t="s">
        <v>86</v>
      </c>
      <c r="AY156" s="13" t="s">
        <v>159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86</v>
      </c>
      <c r="BK156" s="165">
        <f t="shared" si="9"/>
        <v>0</v>
      </c>
      <c r="BL156" s="13" t="s">
        <v>166</v>
      </c>
      <c r="BM156" s="164" t="s">
        <v>193</v>
      </c>
    </row>
    <row r="157" spans="2:65" s="1" customFormat="1" ht="24" customHeight="1">
      <c r="B157" s="152"/>
      <c r="C157" s="153" t="s">
        <v>194</v>
      </c>
      <c r="D157" s="153" t="s">
        <v>161</v>
      </c>
      <c r="E157" s="154" t="s">
        <v>195</v>
      </c>
      <c r="F157" s="155" t="s">
        <v>196</v>
      </c>
      <c r="G157" s="156" t="s">
        <v>197</v>
      </c>
      <c r="H157" s="157">
        <v>908.14700000000005</v>
      </c>
      <c r="I157" s="158"/>
      <c r="J157" s="159">
        <f t="shared" si="0"/>
        <v>0</v>
      </c>
      <c r="K157" s="155" t="s">
        <v>165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166</v>
      </c>
      <c r="AT157" s="164" t="s">
        <v>161</v>
      </c>
      <c r="AU157" s="164" t="s">
        <v>86</v>
      </c>
      <c r="AY157" s="13" t="s">
        <v>159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166</v>
      </c>
      <c r="BM157" s="164" t="s">
        <v>198</v>
      </c>
    </row>
    <row r="158" spans="2:65" s="1" customFormat="1" ht="16.5" customHeight="1">
      <c r="B158" s="152"/>
      <c r="C158" s="153" t="s">
        <v>199</v>
      </c>
      <c r="D158" s="153" t="s">
        <v>161</v>
      </c>
      <c r="E158" s="154" t="s">
        <v>200</v>
      </c>
      <c r="F158" s="155" t="s">
        <v>201</v>
      </c>
      <c r="G158" s="156" t="s">
        <v>202</v>
      </c>
      <c r="H158" s="157">
        <v>549.9</v>
      </c>
      <c r="I158" s="158"/>
      <c r="J158" s="159">
        <f t="shared" si="0"/>
        <v>0</v>
      </c>
      <c r="K158" s="155" t="s">
        <v>165</v>
      </c>
      <c r="L158" s="28"/>
      <c r="M158" s="160" t="s">
        <v>1</v>
      </c>
      <c r="N158" s="161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166</v>
      </c>
      <c r="AT158" s="164" t="s">
        <v>161</v>
      </c>
      <c r="AU158" s="164" t="s">
        <v>86</v>
      </c>
      <c r="AY158" s="13" t="s">
        <v>159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166</v>
      </c>
      <c r="BM158" s="164" t="s">
        <v>203</v>
      </c>
    </row>
    <row r="159" spans="2:65" s="11" customFormat="1" ht="22.8" customHeight="1">
      <c r="B159" s="139"/>
      <c r="D159" s="140" t="s">
        <v>73</v>
      </c>
      <c r="E159" s="150" t="s">
        <v>86</v>
      </c>
      <c r="F159" s="150" t="s">
        <v>204</v>
      </c>
      <c r="I159" s="142"/>
      <c r="J159" s="151">
        <f>BK159</f>
        <v>0</v>
      </c>
      <c r="L159" s="139"/>
      <c r="M159" s="144"/>
      <c r="N159" s="145"/>
      <c r="O159" s="145"/>
      <c r="P159" s="146">
        <f>SUM(P160:P171)</f>
        <v>0</v>
      </c>
      <c r="Q159" s="145"/>
      <c r="R159" s="146">
        <f>SUM(R160:R171)</f>
        <v>677.81446772000004</v>
      </c>
      <c r="S159" s="145"/>
      <c r="T159" s="147">
        <f>SUM(T160:T171)</f>
        <v>0</v>
      </c>
      <c r="AR159" s="140" t="s">
        <v>78</v>
      </c>
      <c r="AT159" s="148" t="s">
        <v>73</v>
      </c>
      <c r="AU159" s="148" t="s">
        <v>78</v>
      </c>
      <c r="AY159" s="140" t="s">
        <v>159</v>
      </c>
      <c r="BK159" s="149">
        <f>SUM(BK160:BK171)</f>
        <v>0</v>
      </c>
    </row>
    <row r="160" spans="2:65" s="1" customFormat="1" ht="24" customHeight="1">
      <c r="B160" s="152"/>
      <c r="C160" s="153" t="s">
        <v>205</v>
      </c>
      <c r="D160" s="153" t="s">
        <v>161</v>
      </c>
      <c r="E160" s="154" t="s">
        <v>206</v>
      </c>
      <c r="F160" s="155" t="s">
        <v>207</v>
      </c>
      <c r="G160" s="156" t="s">
        <v>164</v>
      </c>
      <c r="H160" s="157">
        <v>29.01</v>
      </c>
      <c r="I160" s="158"/>
      <c r="J160" s="159">
        <f t="shared" ref="J160:J171" si="10">ROUND(I160*H160,2)</f>
        <v>0</v>
      </c>
      <c r="K160" s="155" t="s">
        <v>165</v>
      </c>
      <c r="L160" s="28"/>
      <c r="M160" s="160" t="s">
        <v>1</v>
      </c>
      <c r="N160" s="161" t="s">
        <v>40</v>
      </c>
      <c r="O160" s="51"/>
      <c r="P160" s="162">
        <f t="shared" ref="P160:P171" si="11">O160*H160</f>
        <v>0</v>
      </c>
      <c r="Q160" s="162">
        <v>1.63</v>
      </c>
      <c r="R160" s="162">
        <f t="shared" ref="R160:R171" si="12">Q160*H160</f>
        <v>47.286299999999997</v>
      </c>
      <c r="S160" s="162">
        <v>0</v>
      </c>
      <c r="T160" s="163">
        <f t="shared" ref="T160:T171" si="13">S160*H160</f>
        <v>0</v>
      </c>
      <c r="AR160" s="164" t="s">
        <v>166</v>
      </c>
      <c r="AT160" s="164" t="s">
        <v>161</v>
      </c>
      <c r="AU160" s="164" t="s">
        <v>86</v>
      </c>
      <c r="AY160" s="13" t="s">
        <v>159</v>
      </c>
      <c r="BE160" s="165">
        <f t="shared" ref="BE160:BE171" si="14">IF(N160="základná",J160,0)</f>
        <v>0</v>
      </c>
      <c r="BF160" s="165">
        <f t="shared" ref="BF160:BF171" si="15">IF(N160="znížená",J160,0)</f>
        <v>0</v>
      </c>
      <c r="BG160" s="165">
        <f t="shared" ref="BG160:BG171" si="16">IF(N160="zákl. prenesená",J160,0)</f>
        <v>0</v>
      </c>
      <c r="BH160" s="165">
        <f t="shared" ref="BH160:BH171" si="17">IF(N160="zníž. prenesená",J160,0)</f>
        <v>0</v>
      </c>
      <c r="BI160" s="165">
        <f t="shared" ref="BI160:BI171" si="18">IF(N160="nulová",J160,0)</f>
        <v>0</v>
      </c>
      <c r="BJ160" s="13" t="s">
        <v>86</v>
      </c>
      <c r="BK160" s="165">
        <f t="shared" ref="BK160:BK171" si="19">ROUND(I160*H160,2)</f>
        <v>0</v>
      </c>
      <c r="BL160" s="13" t="s">
        <v>166</v>
      </c>
      <c r="BM160" s="164" t="s">
        <v>208</v>
      </c>
    </row>
    <row r="161" spans="2:65" s="1" customFormat="1" ht="16.5" customHeight="1">
      <c r="B161" s="152"/>
      <c r="C161" s="153" t="s">
        <v>209</v>
      </c>
      <c r="D161" s="153" t="s">
        <v>161</v>
      </c>
      <c r="E161" s="154" t="s">
        <v>210</v>
      </c>
      <c r="F161" s="155" t="s">
        <v>211</v>
      </c>
      <c r="G161" s="156" t="s">
        <v>212</v>
      </c>
      <c r="H161" s="157">
        <v>150</v>
      </c>
      <c r="I161" s="158"/>
      <c r="J161" s="159">
        <f t="shared" si="10"/>
        <v>0</v>
      </c>
      <c r="K161" s="155" t="s">
        <v>165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0.25195000000000001</v>
      </c>
      <c r="R161" s="162">
        <f t="shared" si="12"/>
        <v>37.792500000000004</v>
      </c>
      <c r="S161" s="162">
        <v>0</v>
      </c>
      <c r="T161" s="163">
        <f t="shared" si="13"/>
        <v>0</v>
      </c>
      <c r="AR161" s="164" t="s">
        <v>166</v>
      </c>
      <c r="AT161" s="164" t="s">
        <v>161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166</v>
      </c>
      <c r="BM161" s="164" t="s">
        <v>213</v>
      </c>
    </row>
    <row r="162" spans="2:65" s="1" customFormat="1" ht="24" customHeight="1">
      <c r="B162" s="152"/>
      <c r="C162" s="153" t="s">
        <v>214</v>
      </c>
      <c r="D162" s="153" t="s">
        <v>161</v>
      </c>
      <c r="E162" s="154" t="s">
        <v>215</v>
      </c>
      <c r="F162" s="155" t="s">
        <v>216</v>
      </c>
      <c r="G162" s="156" t="s">
        <v>164</v>
      </c>
      <c r="H162" s="157">
        <v>75.882000000000005</v>
      </c>
      <c r="I162" s="158"/>
      <c r="J162" s="159">
        <f t="shared" si="10"/>
        <v>0</v>
      </c>
      <c r="K162" s="155" t="s">
        <v>165</v>
      </c>
      <c r="L162" s="28"/>
      <c r="M162" s="160" t="s">
        <v>1</v>
      </c>
      <c r="N162" s="161" t="s">
        <v>40</v>
      </c>
      <c r="O162" s="51"/>
      <c r="P162" s="162">
        <f t="shared" si="11"/>
        <v>0</v>
      </c>
      <c r="Q162" s="162">
        <v>2.0699999999999998</v>
      </c>
      <c r="R162" s="162">
        <f t="shared" si="12"/>
        <v>157.07574</v>
      </c>
      <c r="S162" s="162">
        <v>0</v>
      </c>
      <c r="T162" s="163">
        <f t="shared" si="13"/>
        <v>0</v>
      </c>
      <c r="AR162" s="164" t="s">
        <v>166</v>
      </c>
      <c r="AT162" s="164" t="s">
        <v>161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166</v>
      </c>
      <c r="BM162" s="164" t="s">
        <v>217</v>
      </c>
    </row>
    <row r="163" spans="2:65" s="1" customFormat="1" ht="24" customHeight="1">
      <c r="B163" s="152"/>
      <c r="C163" s="153" t="s">
        <v>218</v>
      </c>
      <c r="D163" s="153" t="s">
        <v>161</v>
      </c>
      <c r="E163" s="154" t="s">
        <v>219</v>
      </c>
      <c r="F163" s="155" t="s">
        <v>220</v>
      </c>
      <c r="G163" s="156" t="s">
        <v>164</v>
      </c>
      <c r="H163" s="157">
        <v>68.650000000000006</v>
      </c>
      <c r="I163" s="158"/>
      <c r="J163" s="159">
        <f t="shared" si="10"/>
        <v>0</v>
      </c>
      <c r="K163" s="155" t="s">
        <v>165</v>
      </c>
      <c r="L163" s="28"/>
      <c r="M163" s="160" t="s">
        <v>1</v>
      </c>
      <c r="N163" s="161" t="s">
        <v>40</v>
      </c>
      <c r="O163" s="51"/>
      <c r="P163" s="162">
        <f t="shared" si="11"/>
        <v>0</v>
      </c>
      <c r="Q163" s="162">
        <v>2.2151299999999998</v>
      </c>
      <c r="R163" s="162">
        <f t="shared" si="12"/>
        <v>152.06867450000001</v>
      </c>
      <c r="S163" s="162">
        <v>0</v>
      </c>
      <c r="T163" s="163">
        <f t="shared" si="13"/>
        <v>0</v>
      </c>
      <c r="AR163" s="164" t="s">
        <v>166</v>
      </c>
      <c r="AT163" s="164" t="s">
        <v>161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166</v>
      </c>
      <c r="BM163" s="164" t="s">
        <v>221</v>
      </c>
    </row>
    <row r="164" spans="2:65" s="1" customFormat="1" ht="24" customHeight="1">
      <c r="B164" s="152"/>
      <c r="C164" s="153" t="s">
        <v>222</v>
      </c>
      <c r="D164" s="153" t="s">
        <v>161</v>
      </c>
      <c r="E164" s="154" t="s">
        <v>223</v>
      </c>
      <c r="F164" s="155" t="s">
        <v>224</v>
      </c>
      <c r="G164" s="156" t="s">
        <v>202</v>
      </c>
      <c r="H164" s="157">
        <v>30.6</v>
      </c>
      <c r="I164" s="158"/>
      <c r="J164" s="159">
        <f t="shared" si="10"/>
        <v>0</v>
      </c>
      <c r="K164" s="155" t="s">
        <v>165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4.0699999999999998E-3</v>
      </c>
      <c r="R164" s="162">
        <f t="shared" si="12"/>
        <v>0.124542</v>
      </c>
      <c r="S164" s="162">
        <v>0</v>
      </c>
      <c r="T164" s="163">
        <f t="shared" si="13"/>
        <v>0</v>
      </c>
      <c r="AR164" s="164" t="s">
        <v>166</v>
      </c>
      <c r="AT164" s="164" t="s">
        <v>161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166</v>
      </c>
      <c r="BM164" s="164" t="s">
        <v>225</v>
      </c>
    </row>
    <row r="165" spans="2:65" s="1" customFormat="1" ht="24" customHeight="1">
      <c r="B165" s="152"/>
      <c r="C165" s="153" t="s">
        <v>226</v>
      </c>
      <c r="D165" s="153" t="s">
        <v>161</v>
      </c>
      <c r="E165" s="154" t="s">
        <v>227</v>
      </c>
      <c r="F165" s="155" t="s">
        <v>228</v>
      </c>
      <c r="G165" s="156" t="s">
        <v>202</v>
      </c>
      <c r="H165" s="157">
        <v>30.6</v>
      </c>
      <c r="I165" s="158"/>
      <c r="J165" s="159">
        <f t="shared" si="10"/>
        <v>0</v>
      </c>
      <c r="K165" s="155" t="s">
        <v>165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166</v>
      </c>
      <c r="AT165" s="164" t="s">
        <v>161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166</v>
      </c>
      <c r="BM165" s="164" t="s">
        <v>229</v>
      </c>
    </row>
    <row r="166" spans="2:65" s="1" customFormat="1" ht="24" customHeight="1">
      <c r="B166" s="152"/>
      <c r="C166" s="153" t="s">
        <v>230</v>
      </c>
      <c r="D166" s="153" t="s">
        <v>161</v>
      </c>
      <c r="E166" s="154" t="s">
        <v>231</v>
      </c>
      <c r="F166" s="155" t="s">
        <v>232</v>
      </c>
      <c r="G166" s="156" t="s">
        <v>202</v>
      </c>
      <c r="H166" s="157">
        <v>343.25</v>
      </c>
      <c r="I166" s="158"/>
      <c r="J166" s="159">
        <f t="shared" si="10"/>
        <v>0</v>
      </c>
      <c r="K166" s="155" t="s">
        <v>165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6.2700000000000004E-3</v>
      </c>
      <c r="R166" s="162">
        <f t="shared" si="12"/>
        <v>2.1521775000000001</v>
      </c>
      <c r="S166" s="162">
        <v>0</v>
      </c>
      <c r="T166" s="163">
        <f t="shared" si="13"/>
        <v>0</v>
      </c>
      <c r="AR166" s="164" t="s">
        <v>166</v>
      </c>
      <c r="AT166" s="164" t="s">
        <v>161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166</v>
      </c>
      <c r="BM166" s="164" t="s">
        <v>233</v>
      </c>
    </row>
    <row r="167" spans="2:65" s="1" customFormat="1" ht="24" customHeight="1">
      <c r="B167" s="152"/>
      <c r="C167" s="153" t="s">
        <v>234</v>
      </c>
      <c r="D167" s="153" t="s">
        <v>161</v>
      </c>
      <c r="E167" s="154" t="s">
        <v>235</v>
      </c>
      <c r="F167" s="155" t="s">
        <v>236</v>
      </c>
      <c r="G167" s="156" t="s">
        <v>164</v>
      </c>
      <c r="H167" s="157">
        <v>10.065</v>
      </c>
      <c r="I167" s="158"/>
      <c r="J167" s="159">
        <f t="shared" si="10"/>
        <v>0</v>
      </c>
      <c r="K167" s="155" t="s">
        <v>165</v>
      </c>
      <c r="L167" s="28"/>
      <c r="M167" s="160" t="s">
        <v>1</v>
      </c>
      <c r="N167" s="161" t="s">
        <v>40</v>
      </c>
      <c r="O167" s="51"/>
      <c r="P167" s="162">
        <f t="shared" si="11"/>
        <v>0</v>
      </c>
      <c r="Q167" s="162">
        <v>2.1170900000000001</v>
      </c>
      <c r="R167" s="162">
        <f t="shared" si="12"/>
        <v>21.308510850000001</v>
      </c>
      <c r="S167" s="162">
        <v>0</v>
      </c>
      <c r="T167" s="163">
        <f t="shared" si="13"/>
        <v>0</v>
      </c>
      <c r="AR167" s="164" t="s">
        <v>166</v>
      </c>
      <c r="AT167" s="164" t="s">
        <v>161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166</v>
      </c>
      <c r="BM167" s="164" t="s">
        <v>237</v>
      </c>
    </row>
    <row r="168" spans="2:65" s="1" customFormat="1" ht="16.5" customHeight="1">
      <c r="B168" s="152"/>
      <c r="C168" s="153" t="s">
        <v>238</v>
      </c>
      <c r="D168" s="153" t="s">
        <v>161</v>
      </c>
      <c r="E168" s="154" t="s">
        <v>239</v>
      </c>
      <c r="F168" s="155" t="s">
        <v>240</v>
      </c>
      <c r="G168" s="156" t="s">
        <v>164</v>
      </c>
      <c r="H168" s="157">
        <v>118.041</v>
      </c>
      <c r="I168" s="158"/>
      <c r="J168" s="159">
        <f t="shared" si="10"/>
        <v>0</v>
      </c>
      <c r="K168" s="155" t="s">
        <v>165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2.19407</v>
      </c>
      <c r="R168" s="162">
        <f t="shared" si="12"/>
        <v>258.99021686999998</v>
      </c>
      <c r="S168" s="162">
        <v>0</v>
      </c>
      <c r="T168" s="163">
        <f t="shared" si="13"/>
        <v>0</v>
      </c>
      <c r="AR168" s="164" t="s">
        <v>166</v>
      </c>
      <c r="AT168" s="164" t="s">
        <v>161</v>
      </c>
      <c r="AU168" s="164" t="s">
        <v>86</v>
      </c>
      <c r="AY168" s="13" t="s">
        <v>159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166</v>
      </c>
      <c r="BM168" s="164" t="s">
        <v>241</v>
      </c>
    </row>
    <row r="169" spans="2:65" s="1" customFormat="1" ht="24" customHeight="1">
      <c r="B169" s="152"/>
      <c r="C169" s="153" t="s">
        <v>7</v>
      </c>
      <c r="D169" s="153" t="s">
        <v>161</v>
      </c>
      <c r="E169" s="154" t="s">
        <v>242</v>
      </c>
      <c r="F169" s="155" t="s">
        <v>243</v>
      </c>
      <c r="G169" s="156" t="s">
        <v>197</v>
      </c>
      <c r="H169" s="157">
        <v>0.755</v>
      </c>
      <c r="I169" s="158"/>
      <c r="J169" s="159">
        <f t="shared" si="10"/>
        <v>0</v>
      </c>
      <c r="K169" s="155" t="s">
        <v>165</v>
      </c>
      <c r="L169" s="28"/>
      <c r="M169" s="160" t="s">
        <v>1</v>
      </c>
      <c r="N169" s="161" t="s">
        <v>40</v>
      </c>
      <c r="O169" s="51"/>
      <c r="P169" s="162">
        <f t="shared" si="11"/>
        <v>0</v>
      </c>
      <c r="Q169" s="162">
        <v>1.002</v>
      </c>
      <c r="R169" s="162">
        <f t="shared" si="12"/>
        <v>0.75651000000000002</v>
      </c>
      <c r="S169" s="162">
        <v>0</v>
      </c>
      <c r="T169" s="163">
        <f t="shared" si="13"/>
        <v>0</v>
      </c>
      <c r="AR169" s="164" t="s">
        <v>166</v>
      </c>
      <c r="AT169" s="164" t="s">
        <v>161</v>
      </c>
      <c r="AU169" s="164" t="s">
        <v>86</v>
      </c>
      <c r="AY169" s="13" t="s">
        <v>159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166</v>
      </c>
      <c r="BM169" s="164" t="s">
        <v>244</v>
      </c>
    </row>
    <row r="170" spans="2:65" s="1" customFormat="1" ht="24" customHeight="1">
      <c r="B170" s="152"/>
      <c r="C170" s="153" t="s">
        <v>245</v>
      </c>
      <c r="D170" s="153" t="s">
        <v>161</v>
      </c>
      <c r="E170" s="154" t="s">
        <v>246</v>
      </c>
      <c r="F170" s="155" t="s">
        <v>247</v>
      </c>
      <c r="G170" s="156" t="s">
        <v>202</v>
      </c>
      <c r="H170" s="157">
        <v>592</v>
      </c>
      <c r="I170" s="158"/>
      <c r="J170" s="159">
        <f t="shared" si="10"/>
        <v>0</v>
      </c>
      <c r="K170" s="155" t="s">
        <v>165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3.0000000000000001E-5</v>
      </c>
      <c r="R170" s="162">
        <f t="shared" si="12"/>
        <v>1.7760000000000001E-2</v>
      </c>
      <c r="S170" s="162">
        <v>0</v>
      </c>
      <c r="T170" s="163">
        <f t="shared" si="13"/>
        <v>0</v>
      </c>
      <c r="AR170" s="164" t="s">
        <v>166</v>
      </c>
      <c r="AT170" s="164" t="s">
        <v>161</v>
      </c>
      <c r="AU170" s="164" t="s">
        <v>86</v>
      </c>
      <c r="AY170" s="13" t="s">
        <v>159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166</v>
      </c>
      <c r="BM170" s="164" t="s">
        <v>248</v>
      </c>
    </row>
    <row r="171" spans="2:65" s="1" customFormat="1" ht="24" customHeight="1">
      <c r="B171" s="152"/>
      <c r="C171" s="166" t="s">
        <v>249</v>
      </c>
      <c r="D171" s="166" t="s">
        <v>250</v>
      </c>
      <c r="E171" s="167" t="s">
        <v>251</v>
      </c>
      <c r="F171" s="168" t="s">
        <v>252</v>
      </c>
      <c r="G171" s="169" t="s">
        <v>202</v>
      </c>
      <c r="H171" s="170">
        <v>603.84</v>
      </c>
      <c r="I171" s="171"/>
      <c r="J171" s="172">
        <f t="shared" si="10"/>
        <v>0</v>
      </c>
      <c r="K171" s="168" t="s">
        <v>165</v>
      </c>
      <c r="L171" s="173"/>
      <c r="M171" s="174" t="s">
        <v>1</v>
      </c>
      <c r="N171" s="175" t="s">
        <v>40</v>
      </c>
      <c r="O171" s="51"/>
      <c r="P171" s="162">
        <f t="shared" si="11"/>
        <v>0</v>
      </c>
      <c r="Q171" s="162">
        <v>4.0000000000000002E-4</v>
      </c>
      <c r="R171" s="162">
        <f t="shared" si="12"/>
        <v>0.24153600000000003</v>
      </c>
      <c r="S171" s="162">
        <v>0</v>
      </c>
      <c r="T171" s="163">
        <f t="shared" si="13"/>
        <v>0</v>
      </c>
      <c r="AR171" s="164" t="s">
        <v>190</v>
      </c>
      <c r="AT171" s="164" t="s">
        <v>250</v>
      </c>
      <c r="AU171" s="164" t="s">
        <v>86</v>
      </c>
      <c r="AY171" s="13" t="s">
        <v>159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166</v>
      </c>
      <c r="BM171" s="164" t="s">
        <v>253</v>
      </c>
    </row>
    <row r="172" spans="2:65" s="11" customFormat="1" ht="22.8" customHeight="1">
      <c r="B172" s="139"/>
      <c r="D172" s="140" t="s">
        <v>73</v>
      </c>
      <c r="E172" s="150" t="s">
        <v>171</v>
      </c>
      <c r="F172" s="150" t="s">
        <v>254</v>
      </c>
      <c r="I172" s="142"/>
      <c r="J172" s="151">
        <f>BK172</f>
        <v>0</v>
      </c>
      <c r="L172" s="139"/>
      <c r="M172" s="144"/>
      <c r="N172" s="145"/>
      <c r="O172" s="145"/>
      <c r="P172" s="146">
        <f>SUM(P173:P193)</f>
        <v>0</v>
      </c>
      <c r="Q172" s="145"/>
      <c r="R172" s="146">
        <f>SUM(R173:R193)</f>
        <v>216.97095117000003</v>
      </c>
      <c r="S172" s="145"/>
      <c r="T172" s="147">
        <f>SUM(T173:T193)</f>
        <v>0</v>
      </c>
      <c r="AR172" s="140" t="s">
        <v>78</v>
      </c>
      <c r="AT172" s="148" t="s">
        <v>73</v>
      </c>
      <c r="AU172" s="148" t="s">
        <v>78</v>
      </c>
      <c r="AY172" s="140" t="s">
        <v>159</v>
      </c>
      <c r="BK172" s="149">
        <f>SUM(BK173:BK193)</f>
        <v>0</v>
      </c>
    </row>
    <row r="173" spans="2:65" s="1" customFormat="1" ht="24" customHeight="1">
      <c r="B173" s="152"/>
      <c r="C173" s="153" t="s">
        <v>255</v>
      </c>
      <c r="D173" s="153" t="s">
        <v>161</v>
      </c>
      <c r="E173" s="154" t="s">
        <v>256</v>
      </c>
      <c r="F173" s="155" t="s">
        <v>257</v>
      </c>
      <c r="G173" s="156" t="s">
        <v>164</v>
      </c>
      <c r="H173" s="157">
        <v>54.28</v>
      </c>
      <c r="I173" s="158"/>
      <c r="J173" s="159">
        <f t="shared" ref="J173:J193" si="20">ROUND(I173*H173,2)</f>
        <v>0</v>
      </c>
      <c r="K173" s="155" t="s">
        <v>165</v>
      </c>
      <c r="L173" s="28"/>
      <c r="M173" s="160" t="s">
        <v>1</v>
      </c>
      <c r="N173" s="161" t="s">
        <v>40</v>
      </c>
      <c r="O173" s="51"/>
      <c r="P173" s="162">
        <f t="shared" ref="P173:P193" si="21">O173*H173</f>
        <v>0</v>
      </c>
      <c r="Q173" s="162">
        <v>2.16499</v>
      </c>
      <c r="R173" s="162">
        <f t="shared" ref="R173:R193" si="22">Q173*H173</f>
        <v>117.51565720000001</v>
      </c>
      <c r="S173" s="162">
        <v>0</v>
      </c>
      <c r="T173" s="163">
        <f t="shared" ref="T173:T193" si="23">S173*H173</f>
        <v>0</v>
      </c>
      <c r="AR173" s="164" t="s">
        <v>166</v>
      </c>
      <c r="AT173" s="164" t="s">
        <v>161</v>
      </c>
      <c r="AU173" s="164" t="s">
        <v>86</v>
      </c>
      <c r="AY173" s="13" t="s">
        <v>159</v>
      </c>
      <c r="BE173" s="165">
        <f t="shared" ref="BE173:BE193" si="24">IF(N173="základná",J173,0)</f>
        <v>0</v>
      </c>
      <c r="BF173" s="165">
        <f t="shared" ref="BF173:BF193" si="25">IF(N173="znížená",J173,0)</f>
        <v>0</v>
      </c>
      <c r="BG173" s="165">
        <f t="shared" ref="BG173:BG193" si="26">IF(N173="zákl. prenesená",J173,0)</f>
        <v>0</v>
      </c>
      <c r="BH173" s="165">
        <f t="shared" ref="BH173:BH193" si="27">IF(N173="zníž. prenesená",J173,0)</f>
        <v>0</v>
      </c>
      <c r="BI173" s="165">
        <f t="shared" ref="BI173:BI193" si="28">IF(N173="nulová",J173,0)</f>
        <v>0</v>
      </c>
      <c r="BJ173" s="13" t="s">
        <v>86</v>
      </c>
      <c r="BK173" s="165">
        <f t="shared" ref="BK173:BK193" si="29">ROUND(I173*H173,2)</f>
        <v>0</v>
      </c>
      <c r="BL173" s="13" t="s">
        <v>166</v>
      </c>
      <c r="BM173" s="164" t="s">
        <v>258</v>
      </c>
    </row>
    <row r="174" spans="2:65" s="1" customFormat="1" ht="24" customHeight="1">
      <c r="B174" s="152"/>
      <c r="C174" s="153" t="s">
        <v>259</v>
      </c>
      <c r="D174" s="153" t="s">
        <v>161</v>
      </c>
      <c r="E174" s="154" t="s">
        <v>260</v>
      </c>
      <c r="F174" s="155" t="s">
        <v>261</v>
      </c>
      <c r="G174" s="156" t="s">
        <v>164</v>
      </c>
      <c r="H174" s="157">
        <v>17.725999999999999</v>
      </c>
      <c r="I174" s="158"/>
      <c r="J174" s="159">
        <f t="shared" si="20"/>
        <v>0</v>
      </c>
      <c r="K174" s="155" t="s">
        <v>165</v>
      </c>
      <c r="L174" s="28"/>
      <c r="M174" s="160" t="s">
        <v>1</v>
      </c>
      <c r="N174" s="161" t="s">
        <v>40</v>
      </c>
      <c r="O174" s="51"/>
      <c r="P174" s="162">
        <f t="shared" si="21"/>
        <v>0</v>
      </c>
      <c r="Q174" s="162">
        <v>0.64764999999999995</v>
      </c>
      <c r="R174" s="162">
        <f t="shared" si="22"/>
        <v>11.480243899999998</v>
      </c>
      <c r="S174" s="162">
        <v>0</v>
      </c>
      <c r="T174" s="163">
        <f t="shared" si="23"/>
        <v>0</v>
      </c>
      <c r="AR174" s="164" t="s">
        <v>166</v>
      </c>
      <c r="AT174" s="164" t="s">
        <v>161</v>
      </c>
      <c r="AU174" s="164" t="s">
        <v>86</v>
      </c>
      <c r="AY174" s="13" t="s">
        <v>159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166</v>
      </c>
      <c r="BM174" s="164" t="s">
        <v>262</v>
      </c>
    </row>
    <row r="175" spans="2:65" s="1" customFormat="1" ht="24" customHeight="1">
      <c r="B175" s="152"/>
      <c r="C175" s="153" t="s">
        <v>263</v>
      </c>
      <c r="D175" s="153" t="s">
        <v>161</v>
      </c>
      <c r="E175" s="154" t="s">
        <v>264</v>
      </c>
      <c r="F175" s="155" t="s">
        <v>265</v>
      </c>
      <c r="G175" s="156" t="s">
        <v>164</v>
      </c>
      <c r="H175" s="157">
        <v>73.852000000000004</v>
      </c>
      <c r="I175" s="158"/>
      <c r="J175" s="159">
        <f t="shared" si="20"/>
        <v>0</v>
      </c>
      <c r="K175" s="155" t="s">
        <v>165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0.64710999999999996</v>
      </c>
      <c r="R175" s="162">
        <f t="shared" si="22"/>
        <v>47.790367719999999</v>
      </c>
      <c r="S175" s="162">
        <v>0</v>
      </c>
      <c r="T175" s="163">
        <f t="shared" si="23"/>
        <v>0</v>
      </c>
      <c r="AR175" s="164" t="s">
        <v>166</v>
      </c>
      <c r="AT175" s="164" t="s">
        <v>161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166</v>
      </c>
      <c r="BM175" s="164" t="s">
        <v>266</v>
      </c>
    </row>
    <row r="176" spans="2:65" s="1" customFormat="1" ht="24" customHeight="1">
      <c r="B176" s="152"/>
      <c r="C176" s="153" t="s">
        <v>267</v>
      </c>
      <c r="D176" s="153" t="s">
        <v>161</v>
      </c>
      <c r="E176" s="154" t="s">
        <v>268</v>
      </c>
      <c r="F176" s="155" t="s">
        <v>269</v>
      </c>
      <c r="G176" s="156" t="s">
        <v>197</v>
      </c>
      <c r="H176" s="157">
        <v>6.6379999999999999</v>
      </c>
      <c r="I176" s="158"/>
      <c r="J176" s="159">
        <f t="shared" si="20"/>
        <v>0</v>
      </c>
      <c r="K176" s="155" t="s">
        <v>165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1.002</v>
      </c>
      <c r="R176" s="162">
        <f t="shared" si="22"/>
        <v>6.6512760000000002</v>
      </c>
      <c r="S176" s="162">
        <v>0</v>
      </c>
      <c r="T176" s="163">
        <f t="shared" si="23"/>
        <v>0</v>
      </c>
      <c r="AR176" s="164" t="s">
        <v>166</v>
      </c>
      <c r="AT176" s="164" t="s">
        <v>161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166</v>
      </c>
      <c r="BM176" s="164" t="s">
        <v>270</v>
      </c>
    </row>
    <row r="177" spans="2:65" s="1" customFormat="1" ht="24" customHeight="1">
      <c r="B177" s="152"/>
      <c r="C177" s="153" t="s">
        <v>271</v>
      </c>
      <c r="D177" s="153" t="s">
        <v>161</v>
      </c>
      <c r="E177" s="154" t="s">
        <v>272</v>
      </c>
      <c r="F177" s="155" t="s">
        <v>273</v>
      </c>
      <c r="G177" s="156" t="s">
        <v>274</v>
      </c>
      <c r="H177" s="157">
        <v>4</v>
      </c>
      <c r="I177" s="158"/>
      <c r="J177" s="159">
        <f t="shared" si="20"/>
        <v>0</v>
      </c>
      <c r="K177" s="155" t="s">
        <v>165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7.9820000000000002E-2</v>
      </c>
      <c r="R177" s="162">
        <f t="shared" si="22"/>
        <v>0.31928000000000001</v>
      </c>
      <c r="S177" s="162">
        <v>0</v>
      </c>
      <c r="T177" s="163">
        <f t="shared" si="23"/>
        <v>0</v>
      </c>
      <c r="AR177" s="164" t="s">
        <v>166</v>
      </c>
      <c r="AT177" s="164" t="s">
        <v>161</v>
      </c>
      <c r="AU177" s="164" t="s">
        <v>86</v>
      </c>
      <c r="AY177" s="13" t="s">
        <v>159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166</v>
      </c>
      <c r="BM177" s="164" t="s">
        <v>275</v>
      </c>
    </row>
    <row r="178" spans="2:65" s="1" customFormat="1" ht="24" customHeight="1">
      <c r="B178" s="152"/>
      <c r="C178" s="153" t="s">
        <v>276</v>
      </c>
      <c r="D178" s="153" t="s">
        <v>161</v>
      </c>
      <c r="E178" s="154" t="s">
        <v>277</v>
      </c>
      <c r="F178" s="155" t="s">
        <v>278</v>
      </c>
      <c r="G178" s="156" t="s">
        <v>274</v>
      </c>
      <c r="H178" s="157">
        <v>4</v>
      </c>
      <c r="I178" s="158"/>
      <c r="J178" s="159">
        <f t="shared" si="20"/>
        <v>0</v>
      </c>
      <c r="K178" s="155" t="s">
        <v>165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9.3079999999999996E-2</v>
      </c>
      <c r="R178" s="162">
        <f t="shared" si="22"/>
        <v>0.37231999999999998</v>
      </c>
      <c r="S178" s="162">
        <v>0</v>
      </c>
      <c r="T178" s="163">
        <f t="shared" si="23"/>
        <v>0</v>
      </c>
      <c r="AR178" s="164" t="s">
        <v>166</v>
      </c>
      <c r="AT178" s="164" t="s">
        <v>161</v>
      </c>
      <c r="AU178" s="164" t="s">
        <v>86</v>
      </c>
      <c r="AY178" s="13" t="s">
        <v>159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166</v>
      </c>
      <c r="BM178" s="164" t="s">
        <v>279</v>
      </c>
    </row>
    <row r="179" spans="2:65" s="1" customFormat="1" ht="24" customHeight="1">
      <c r="B179" s="152"/>
      <c r="C179" s="153" t="s">
        <v>280</v>
      </c>
      <c r="D179" s="153" t="s">
        <v>161</v>
      </c>
      <c r="E179" s="154" t="s">
        <v>281</v>
      </c>
      <c r="F179" s="155" t="s">
        <v>282</v>
      </c>
      <c r="G179" s="156" t="s">
        <v>274</v>
      </c>
      <c r="H179" s="157">
        <v>11</v>
      </c>
      <c r="I179" s="158"/>
      <c r="J179" s="159">
        <f t="shared" si="20"/>
        <v>0</v>
      </c>
      <c r="K179" s="155" t="s">
        <v>165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0.12789</v>
      </c>
      <c r="R179" s="162">
        <f t="shared" si="22"/>
        <v>1.40679</v>
      </c>
      <c r="S179" s="162">
        <v>0</v>
      </c>
      <c r="T179" s="163">
        <f t="shared" si="23"/>
        <v>0</v>
      </c>
      <c r="AR179" s="164" t="s">
        <v>166</v>
      </c>
      <c r="AT179" s="164" t="s">
        <v>161</v>
      </c>
      <c r="AU179" s="164" t="s">
        <v>86</v>
      </c>
      <c r="AY179" s="13" t="s">
        <v>159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166</v>
      </c>
      <c r="BM179" s="164" t="s">
        <v>283</v>
      </c>
    </row>
    <row r="180" spans="2:65" s="1" customFormat="1" ht="24" customHeight="1">
      <c r="B180" s="152"/>
      <c r="C180" s="153" t="s">
        <v>284</v>
      </c>
      <c r="D180" s="153" t="s">
        <v>161</v>
      </c>
      <c r="E180" s="154" t="s">
        <v>285</v>
      </c>
      <c r="F180" s="155" t="s">
        <v>286</v>
      </c>
      <c r="G180" s="156" t="s">
        <v>274</v>
      </c>
      <c r="H180" s="157">
        <v>10</v>
      </c>
      <c r="I180" s="158"/>
      <c r="J180" s="159">
        <f t="shared" si="20"/>
        <v>0</v>
      </c>
      <c r="K180" s="155" t="s">
        <v>165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0.14421</v>
      </c>
      <c r="R180" s="162">
        <f t="shared" si="22"/>
        <v>1.4420999999999999</v>
      </c>
      <c r="S180" s="162">
        <v>0</v>
      </c>
      <c r="T180" s="163">
        <f t="shared" si="23"/>
        <v>0</v>
      </c>
      <c r="AR180" s="164" t="s">
        <v>166</v>
      </c>
      <c r="AT180" s="164" t="s">
        <v>161</v>
      </c>
      <c r="AU180" s="164" t="s">
        <v>86</v>
      </c>
      <c r="AY180" s="13" t="s">
        <v>159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166</v>
      </c>
      <c r="BM180" s="164" t="s">
        <v>287</v>
      </c>
    </row>
    <row r="181" spans="2:65" s="1" customFormat="1" ht="24" customHeight="1">
      <c r="B181" s="152"/>
      <c r="C181" s="153" t="s">
        <v>288</v>
      </c>
      <c r="D181" s="153" t="s">
        <v>161</v>
      </c>
      <c r="E181" s="154" t="s">
        <v>289</v>
      </c>
      <c r="F181" s="155" t="s">
        <v>290</v>
      </c>
      <c r="G181" s="156" t="s">
        <v>274</v>
      </c>
      <c r="H181" s="157">
        <v>2</v>
      </c>
      <c r="I181" s="158"/>
      <c r="J181" s="159">
        <f t="shared" si="20"/>
        <v>0</v>
      </c>
      <c r="K181" s="155" t="s">
        <v>165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0.15951000000000001</v>
      </c>
      <c r="R181" s="162">
        <f t="shared" si="22"/>
        <v>0.31902000000000003</v>
      </c>
      <c r="S181" s="162">
        <v>0</v>
      </c>
      <c r="T181" s="163">
        <f t="shared" si="23"/>
        <v>0</v>
      </c>
      <c r="AR181" s="164" t="s">
        <v>166</v>
      </c>
      <c r="AT181" s="164" t="s">
        <v>161</v>
      </c>
      <c r="AU181" s="164" t="s">
        <v>86</v>
      </c>
      <c r="AY181" s="13" t="s">
        <v>159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166</v>
      </c>
      <c r="BM181" s="164" t="s">
        <v>291</v>
      </c>
    </row>
    <row r="182" spans="2:65" s="1" customFormat="1" ht="24" customHeight="1">
      <c r="B182" s="152"/>
      <c r="C182" s="153" t="s">
        <v>292</v>
      </c>
      <c r="D182" s="153" t="s">
        <v>161</v>
      </c>
      <c r="E182" s="154" t="s">
        <v>293</v>
      </c>
      <c r="F182" s="155" t="s">
        <v>294</v>
      </c>
      <c r="G182" s="156" t="s">
        <v>274</v>
      </c>
      <c r="H182" s="157">
        <v>1</v>
      </c>
      <c r="I182" s="158"/>
      <c r="J182" s="159">
        <f t="shared" si="20"/>
        <v>0</v>
      </c>
      <c r="K182" s="155" t="s">
        <v>165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2.6579999999999999E-2</v>
      </c>
      <c r="R182" s="162">
        <f t="shared" si="22"/>
        <v>2.6579999999999999E-2</v>
      </c>
      <c r="S182" s="162">
        <v>0</v>
      </c>
      <c r="T182" s="163">
        <f t="shared" si="23"/>
        <v>0</v>
      </c>
      <c r="AR182" s="164" t="s">
        <v>166</v>
      </c>
      <c r="AT182" s="164" t="s">
        <v>161</v>
      </c>
      <c r="AU182" s="164" t="s">
        <v>86</v>
      </c>
      <c r="AY182" s="13" t="s">
        <v>159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166</v>
      </c>
      <c r="BM182" s="164" t="s">
        <v>295</v>
      </c>
    </row>
    <row r="183" spans="2:65" s="1" customFormat="1" ht="24" customHeight="1">
      <c r="B183" s="152"/>
      <c r="C183" s="153" t="s">
        <v>296</v>
      </c>
      <c r="D183" s="153" t="s">
        <v>161</v>
      </c>
      <c r="E183" s="154" t="s">
        <v>297</v>
      </c>
      <c r="F183" s="155" t="s">
        <v>298</v>
      </c>
      <c r="G183" s="156" t="s">
        <v>274</v>
      </c>
      <c r="H183" s="157">
        <v>7</v>
      </c>
      <c r="I183" s="158"/>
      <c r="J183" s="159">
        <f t="shared" si="20"/>
        <v>0</v>
      </c>
      <c r="K183" s="155" t="s">
        <v>165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3.9870000000000003E-2</v>
      </c>
      <c r="R183" s="162">
        <f t="shared" si="22"/>
        <v>0.27909</v>
      </c>
      <c r="S183" s="162">
        <v>0</v>
      </c>
      <c r="T183" s="163">
        <f t="shared" si="23"/>
        <v>0</v>
      </c>
      <c r="AR183" s="164" t="s">
        <v>166</v>
      </c>
      <c r="AT183" s="164" t="s">
        <v>161</v>
      </c>
      <c r="AU183" s="164" t="s">
        <v>86</v>
      </c>
      <c r="AY183" s="13" t="s">
        <v>159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166</v>
      </c>
      <c r="BM183" s="164" t="s">
        <v>299</v>
      </c>
    </row>
    <row r="184" spans="2:65" s="1" customFormat="1" ht="16.5" customHeight="1">
      <c r="B184" s="152"/>
      <c r="C184" s="153" t="s">
        <v>300</v>
      </c>
      <c r="D184" s="153" t="s">
        <v>161</v>
      </c>
      <c r="E184" s="154" t="s">
        <v>301</v>
      </c>
      <c r="F184" s="155" t="s">
        <v>302</v>
      </c>
      <c r="G184" s="156" t="s">
        <v>164</v>
      </c>
      <c r="H184" s="157">
        <v>0.92500000000000004</v>
      </c>
      <c r="I184" s="158"/>
      <c r="J184" s="159">
        <f t="shared" si="20"/>
        <v>0</v>
      </c>
      <c r="K184" s="155" t="s">
        <v>165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2.21191</v>
      </c>
      <c r="R184" s="162">
        <f t="shared" si="22"/>
        <v>2.0460167500000002</v>
      </c>
      <c r="S184" s="162">
        <v>0</v>
      </c>
      <c r="T184" s="163">
        <f t="shared" si="23"/>
        <v>0</v>
      </c>
      <c r="AR184" s="164" t="s">
        <v>166</v>
      </c>
      <c r="AT184" s="164" t="s">
        <v>161</v>
      </c>
      <c r="AU184" s="164" t="s">
        <v>86</v>
      </c>
      <c r="AY184" s="13" t="s">
        <v>159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166</v>
      </c>
      <c r="BM184" s="164" t="s">
        <v>303</v>
      </c>
    </row>
    <row r="185" spans="2:65" s="1" customFormat="1" ht="24" customHeight="1">
      <c r="B185" s="152"/>
      <c r="C185" s="153" t="s">
        <v>304</v>
      </c>
      <c r="D185" s="153" t="s">
        <v>161</v>
      </c>
      <c r="E185" s="154" t="s">
        <v>305</v>
      </c>
      <c r="F185" s="155" t="s">
        <v>306</v>
      </c>
      <c r="G185" s="156" t="s">
        <v>202</v>
      </c>
      <c r="H185" s="157">
        <v>9.1999999999999993</v>
      </c>
      <c r="I185" s="158"/>
      <c r="J185" s="159">
        <f t="shared" si="20"/>
        <v>0</v>
      </c>
      <c r="K185" s="155" t="s">
        <v>165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7.2500000000000004E-3</v>
      </c>
      <c r="R185" s="162">
        <f t="shared" si="22"/>
        <v>6.6699999999999995E-2</v>
      </c>
      <c r="S185" s="162">
        <v>0</v>
      </c>
      <c r="T185" s="163">
        <f t="shared" si="23"/>
        <v>0</v>
      </c>
      <c r="AR185" s="164" t="s">
        <v>166</v>
      </c>
      <c r="AT185" s="164" t="s">
        <v>161</v>
      </c>
      <c r="AU185" s="164" t="s">
        <v>86</v>
      </c>
      <c r="AY185" s="13" t="s">
        <v>159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166</v>
      </c>
      <c r="BM185" s="164" t="s">
        <v>307</v>
      </c>
    </row>
    <row r="186" spans="2:65" s="1" customFormat="1" ht="24" customHeight="1">
      <c r="B186" s="152"/>
      <c r="C186" s="153" t="s">
        <v>308</v>
      </c>
      <c r="D186" s="153" t="s">
        <v>161</v>
      </c>
      <c r="E186" s="154" t="s">
        <v>309</v>
      </c>
      <c r="F186" s="155" t="s">
        <v>310</v>
      </c>
      <c r="G186" s="156" t="s">
        <v>202</v>
      </c>
      <c r="H186" s="157">
        <v>9.1999999999999993</v>
      </c>
      <c r="I186" s="158"/>
      <c r="J186" s="159">
        <f t="shared" si="20"/>
        <v>0</v>
      </c>
      <c r="K186" s="155" t="s">
        <v>165</v>
      </c>
      <c r="L186" s="28"/>
      <c r="M186" s="160" t="s">
        <v>1</v>
      </c>
      <c r="N186" s="161" t="s">
        <v>40</v>
      </c>
      <c r="O186" s="51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AR186" s="164" t="s">
        <v>166</v>
      </c>
      <c r="AT186" s="164" t="s">
        <v>161</v>
      </c>
      <c r="AU186" s="164" t="s">
        <v>86</v>
      </c>
      <c r="AY186" s="13" t="s">
        <v>159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86</v>
      </c>
      <c r="BK186" s="165">
        <f t="shared" si="29"/>
        <v>0</v>
      </c>
      <c r="BL186" s="13" t="s">
        <v>166</v>
      </c>
      <c r="BM186" s="164" t="s">
        <v>311</v>
      </c>
    </row>
    <row r="187" spans="2:65" s="1" customFormat="1" ht="16.5" customHeight="1">
      <c r="B187" s="152"/>
      <c r="C187" s="153" t="s">
        <v>312</v>
      </c>
      <c r="D187" s="153" t="s">
        <v>161</v>
      </c>
      <c r="E187" s="154" t="s">
        <v>313</v>
      </c>
      <c r="F187" s="155" t="s">
        <v>314</v>
      </c>
      <c r="G187" s="156" t="s">
        <v>212</v>
      </c>
      <c r="H187" s="157">
        <v>118</v>
      </c>
      <c r="I187" s="158"/>
      <c r="J187" s="159">
        <f t="shared" si="20"/>
        <v>0</v>
      </c>
      <c r="K187" s="155" t="s">
        <v>165</v>
      </c>
      <c r="L187" s="28"/>
      <c r="M187" s="160" t="s">
        <v>1</v>
      </c>
      <c r="N187" s="161" t="s">
        <v>40</v>
      </c>
      <c r="O187" s="51"/>
      <c r="P187" s="162">
        <f t="shared" si="21"/>
        <v>0</v>
      </c>
      <c r="Q187" s="162">
        <v>1.1999999999999999E-3</v>
      </c>
      <c r="R187" s="162">
        <f t="shared" si="22"/>
        <v>0.14159999999999998</v>
      </c>
      <c r="S187" s="162">
        <v>0</v>
      </c>
      <c r="T187" s="163">
        <f t="shared" si="23"/>
        <v>0</v>
      </c>
      <c r="AR187" s="164" t="s">
        <v>166</v>
      </c>
      <c r="AT187" s="164" t="s">
        <v>161</v>
      </c>
      <c r="AU187" s="164" t="s">
        <v>86</v>
      </c>
      <c r="AY187" s="13" t="s">
        <v>159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86</v>
      </c>
      <c r="BK187" s="165">
        <f t="shared" si="29"/>
        <v>0</v>
      </c>
      <c r="BL187" s="13" t="s">
        <v>166</v>
      </c>
      <c r="BM187" s="164" t="s">
        <v>315</v>
      </c>
    </row>
    <row r="188" spans="2:65" s="1" customFormat="1" ht="16.5" customHeight="1">
      <c r="B188" s="152"/>
      <c r="C188" s="166" t="s">
        <v>316</v>
      </c>
      <c r="D188" s="166" t="s">
        <v>250</v>
      </c>
      <c r="E188" s="167" t="s">
        <v>317</v>
      </c>
      <c r="F188" s="168" t="s">
        <v>318</v>
      </c>
      <c r="G188" s="169" t="s">
        <v>274</v>
      </c>
      <c r="H188" s="170">
        <v>572.89</v>
      </c>
      <c r="I188" s="171"/>
      <c r="J188" s="172">
        <f t="shared" si="20"/>
        <v>0</v>
      </c>
      <c r="K188" s="168" t="s">
        <v>165</v>
      </c>
      <c r="L188" s="173"/>
      <c r="M188" s="174" t="s">
        <v>1</v>
      </c>
      <c r="N188" s="175" t="s">
        <v>40</v>
      </c>
      <c r="O188" s="51"/>
      <c r="P188" s="162">
        <f t="shared" si="21"/>
        <v>0</v>
      </c>
      <c r="Q188" s="162">
        <v>0.01</v>
      </c>
      <c r="R188" s="162">
        <f t="shared" si="22"/>
        <v>5.7289000000000003</v>
      </c>
      <c r="S188" s="162">
        <v>0</v>
      </c>
      <c r="T188" s="163">
        <f t="shared" si="23"/>
        <v>0</v>
      </c>
      <c r="AR188" s="164" t="s">
        <v>190</v>
      </c>
      <c r="AT188" s="164" t="s">
        <v>250</v>
      </c>
      <c r="AU188" s="164" t="s">
        <v>86</v>
      </c>
      <c r="AY188" s="13" t="s">
        <v>159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86</v>
      </c>
      <c r="BK188" s="165">
        <f t="shared" si="29"/>
        <v>0</v>
      </c>
      <c r="BL188" s="13" t="s">
        <v>166</v>
      </c>
      <c r="BM188" s="164" t="s">
        <v>319</v>
      </c>
    </row>
    <row r="189" spans="2:65" s="1" customFormat="1" ht="24" customHeight="1">
      <c r="B189" s="152"/>
      <c r="C189" s="153" t="s">
        <v>320</v>
      </c>
      <c r="D189" s="153" t="s">
        <v>161</v>
      </c>
      <c r="E189" s="154" t="s">
        <v>321</v>
      </c>
      <c r="F189" s="155" t="s">
        <v>322</v>
      </c>
      <c r="G189" s="156" t="s">
        <v>164</v>
      </c>
      <c r="H189" s="157">
        <v>0.81</v>
      </c>
      <c r="I189" s="158"/>
      <c r="J189" s="159">
        <f t="shared" si="20"/>
        <v>0</v>
      </c>
      <c r="K189" s="155" t="s">
        <v>165</v>
      </c>
      <c r="L189" s="28"/>
      <c r="M189" s="160" t="s">
        <v>1</v>
      </c>
      <c r="N189" s="161" t="s">
        <v>40</v>
      </c>
      <c r="O189" s="51"/>
      <c r="P189" s="162">
        <f t="shared" si="21"/>
        <v>0</v>
      </c>
      <c r="Q189" s="162">
        <v>2.4017599999999999</v>
      </c>
      <c r="R189" s="162">
        <f t="shared" si="22"/>
        <v>1.9454256000000001</v>
      </c>
      <c r="S189" s="162">
        <v>0</v>
      </c>
      <c r="T189" s="163">
        <f t="shared" si="23"/>
        <v>0</v>
      </c>
      <c r="AR189" s="164" t="s">
        <v>166</v>
      </c>
      <c r="AT189" s="164" t="s">
        <v>161</v>
      </c>
      <c r="AU189" s="164" t="s">
        <v>86</v>
      </c>
      <c r="AY189" s="13" t="s">
        <v>159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86</v>
      </c>
      <c r="BK189" s="165">
        <f t="shared" si="29"/>
        <v>0</v>
      </c>
      <c r="BL189" s="13" t="s">
        <v>166</v>
      </c>
      <c r="BM189" s="164" t="s">
        <v>323</v>
      </c>
    </row>
    <row r="190" spans="2:65" s="1" customFormat="1" ht="24" customHeight="1">
      <c r="B190" s="152"/>
      <c r="C190" s="153" t="s">
        <v>324</v>
      </c>
      <c r="D190" s="153" t="s">
        <v>161</v>
      </c>
      <c r="E190" s="154" t="s">
        <v>325</v>
      </c>
      <c r="F190" s="155" t="s">
        <v>326</v>
      </c>
      <c r="G190" s="156" t="s">
        <v>202</v>
      </c>
      <c r="H190" s="157">
        <v>10.8</v>
      </c>
      <c r="I190" s="158"/>
      <c r="J190" s="159">
        <f t="shared" si="20"/>
        <v>0</v>
      </c>
      <c r="K190" s="155" t="s">
        <v>165</v>
      </c>
      <c r="L190" s="28"/>
      <c r="M190" s="160" t="s">
        <v>1</v>
      </c>
      <c r="N190" s="161" t="s">
        <v>40</v>
      </c>
      <c r="O190" s="51"/>
      <c r="P190" s="162">
        <f t="shared" si="21"/>
        <v>0</v>
      </c>
      <c r="Q190" s="162">
        <v>5.5000000000000003E-4</v>
      </c>
      <c r="R190" s="162">
        <f t="shared" si="22"/>
        <v>5.9400000000000008E-3</v>
      </c>
      <c r="S190" s="162">
        <v>0</v>
      </c>
      <c r="T190" s="163">
        <f t="shared" si="23"/>
        <v>0</v>
      </c>
      <c r="AR190" s="164" t="s">
        <v>166</v>
      </c>
      <c r="AT190" s="164" t="s">
        <v>161</v>
      </c>
      <c r="AU190" s="164" t="s">
        <v>86</v>
      </c>
      <c r="AY190" s="13" t="s">
        <v>159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86</v>
      </c>
      <c r="BK190" s="165">
        <f t="shared" si="29"/>
        <v>0</v>
      </c>
      <c r="BL190" s="13" t="s">
        <v>166</v>
      </c>
      <c r="BM190" s="164" t="s">
        <v>327</v>
      </c>
    </row>
    <row r="191" spans="2:65" s="1" customFormat="1" ht="24" customHeight="1">
      <c r="B191" s="152"/>
      <c r="C191" s="153" t="s">
        <v>328</v>
      </c>
      <c r="D191" s="153" t="s">
        <v>161</v>
      </c>
      <c r="E191" s="154" t="s">
        <v>329</v>
      </c>
      <c r="F191" s="155" t="s">
        <v>330</v>
      </c>
      <c r="G191" s="156" t="s">
        <v>202</v>
      </c>
      <c r="H191" s="157">
        <v>10.8</v>
      </c>
      <c r="I191" s="158"/>
      <c r="J191" s="159">
        <f t="shared" si="20"/>
        <v>0</v>
      </c>
      <c r="K191" s="155" t="s">
        <v>165</v>
      </c>
      <c r="L191" s="28"/>
      <c r="M191" s="160" t="s">
        <v>1</v>
      </c>
      <c r="N191" s="161" t="s">
        <v>40</v>
      </c>
      <c r="O191" s="51"/>
      <c r="P191" s="162">
        <f t="shared" si="21"/>
        <v>0</v>
      </c>
      <c r="Q191" s="162">
        <v>0</v>
      </c>
      <c r="R191" s="162">
        <f t="shared" si="22"/>
        <v>0</v>
      </c>
      <c r="S191" s="162">
        <v>0</v>
      </c>
      <c r="T191" s="163">
        <f t="shared" si="23"/>
        <v>0</v>
      </c>
      <c r="AR191" s="164" t="s">
        <v>166</v>
      </c>
      <c r="AT191" s="164" t="s">
        <v>161</v>
      </c>
      <c r="AU191" s="164" t="s">
        <v>86</v>
      </c>
      <c r="AY191" s="13" t="s">
        <v>159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86</v>
      </c>
      <c r="BK191" s="165">
        <f t="shared" si="29"/>
        <v>0</v>
      </c>
      <c r="BL191" s="13" t="s">
        <v>166</v>
      </c>
      <c r="BM191" s="164" t="s">
        <v>331</v>
      </c>
    </row>
    <row r="192" spans="2:65" s="1" customFormat="1" ht="24" customHeight="1">
      <c r="B192" s="152"/>
      <c r="C192" s="153" t="s">
        <v>332</v>
      </c>
      <c r="D192" s="153" t="s">
        <v>161</v>
      </c>
      <c r="E192" s="154" t="s">
        <v>333</v>
      </c>
      <c r="F192" s="155" t="s">
        <v>334</v>
      </c>
      <c r="G192" s="156" t="s">
        <v>202</v>
      </c>
      <c r="H192" s="157">
        <v>10.5</v>
      </c>
      <c r="I192" s="158"/>
      <c r="J192" s="159">
        <f t="shared" si="20"/>
        <v>0</v>
      </c>
      <c r="K192" s="155" t="s">
        <v>165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7.1940000000000004E-2</v>
      </c>
      <c r="R192" s="162">
        <f t="shared" si="22"/>
        <v>0.7553700000000001</v>
      </c>
      <c r="S192" s="162">
        <v>0</v>
      </c>
      <c r="T192" s="163">
        <f t="shared" si="23"/>
        <v>0</v>
      </c>
      <c r="AR192" s="164" t="s">
        <v>166</v>
      </c>
      <c r="AT192" s="164" t="s">
        <v>161</v>
      </c>
      <c r="AU192" s="164" t="s">
        <v>86</v>
      </c>
      <c r="AY192" s="13" t="s">
        <v>159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86</v>
      </c>
      <c r="BK192" s="165">
        <f t="shared" si="29"/>
        <v>0</v>
      </c>
      <c r="BL192" s="13" t="s">
        <v>166</v>
      </c>
      <c r="BM192" s="164" t="s">
        <v>335</v>
      </c>
    </row>
    <row r="193" spans="2:65" s="1" customFormat="1" ht="24" customHeight="1">
      <c r="B193" s="152"/>
      <c r="C193" s="153" t="s">
        <v>336</v>
      </c>
      <c r="D193" s="153" t="s">
        <v>161</v>
      </c>
      <c r="E193" s="154" t="s">
        <v>337</v>
      </c>
      <c r="F193" s="155" t="s">
        <v>338</v>
      </c>
      <c r="G193" s="156" t="s">
        <v>202</v>
      </c>
      <c r="H193" s="157">
        <v>173.3</v>
      </c>
      <c r="I193" s="158"/>
      <c r="J193" s="159">
        <f t="shared" si="20"/>
        <v>0</v>
      </c>
      <c r="K193" s="155" t="s">
        <v>165</v>
      </c>
      <c r="L193" s="28"/>
      <c r="M193" s="160" t="s">
        <v>1</v>
      </c>
      <c r="N193" s="161" t="s">
        <v>40</v>
      </c>
      <c r="O193" s="51"/>
      <c r="P193" s="162">
        <f t="shared" si="21"/>
        <v>0</v>
      </c>
      <c r="Q193" s="162">
        <v>0.10778</v>
      </c>
      <c r="R193" s="162">
        <f t="shared" si="22"/>
        <v>18.678274000000002</v>
      </c>
      <c r="S193" s="162">
        <v>0</v>
      </c>
      <c r="T193" s="163">
        <f t="shared" si="23"/>
        <v>0</v>
      </c>
      <c r="AR193" s="164" t="s">
        <v>166</v>
      </c>
      <c r="AT193" s="164" t="s">
        <v>161</v>
      </c>
      <c r="AU193" s="164" t="s">
        <v>86</v>
      </c>
      <c r="AY193" s="13" t="s">
        <v>159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86</v>
      </c>
      <c r="BK193" s="165">
        <f t="shared" si="29"/>
        <v>0</v>
      </c>
      <c r="BL193" s="13" t="s">
        <v>166</v>
      </c>
      <c r="BM193" s="164" t="s">
        <v>339</v>
      </c>
    </row>
    <row r="194" spans="2:65" s="11" customFormat="1" ht="22.8" customHeight="1">
      <c r="B194" s="139"/>
      <c r="D194" s="140" t="s">
        <v>73</v>
      </c>
      <c r="E194" s="150" t="s">
        <v>166</v>
      </c>
      <c r="F194" s="150" t="s">
        <v>340</v>
      </c>
      <c r="I194" s="142"/>
      <c r="J194" s="151">
        <f>BK194</f>
        <v>0</v>
      </c>
      <c r="L194" s="139"/>
      <c r="M194" s="144"/>
      <c r="N194" s="145"/>
      <c r="O194" s="145"/>
      <c r="P194" s="146">
        <f>SUM(P195:P200)</f>
        <v>0</v>
      </c>
      <c r="Q194" s="145"/>
      <c r="R194" s="146">
        <f>SUM(R195:R200)</f>
        <v>22.196859400000001</v>
      </c>
      <c r="S194" s="145"/>
      <c r="T194" s="147">
        <f>SUM(T195:T200)</f>
        <v>0</v>
      </c>
      <c r="AR194" s="140" t="s">
        <v>78</v>
      </c>
      <c r="AT194" s="148" t="s">
        <v>73</v>
      </c>
      <c r="AU194" s="148" t="s">
        <v>78</v>
      </c>
      <c r="AY194" s="140" t="s">
        <v>159</v>
      </c>
      <c r="BK194" s="149">
        <f>SUM(BK195:BK200)</f>
        <v>0</v>
      </c>
    </row>
    <row r="195" spans="2:65" s="1" customFormat="1" ht="16.5" customHeight="1">
      <c r="B195" s="152"/>
      <c r="C195" s="153" t="s">
        <v>341</v>
      </c>
      <c r="D195" s="153" t="s">
        <v>161</v>
      </c>
      <c r="E195" s="154" t="s">
        <v>342</v>
      </c>
      <c r="F195" s="155" t="s">
        <v>343</v>
      </c>
      <c r="G195" s="156" t="s">
        <v>164</v>
      </c>
      <c r="H195" s="157">
        <v>9.0250000000000004</v>
      </c>
      <c r="I195" s="158"/>
      <c r="J195" s="159">
        <f t="shared" ref="J195:J200" si="30">ROUND(I195*H195,2)</f>
        <v>0</v>
      </c>
      <c r="K195" s="155" t="s">
        <v>165</v>
      </c>
      <c r="L195" s="28"/>
      <c r="M195" s="160" t="s">
        <v>1</v>
      </c>
      <c r="N195" s="161" t="s">
        <v>40</v>
      </c>
      <c r="O195" s="51"/>
      <c r="P195" s="162">
        <f t="shared" ref="P195:P200" si="31">O195*H195</f>
        <v>0</v>
      </c>
      <c r="Q195" s="162">
        <v>2.29698</v>
      </c>
      <c r="R195" s="162">
        <f t="shared" ref="R195:R200" si="32">Q195*H195</f>
        <v>20.730244500000001</v>
      </c>
      <c r="S195" s="162">
        <v>0</v>
      </c>
      <c r="T195" s="163">
        <f t="shared" ref="T195:T200" si="33">S195*H195</f>
        <v>0</v>
      </c>
      <c r="AR195" s="164" t="s">
        <v>166</v>
      </c>
      <c r="AT195" s="164" t="s">
        <v>161</v>
      </c>
      <c r="AU195" s="164" t="s">
        <v>86</v>
      </c>
      <c r="AY195" s="13" t="s">
        <v>159</v>
      </c>
      <c r="BE195" s="165">
        <f t="shared" ref="BE195:BE200" si="34">IF(N195="základná",J195,0)</f>
        <v>0</v>
      </c>
      <c r="BF195" s="165">
        <f t="shared" ref="BF195:BF200" si="35">IF(N195="znížená",J195,0)</f>
        <v>0</v>
      </c>
      <c r="BG195" s="165">
        <f t="shared" ref="BG195:BG200" si="36">IF(N195="zákl. prenesená",J195,0)</f>
        <v>0</v>
      </c>
      <c r="BH195" s="165">
        <f t="shared" ref="BH195:BH200" si="37">IF(N195="zníž. prenesená",J195,0)</f>
        <v>0</v>
      </c>
      <c r="BI195" s="165">
        <f t="shared" ref="BI195:BI200" si="38">IF(N195="nulová",J195,0)</f>
        <v>0</v>
      </c>
      <c r="BJ195" s="13" t="s">
        <v>86</v>
      </c>
      <c r="BK195" s="165">
        <f t="shared" ref="BK195:BK200" si="39">ROUND(I195*H195,2)</f>
        <v>0</v>
      </c>
      <c r="BL195" s="13" t="s">
        <v>166</v>
      </c>
      <c r="BM195" s="164" t="s">
        <v>344</v>
      </c>
    </row>
    <row r="196" spans="2:65" s="1" customFormat="1" ht="24" customHeight="1">
      <c r="B196" s="152"/>
      <c r="C196" s="153" t="s">
        <v>345</v>
      </c>
      <c r="D196" s="153" t="s">
        <v>161</v>
      </c>
      <c r="E196" s="154" t="s">
        <v>346</v>
      </c>
      <c r="F196" s="155" t="s">
        <v>347</v>
      </c>
      <c r="G196" s="156" t="s">
        <v>202</v>
      </c>
      <c r="H196" s="157">
        <v>62.8</v>
      </c>
      <c r="I196" s="158"/>
      <c r="J196" s="159">
        <f t="shared" si="30"/>
        <v>0</v>
      </c>
      <c r="K196" s="155" t="s">
        <v>165</v>
      </c>
      <c r="L196" s="28"/>
      <c r="M196" s="160" t="s">
        <v>1</v>
      </c>
      <c r="N196" s="161" t="s">
        <v>40</v>
      </c>
      <c r="O196" s="51"/>
      <c r="P196" s="162">
        <f t="shared" si="31"/>
        <v>0</v>
      </c>
      <c r="Q196" s="162">
        <v>3.4099999999999998E-3</v>
      </c>
      <c r="R196" s="162">
        <f t="shared" si="32"/>
        <v>0.21414799999999998</v>
      </c>
      <c r="S196" s="162">
        <v>0</v>
      </c>
      <c r="T196" s="163">
        <f t="shared" si="33"/>
        <v>0</v>
      </c>
      <c r="AR196" s="164" t="s">
        <v>166</v>
      </c>
      <c r="AT196" s="164" t="s">
        <v>161</v>
      </c>
      <c r="AU196" s="164" t="s">
        <v>86</v>
      </c>
      <c r="AY196" s="13" t="s">
        <v>159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86</v>
      </c>
      <c r="BK196" s="165">
        <f t="shared" si="39"/>
        <v>0</v>
      </c>
      <c r="BL196" s="13" t="s">
        <v>166</v>
      </c>
      <c r="BM196" s="164" t="s">
        <v>348</v>
      </c>
    </row>
    <row r="197" spans="2:65" s="1" customFormat="1" ht="24" customHeight="1">
      <c r="B197" s="152"/>
      <c r="C197" s="153" t="s">
        <v>349</v>
      </c>
      <c r="D197" s="153" t="s">
        <v>161</v>
      </c>
      <c r="E197" s="154" t="s">
        <v>350</v>
      </c>
      <c r="F197" s="155" t="s">
        <v>351</v>
      </c>
      <c r="G197" s="156" t="s">
        <v>202</v>
      </c>
      <c r="H197" s="157">
        <v>62.8</v>
      </c>
      <c r="I197" s="158"/>
      <c r="J197" s="159">
        <f t="shared" si="30"/>
        <v>0</v>
      </c>
      <c r="K197" s="155" t="s">
        <v>165</v>
      </c>
      <c r="L197" s="28"/>
      <c r="M197" s="160" t="s">
        <v>1</v>
      </c>
      <c r="N197" s="161" t="s">
        <v>40</v>
      </c>
      <c r="O197" s="51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AR197" s="164" t="s">
        <v>166</v>
      </c>
      <c r="AT197" s="164" t="s">
        <v>161</v>
      </c>
      <c r="AU197" s="164" t="s">
        <v>86</v>
      </c>
      <c r="AY197" s="13" t="s">
        <v>159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86</v>
      </c>
      <c r="BK197" s="165">
        <f t="shared" si="39"/>
        <v>0</v>
      </c>
      <c r="BL197" s="13" t="s">
        <v>166</v>
      </c>
      <c r="BM197" s="164" t="s">
        <v>352</v>
      </c>
    </row>
    <row r="198" spans="2:65" s="1" customFormat="1" ht="24" customHeight="1">
      <c r="B198" s="152"/>
      <c r="C198" s="153" t="s">
        <v>353</v>
      </c>
      <c r="D198" s="153" t="s">
        <v>161</v>
      </c>
      <c r="E198" s="154" t="s">
        <v>354</v>
      </c>
      <c r="F198" s="155" t="s">
        <v>355</v>
      </c>
      <c r="G198" s="156" t="s">
        <v>197</v>
      </c>
      <c r="H198" s="157">
        <v>1.1890000000000001</v>
      </c>
      <c r="I198" s="158"/>
      <c r="J198" s="159">
        <f t="shared" si="30"/>
        <v>0</v>
      </c>
      <c r="K198" s="155" t="s">
        <v>165</v>
      </c>
      <c r="L198" s="28"/>
      <c r="M198" s="160" t="s">
        <v>1</v>
      </c>
      <c r="N198" s="161" t="s">
        <v>40</v>
      </c>
      <c r="O198" s="51"/>
      <c r="P198" s="162">
        <f t="shared" si="31"/>
        <v>0</v>
      </c>
      <c r="Q198" s="162">
        <v>1.0165999999999999</v>
      </c>
      <c r="R198" s="162">
        <f t="shared" si="32"/>
        <v>1.2087374</v>
      </c>
      <c r="S198" s="162">
        <v>0</v>
      </c>
      <c r="T198" s="163">
        <f t="shared" si="33"/>
        <v>0</v>
      </c>
      <c r="AR198" s="164" t="s">
        <v>166</v>
      </c>
      <c r="AT198" s="164" t="s">
        <v>161</v>
      </c>
      <c r="AU198" s="164" t="s">
        <v>86</v>
      </c>
      <c r="AY198" s="13" t="s">
        <v>159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86</v>
      </c>
      <c r="BK198" s="165">
        <f t="shared" si="39"/>
        <v>0</v>
      </c>
      <c r="BL198" s="13" t="s">
        <v>166</v>
      </c>
      <c r="BM198" s="164" t="s">
        <v>356</v>
      </c>
    </row>
    <row r="199" spans="2:65" s="1" customFormat="1" ht="24" customHeight="1">
      <c r="B199" s="152"/>
      <c r="C199" s="153" t="s">
        <v>357</v>
      </c>
      <c r="D199" s="153" t="s">
        <v>161</v>
      </c>
      <c r="E199" s="154" t="s">
        <v>358</v>
      </c>
      <c r="F199" s="155" t="s">
        <v>359</v>
      </c>
      <c r="G199" s="156" t="s">
        <v>202</v>
      </c>
      <c r="H199" s="157">
        <v>25.35</v>
      </c>
      <c r="I199" s="158"/>
      <c r="J199" s="159">
        <f t="shared" si="30"/>
        <v>0</v>
      </c>
      <c r="K199" s="155" t="s">
        <v>165</v>
      </c>
      <c r="L199" s="28"/>
      <c r="M199" s="160" t="s">
        <v>1</v>
      </c>
      <c r="N199" s="161" t="s">
        <v>40</v>
      </c>
      <c r="O199" s="51"/>
      <c r="P199" s="162">
        <f t="shared" si="31"/>
        <v>0</v>
      </c>
      <c r="Q199" s="162">
        <v>1.4999999999999999E-4</v>
      </c>
      <c r="R199" s="162">
        <f t="shared" si="32"/>
        <v>3.8024999999999999E-3</v>
      </c>
      <c r="S199" s="162">
        <v>0</v>
      </c>
      <c r="T199" s="163">
        <f t="shared" si="33"/>
        <v>0</v>
      </c>
      <c r="AR199" s="164" t="s">
        <v>166</v>
      </c>
      <c r="AT199" s="164" t="s">
        <v>161</v>
      </c>
      <c r="AU199" s="164" t="s">
        <v>86</v>
      </c>
      <c r="AY199" s="13" t="s">
        <v>159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86</v>
      </c>
      <c r="BK199" s="165">
        <f t="shared" si="39"/>
        <v>0</v>
      </c>
      <c r="BL199" s="13" t="s">
        <v>166</v>
      </c>
      <c r="BM199" s="164" t="s">
        <v>360</v>
      </c>
    </row>
    <row r="200" spans="2:65" s="1" customFormat="1" ht="24" customHeight="1">
      <c r="B200" s="152"/>
      <c r="C200" s="166" t="s">
        <v>361</v>
      </c>
      <c r="D200" s="166" t="s">
        <v>250</v>
      </c>
      <c r="E200" s="167" t="s">
        <v>362</v>
      </c>
      <c r="F200" s="168" t="s">
        <v>363</v>
      </c>
      <c r="G200" s="169" t="s">
        <v>202</v>
      </c>
      <c r="H200" s="170">
        <v>26.617999999999999</v>
      </c>
      <c r="I200" s="171"/>
      <c r="J200" s="172">
        <f t="shared" si="30"/>
        <v>0</v>
      </c>
      <c r="K200" s="168" t="s">
        <v>165</v>
      </c>
      <c r="L200" s="173"/>
      <c r="M200" s="174" t="s">
        <v>1</v>
      </c>
      <c r="N200" s="175" t="s">
        <v>40</v>
      </c>
      <c r="O200" s="51"/>
      <c r="P200" s="162">
        <f t="shared" si="31"/>
        <v>0</v>
      </c>
      <c r="Q200" s="162">
        <v>1.5E-3</v>
      </c>
      <c r="R200" s="162">
        <f t="shared" si="32"/>
        <v>3.9926999999999997E-2</v>
      </c>
      <c r="S200" s="162">
        <v>0</v>
      </c>
      <c r="T200" s="163">
        <f t="shared" si="33"/>
        <v>0</v>
      </c>
      <c r="AR200" s="164" t="s">
        <v>190</v>
      </c>
      <c r="AT200" s="164" t="s">
        <v>250</v>
      </c>
      <c r="AU200" s="164" t="s">
        <v>86</v>
      </c>
      <c r="AY200" s="13" t="s">
        <v>159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86</v>
      </c>
      <c r="BK200" s="165">
        <f t="shared" si="39"/>
        <v>0</v>
      </c>
      <c r="BL200" s="13" t="s">
        <v>166</v>
      </c>
      <c r="BM200" s="164" t="s">
        <v>364</v>
      </c>
    </row>
    <row r="201" spans="2:65" s="11" customFormat="1" ht="22.8" customHeight="1">
      <c r="B201" s="139"/>
      <c r="D201" s="140" t="s">
        <v>73</v>
      </c>
      <c r="E201" s="150" t="s">
        <v>178</v>
      </c>
      <c r="F201" s="150" t="s">
        <v>365</v>
      </c>
      <c r="I201" s="142"/>
      <c r="J201" s="151">
        <f>BK201</f>
        <v>0</v>
      </c>
      <c r="L201" s="139"/>
      <c r="M201" s="144"/>
      <c r="N201" s="145"/>
      <c r="O201" s="145"/>
      <c r="P201" s="146">
        <f>SUM(P202:P208)</f>
        <v>0</v>
      </c>
      <c r="Q201" s="145"/>
      <c r="R201" s="146">
        <f>SUM(R202:R208)</f>
        <v>614.88170099999991</v>
      </c>
      <c r="S201" s="145"/>
      <c r="T201" s="147">
        <f>SUM(T202:T208)</f>
        <v>0</v>
      </c>
      <c r="AR201" s="140" t="s">
        <v>78</v>
      </c>
      <c r="AT201" s="148" t="s">
        <v>73</v>
      </c>
      <c r="AU201" s="148" t="s">
        <v>78</v>
      </c>
      <c r="AY201" s="140" t="s">
        <v>159</v>
      </c>
      <c r="BK201" s="149">
        <f>SUM(BK202:BK208)</f>
        <v>0</v>
      </c>
    </row>
    <row r="202" spans="2:65" s="1" customFormat="1" ht="24" customHeight="1">
      <c r="B202" s="152"/>
      <c r="C202" s="153" t="s">
        <v>366</v>
      </c>
      <c r="D202" s="153" t="s">
        <v>161</v>
      </c>
      <c r="E202" s="154" t="s">
        <v>367</v>
      </c>
      <c r="F202" s="155" t="s">
        <v>368</v>
      </c>
      <c r="G202" s="156" t="s">
        <v>164</v>
      </c>
      <c r="H202" s="157">
        <v>112.68</v>
      </c>
      <c r="I202" s="158"/>
      <c r="J202" s="159">
        <f t="shared" ref="J202:J208" si="40">ROUND(I202*H202,2)</f>
        <v>0</v>
      </c>
      <c r="K202" s="155" t="s">
        <v>165</v>
      </c>
      <c r="L202" s="28"/>
      <c r="M202" s="160" t="s">
        <v>1</v>
      </c>
      <c r="N202" s="161" t="s">
        <v>40</v>
      </c>
      <c r="O202" s="51"/>
      <c r="P202" s="162">
        <f t="shared" ref="P202:P208" si="41">O202*H202</f>
        <v>0</v>
      </c>
      <c r="Q202" s="162">
        <v>1.9312499999999999</v>
      </c>
      <c r="R202" s="162">
        <f t="shared" ref="R202:R208" si="42">Q202*H202</f>
        <v>217.61324999999999</v>
      </c>
      <c r="S202" s="162">
        <v>0</v>
      </c>
      <c r="T202" s="163">
        <f t="shared" ref="T202:T208" si="43">S202*H202</f>
        <v>0</v>
      </c>
      <c r="AR202" s="164" t="s">
        <v>166</v>
      </c>
      <c r="AT202" s="164" t="s">
        <v>161</v>
      </c>
      <c r="AU202" s="164" t="s">
        <v>86</v>
      </c>
      <c r="AY202" s="13" t="s">
        <v>159</v>
      </c>
      <c r="BE202" s="165">
        <f t="shared" ref="BE202:BE208" si="44">IF(N202="základná",J202,0)</f>
        <v>0</v>
      </c>
      <c r="BF202" s="165">
        <f t="shared" ref="BF202:BF208" si="45">IF(N202="znížená",J202,0)</f>
        <v>0</v>
      </c>
      <c r="BG202" s="165">
        <f t="shared" ref="BG202:BG208" si="46">IF(N202="zákl. prenesená",J202,0)</f>
        <v>0</v>
      </c>
      <c r="BH202" s="165">
        <f t="shared" ref="BH202:BH208" si="47">IF(N202="zníž. prenesená",J202,0)</f>
        <v>0</v>
      </c>
      <c r="BI202" s="165">
        <f t="shared" ref="BI202:BI208" si="48">IF(N202="nulová",J202,0)</f>
        <v>0</v>
      </c>
      <c r="BJ202" s="13" t="s">
        <v>86</v>
      </c>
      <c r="BK202" s="165">
        <f t="shared" ref="BK202:BK208" si="49">ROUND(I202*H202,2)</f>
        <v>0</v>
      </c>
      <c r="BL202" s="13" t="s">
        <v>166</v>
      </c>
      <c r="BM202" s="164" t="s">
        <v>369</v>
      </c>
    </row>
    <row r="203" spans="2:65" s="1" customFormat="1" ht="36" customHeight="1">
      <c r="B203" s="152"/>
      <c r="C203" s="153" t="s">
        <v>370</v>
      </c>
      <c r="D203" s="153" t="s">
        <v>161</v>
      </c>
      <c r="E203" s="154" t="s">
        <v>371</v>
      </c>
      <c r="F203" s="155" t="s">
        <v>372</v>
      </c>
      <c r="G203" s="156" t="s">
        <v>202</v>
      </c>
      <c r="H203" s="157">
        <v>563.4</v>
      </c>
      <c r="I203" s="158"/>
      <c r="J203" s="159">
        <f t="shared" si="40"/>
        <v>0</v>
      </c>
      <c r="K203" s="155" t="s">
        <v>165</v>
      </c>
      <c r="L203" s="28"/>
      <c r="M203" s="160" t="s">
        <v>1</v>
      </c>
      <c r="N203" s="161" t="s">
        <v>40</v>
      </c>
      <c r="O203" s="51"/>
      <c r="P203" s="162">
        <f t="shared" si="41"/>
        <v>0</v>
      </c>
      <c r="Q203" s="162">
        <v>0.42405999999999999</v>
      </c>
      <c r="R203" s="162">
        <f t="shared" si="42"/>
        <v>238.915404</v>
      </c>
      <c r="S203" s="162">
        <v>0</v>
      </c>
      <c r="T203" s="163">
        <f t="shared" si="43"/>
        <v>0</v>
      </c>
      <c r="AR203" s="164" t="s">
        <v>166</v>
      </c>
      <c r="AT203" s="164" t="s">
        <v>161</v>
      </c>
      <c r="AU203" s="164" t="s">
        <v>86</v>
      </c>
      <c r="AY203" s="13" t="s">
        <v>159</v>
      </c>
      <c r="BE203" s="165">
        <f t="shared" si="44"/>
        <v>0</v>
      </c>
      <c r="BF203" s="165">
        <f t="shared" si="45"/>
        <v>0</v>
      </c>
      <c r="BG203" s="165">
        <f t="shared" si="46"/>
        <v>0</v>
      </c>
      <c r="BH203" s="165">
        <f t="shared" si="47"/>
        <v>0</v>
      </c>
      <c r="BI203" s="165">
        <f t="shared" si="48"/>
        <v>0</v>
      </c>
      <c r="BJ203" s="13" t="s">
        <v>86</v>
      </c>
      <c r="BK203" s="165">
        <f t="shared" si="49"/>
        <v>0</v>
      </c>
      <c r="BL203" s="13" t="s">
        <v>166</v>
      </c>
      <c r="BM203" s="164" t="s">
        <v>373</v>
      </c>
    </row>
    <row r="204" spans="2:65" s="1" customFormat="1" ht="24" customHeight="1">
      <c r="B204" s="152"/>
      <c r="C204" s="153" t="s">
        <v>374</v>
      </c>
      <c r="D204" s="153" t="s">
        <v>161</v>
      </c>
      <c r="E204" s="154" t="s">
        <v>375</v>
      </c>
      <c r="F204" s="155" t="s">
        <v>376</v>
      </c>
      <c r="G204" s="156" t="s">
        <v>202</v>
      </c>
      <c r="H204" s="157">
        <v>13.5</v>
      </c>
      <c r="I204" s="158"/>
      <c r="J204" s="159">
        <f t="shared" si="40"/>
        <v>0</v>
      </c>
      <c r="K204" s="155" t="s">
        <v>165</v>
      </c>
      <c r="L204" s="28"/>
      <c r="M204" s="160" t="s">
        <v>1</v>
      </c>
      <c r="N204" s="161" t="s">
        <v>40</v>
      </c>
      <c r="O204" s="51"/>
      <c r="P204" s="162">
        <f t="shared" si="41"/>
        <v>0</v>
      </c>
      <c r="Q204" s="162">
        <v>6.0099999999999997E-3</v>
      </c>
      <c r="R204" s="162">
        <f t="shared" si="42"/>
        <v>8.1134999999999999E-2</v>
      </c>
      <c r="S204" s="162">
        <v>0</v>
      </c>
      <c r="T204" s="163">
        <f t="shared" si="43"/>
        <v>0</v>
      </c>
      <c r="AR204" s="164" t="s">
        <v>166</v>
      </c>
      <c r="AT204" s="164" t="s">
        <v>161</v>
      </c>
      <c r="AU204" s="164" t="s">
        <v>86</v>
      </c>
      <c r="AY204" s="13" t="s">
        <v>159</v>
      </c>
      <c r="BE204" s="165">
        <f t="shared" si="44"/>
        <v>0</v>
      </c>
      <c r="BF204" s="165">
        <f t="shared" si="45"/>
        <v>0</v>
      </c>
      <c r="BG204" s="165">
        <f t="shared" si="46"/>
        <v>0</v>
      </c>
      <c r="BH204" s="165">
        <f t="shared" si="47"/>
        <v>0</v>
      </c>
      <c r="BI204" s="165">
        <f t="shared" si="48"/>
        <v>0</v>
      </c>
      <c r="BJ204" s="13" t="s">
        <v>86</v>
      </c>
      <c r="BK204" s="165">
        <f t="shared" si="49"/>
        <v>0</v>
      </c>
      <c r="BL204" s="13" t="s">
        <v>166</v>
      </c>
      <c r="BM204" s="164" t="s">
        <v>377</v>
      </c>
    </row>
    <row r="205" spans="2:65" s="1" customFormat="1" ht="36" customHeight="1">
      <c r="B205" s="152"/>
      <c r="C205" s="153" t="s">
        <v>378</v>
      </c>
      <c r="D205" s="153" t="s">
        <v>161</v>
      </c>
      <c r="E205" s="154" t="s">
        <v>379</v>
      </c>
      <c r="F205" s="155" t="s">
        <v>380</v>
      </c>
      <c r="G205" s="156" t="s">
        <v>202</v>
      </c>
      <c r="H205" s="157">
        <v>13.5</v>
      </c>
      <c r="I205" s="158"/>
      <c r="J205" s="159">
        <f t="shared" si="40"/>
        <v>0</v>
      </c>
      <c r="K205" s="155" t="s">
        <v>165</v>
      </c>
      <c r="L205" s="28"/>
      <c r="M205" s="160" t="s">
        <v>1</v>
      </c>
      <c r="N205" s="161" t="s">
        <v>40</v>
      </c>
      <c r="O205" s="51"/>
      <c r="P205" s="162">
        <f t="shared" si="41"/>
        <v>0</v>
      </c>
      <c r="Q205" s="162">
        <v>0.12966</v>
      </c>
      <c r="R205" s="162">
        <f t="shared" si="42"/>
        <v>1.75041</v>
      </c>
      <c r="S205" s="162">
        <v>0</v>
      </c>
      <c r="T205" s="163">
        <f t="shared" si="43"/>
        <v>0</v>
      </c>
      <c r="AR205" s="164" t="s">
        <v>166</v>
      </c>
      <c r="AT205" s="164" t="s">
        <v>161</v>
      </c>
      <c r="AU205" s="164" t="s">
        <v>86</v>
      </c>
      <c r="AY205" s="13" t="s">
        <v>159</v>
      </c>
      <c r="BE205" s="165">
        <f t="shared" si="44"/>
        <v>0</v>
      </c>
      <c r="BF205" s="165">
        <f t="shared" si="45"/>
        <v>0</v>
      </c>
      <c r="BG205" s="165">
        <f t="shared" si="46"/>
        <v>0</v>
      </c>
      <c r="BH205" s="165">
        <f t="shared" si="47"/>
        <v>0</v>
      </c>
      <c r="BI205" s="165">
        <f t="shared" si="48"/>
        <v>0</v>
      </c>
      <c r="BJ205" s="13" t="s">
        <v>86</v>
      </c>
      <c r="BK205" s="165">
        <f t="shared" si="49"/>
        <v>0</v>
      </c>
      <c r="BL205" s="13" t="s">
        <v>166</v>
      </c>
      <c r="BM205" s="164" t="s">
        <v>381</v>
      </c>
    </row>
    <row r="206" spans="2:65" s="1" customFormat="1" ht="36" customHeight="1">
      <c r="B206" s="152"/>
      <c r="C206" s="153" t="s">
        <v>382</v>
      </c>
      <c r="D206" s="153" t="s">
        <v>161</v>
      </c>
      <c r="E206" s="154" t="s">
        <v>383</v>
      </c>
      <c r="F206" s="155" t="s">
        <v>384</v>
      </c>
      <c r="G206" s="156" t="s">
        <v>202</v>
      </c>
      <c r="H206" s="157">
        <v>13.5</v>
      </c>
      <c r="I206" s="158"/>
      <c r="J206" s="159">
        <f t="shared" si="40"/>
        <v>0</v>
      </c>
      <c r="K206" s="155" t="s">
        <v>165</v>
      </c>
      <c r="L206" s="28"/>
      <c r="M206" s="160" t="s">
        <v>1</v>
      </c>
      <c r="N206" s="161" t="s">
        <v>40</v>
      </c>
      <c r="O206" s="51"/>
      <c r="P206" s="162">
        <f t="shared" si="41"/>
        <v>0</v>
      </c>
      <c r="Q206" s="162">
        <v>0.18151999999999999</v>
      </c>
      <c r="R206" s="162">
        <f t="shared" si="42"/>
        <v>2.45052</v>
      </c>
      <c r="S206" s="162">
        <v>0</v>
      </c>
      <c r="T206" s="163">
        <f t="shared" si="43"/>
        <v>0</v>
      </c>
      <c r="AR206" s="164" t="s">
        <v>166</v>
      </c>
      <c r="AT206" s="164" t="s">
        <v>161</v>
      </c>
      <c r="AU206" s="164" t="s">
        <v>86</v>
      </c>
      <c r="AY206" s="13" t="s">
        <v>159</v>
      </c>
      <c r="BE206" s="165">
        <f t="shared" si="44"/>
        <v>0</v>
      </c>
      <c r="BF206" s="165">
        <f t="shared" si="45"/>
        <v>0</v>
      </c>
      <c r="BG206" s="165">
        <f t="shared" si="46"/>
        <v>0</v>
      </c>
      <c r="BH206" s="165">
        <f t="shared" si="47"/>
        <v>0</v>
      </c>
      <c r="BI206" s="165">
        <f t="shared" si="48"/>
        <v>0</v>
      </c>
      <c r="BJ206" s="13" t="s">
        <v>86</v>
      </c>
      <c r="BK206" s="165">
        <f t="shared" si="49"/>
        <v>0</v>
      </c>
      <c r="BL206" s="13" t="s">
        <v>166</v>
      </c>
      <c r="BM206" s="164" t="s">
        <v>385</v>
      </c>
    </row>
    <row r="207" spans="2:65" s="1" customFormat="1" ht="36" customHeight="1">
      <c r="B207" s="152"/>
      <c r="C207" s="153" t="s">
        <v>386</v>
      </c>
      <c r="D207" s="153" t="s">
        <v>161</v>
      </c>
      <c r="E207" s="154" t="s">
        <v>387</v>
      </c>
      <c r="F207" s="155" t="s">
        <v>388</v>
      </c>
      <c r="G207" s="156" t="s">
        <v>202</v>
      </c>
      <c r="H207" s="157">
        <v>549.9</v>
      </c>
      <c r="I207" s="158"/>
      <c r="J207" s="159">
        <f t="shared" si="40"/>
        <v>0</v>
      </c>
      <c r="K207" s="155" t="s">
        <v>165</v>
      </c>
      <c r="L207" s="28"/>
      <c r="M207" s="160" t="s">
        <v>1</v>
      </c>
      <c r="N207" s="161" t="s">
        <v>40</v>
      </c>
      <c r="O207" s="51"/>
      <c r="P207" s="162">
        <f t="shared" si="41"/>
        <v>0</v>
      </c>
      <c r="Q207" s="162">
        <v>9.2499999999999999E-2</v>
      </c>
      <c r="R207" s="162">
        <f t="shared" si="42"/>
        <v>50.865749999999998</v>
      </c>
      <c r="S207" s="162">
        <v>0</v>
      </c>
      <c r="T207" s="163">
        <f t="shared" si="43"/>
        <v>0</v>
      </c>
      <c r="AR207" s="164" t="s">
        <v>166</v>
      </c>
      <c r="AT207" s="164" t="s">
        <v>161</v>
      </c>
      <c r="AU207" s="164" t="s">
        <v>86</v>
      </c>
      <c r="AY207" s="13" t="s">
        <v>159</v>
      </c>
      <c r="BE207" s="165">
        <f t="shared" si="44"/>
        <v>0</v>
      </c>
      <c r="BF207" s="165">
        <f t="shared" si="45"/>
        <v>0</v>
      </c>
      <c r="BG207" s="165">
        <f t="shared" si="46"/>
        <v>0</v>
      </c>
      <c r="BH207" s="165">
        <f t="shared" si="47"/>
        <v>0</v>
      </c>
      <c r="BI207" s="165">
        <f t="shared" si="48"/>
        <v>0</v>
      </c>
      <c r="BJ207" s="13" t="s">
        <v>86</v>
      </c>
      <c r="BK207" s="165">
        <f t="shared" si="49"/>
        <v>0</v>
      </c>
      <c r="BL207" s="13" t="s">
        <v>166</v>
      </c>
      <c r="BM207" s="164" t="s">
        <v>389</v>
      </c>
    </row>
    <row r="208" spans="2:65" s="1" customFormat="1" ht="16.5" customHeight="1">
      <c r="B208" s="152"/>
      <c r="C208" s="166" t="s">
        <v>390</v>
      </c>
      <c r="D208" s="166" t="s">
        <v>250</v>
      </c>
      <c r="E208" s="167" t="s">
        <v>391</v>
      </c>
      <c r="F208" s="168" t="s">
        <v>392</v>
      </c>
      <c r="G208" s="169" t="s">
        <v>202</v>
      </c>
      <c r="H208" s="170">
        <v>560.89800000000002</v>
      </c>
      <c r="I208" s="171"/>
      <c r="J208" s="172">
        <f t="shared" si="40"/>
        <v>0</v>
      </c>
      <c r="K208" s="168" t="s">
        <v>165</v>
      </c>
      <c r="L208" s="173"/>
      <c r="M208" s="174" t="s">
        <v>1</v>
      </c>
      <c r="N208" s="175" t="s">
        <v>40</v>
      </c>
      <c r="O208" s="51"/>
      <c r="P208" s="162">
        <f t="shared" si="41"/>
        <v>0</v>
      </c>
      <c r="Q208" s="162">
        <v>0.184</v>
      </c>
      <c r="R208" s="162">
        <f t="shared" si="42"/>
        <v>103.20523200000001</v>
      </c>
      <c r="S208" s="162">
        <v>0</v>
      </c>
      <c r="T208" s="163">
        <f t="shared" si="43"/>
        <v>0</v>
      </c>
      <c r="AR208" s="164" t="s">
        <v>190</v>
      </c>
      <c r="AT208" s="164" t="s">
        <v>250</v>
      </c>
      <c r="AU208" s="164" t="s">
        <v>86</v>
      </c>
      <c r="AY208" s="13" t="s">
        <v>159</v>
      </c>
      <c r="BE208" s="165">
        <f t="shared" si="44"/>
        <v>0</v>
      </c>
      <c r="BF208" s="165">
        <f t="shared" si="45"/>
        <v>0</v>
      </c>
      <c r="BG208" s="165">
        <f t="shared" si="46"/>
        <v>0</v>
      </c>
      <c r="BH208" s="165">
        <f t="shared" si="47"/>
        <v>0</v>
      </c>
      <c r="BI208" s="165">
        <f t="shared" si="48"/>
        <v>0</v>
      </c>
      <c r="BJ208" s="13" t="s">
        <v>86</v>
      </c>
      <c r="BK208" s="165">
        <f t="shared" si="49"/>
        <v>0</v>
      </c>
      <c r="BL208" s="13" t="s">
        <v>166</v>
      </c>
      <c r="BM208" s="164" t="s">
        <v>393</v>
      </c>
    </row>
    <row r="209" spans="2:65" s="11" customFormat="1" ht="22.8" customHeight="1">
      <c r="B209" s="139"/>
      <c r="D209" s="140" t="s">
        <v>73</v>
      </c>
      <c r="E209" s="150" t="s">
        <v>182</v>
      </c>
      <c r="F209" s="150" t="s">
        <v>394</v>
      </c>
      <c r="I209" s="142"/>
      <c r="J209" s="151">
        <f>BK209</f>
        <v>0</v>
      </c>
      <c r="L209" s="139"/>
      <c r="M209" s="144"/>
      <c r="N209" s="145"/>
      <c r="O209" s="145"/>
      <c r="P209" s="146">
        <f>SUM(P210:P228)</f>
        <v>0</v>
      </c>
      <c r="Q209" s="145"/>
      <c r="R209" s="146">
        <f>SUM(R210:R228)</f>
        <v>61.207448560000003</v>
      </c>
      <c r="S209" s="145"/>
      <c r="T209" s="147">
        <f>SUM(T210:T228)</f>
        <v>0</v>
      </c>
      <c r="AR209" s="140" t="s">
        <v>78</v>
      </c>
      <c r="AT209" s="148" t="s">
        <v>73</v>
      </c>
      <c r="AU209" s="148" t="s">
        <v>78</v>
      </c>
      <c r="AY209" s="140" t="s">
        <v>159</v>
      </c>
      <c r="BK209" s="149">
        <f>SUM(BK210:BK228)</f>
        <v>0</v>
      </c>
    </row>
    <row r="210" spans="2:65" s="1" customFormat="1" ht="36" customHeight="1">
      <c r="B210" s="152"/>
      <c r="C210" s="153" t="s">
        <v>395</v>
      </c>
      <c r="D210" s="153" t="s">
        <v>161</v>
      </c>
      <c r="E210" s="154" t="s">
        <v>396</v>
      </c>
      <c r="F210" s="155" t="s">
        <v>397</v>
      </c>
      <c r="G210" s="156" t="s">
        <v>202</v>
      </c>
      <c r="H210" s="157">
        <v>638.452</v>
      </c>
      <c r="I210" s="158"/>
      <c r="J210" s="159">
        <f t="shared" ref="J210:J228" si="50">ROUND(I210*H210,2)</f>
        <v>0</v>
      </c>
      <c r="K210" s="155" t="s">
        <v>165</v>
      </c>
      <c r="L210" s="28"/>
      <c r="M210" s="160" t="s">
        <v>1</v>
      </c>
      <c r="N210" s="161" t="s">
        <v>40</v>
      </c>
      <c r="O210" s="51"/>
      <c r="P210" s="162">
        <f t="shared" ref="P210:P228" si="51">O210*H210</f>
        <v>0</v>
      </c>
      <c r="Q210" s="162">
        <v>1.4999999999999999E-4</v>
      </c>
      <c r="R210" s="162">
        <f t="shared" ref="R210:R228" si="52">Q210*H210</f>
        <v>9.5767799999999986E-2</v>
      </c>
      <c r="S210" s="162">
        <v>0</v>
      </c>
      <c r="T210" s="163">
        <f t="shared" ref="T210:T228" si="53">S210*H210</f>
        <v>0</v>
      </c>
      <c r="AR210" s="164" t="s">
        <v>166</v>
      </c>
      <c r="AT210" s="164" t="s">
        <v>161</v>
      </c>
      <c r="AU210" s="164" t="s">
        <v>86</v>
      </c>
      <c r="AY210" s="13" t="s">
        <v>159</v>
      </c>
      <c r="BE210" s="165">
        <f t="shared" ref="BE210:BE228" si="54">IF(N210="základná",J210,0)</f>
        <v>0</v>
      </c>
      <c r="BF210" s="165">
        <f t="shared" ref="BF210:BF228" si="55">IF(N210="znížená",J210,0)</f>
        <v>0</v>
      </c>
      <c r="BG210" s="165">
        <f t="shared" ref="BG210:BG228" si="56">IF(N210="zákl. prenesená",J210,0)</f>
        <v>0</v>
      </c>
      <c r="BH210" s="165">
        <f t="shared" ref="BH210:BH228" si="57">IF(N210="zníž. prenesená",J210,0)</f>
        <v>0</v>
      </c>
      <c r="BI210" s="165">
        <f t="shared" ref="BI210:BI228" si="58">IF(N210="nulová",J210,0)</f>
        <v>0</v>
      </c>
      <c r="BJ210" s="13" t="s">
        <v>86</v>
      </c>
      <c r="BK210" s="165">
        <f t="shared" ref="BK210:BK228" si="59">ROUND(I210*H210,2)</f>
        <v>0</v>
      </c>
      <c r="BL210" s="13" t="s">
        <v>166</v>
      </c>
      <c r="BM210" s="164" t="s">
        <v>398</v>
      </c>
    </row>
    <row r="211" spans="2:65" s="1" customFormat="1" ht="24" customHeight="1">
      <c r="B211" s="152"/>
      <c r="C211" s="153" t="s">
        <v>399</v>
      </c>
      <c r="D211" s="153" t="s">
        <v>161</v>
      </c>
      <c r="E211" s="154" t="s">
        <v>400</v>
      </c>
      <c r="F211" s="155" t="s">
        <v>401</v>
      </c>
      <c r="G211" s="156" t="s">
        <v>202</v>
      </c>
      <c r="H211" s="157">
        <v>540.29200000000003</v>
      </c>
      <c r="I211" s="158"/>
      <c r="J211" s="159">
        <f t="shared" si="50"/>
        <v>0</v>
      </c>
      <c r="K211" s="155" t="s">
        <v>165</v>
      </c>
      <c r="L211" s="28"/>
      <c r="M211" s="160" t="s">
        <v>1</v>
      </c>
      <c r="N211" s="161" t="s">
        <v>40</v>
      </c>
      <c r="O211" s="51"/>
      <c r="P211" s="162">
        <f t="shared" si="51"/>
        <v>0</v>
      </c>
      <c r="Q211" s="162">
        <v>2.3000000000000001E-4</v>
      </c>
      <c r="R211" s="162">
        <f t="shared" si="52"/>
        <v>0.12426716000000002</v>
      </c>
      <c r="S211" s="162">
        <v>0</v>
      </c>
      <c r="T211" s="163">
        <f t="shared" si="53"/>
        <v>0</v>
      </c>
      <c r="AR211" s="164" t="s">
        <v>166</v>
      </c>
      <c r="AT211" s="164" t="s">
        <v>161</v>
      </c>
      <c r="AU211" s="164" t="s">
        <v>86</v>
      </c>
      <c r="AY211" s="13" t="s">
        <v>159</v>
      </c>
      <c r="BE211" s="165">
        <f t="shared" si="54"/>
        <v>0</v>
      </c>
      <c r="BF211" s="165">
        <f t="shared" si="55"/>
        <v>0</v>
      </c>
      <c r="BG211" s="165">
        <f t="shared" si="56"/>
        <v>0</v>
      </c>
      <c r="BH211" s="165">
        <f t="shared" si="57"/>
        <v>0</v>
      </c>
      <c r="BI211" s="165">
        <f t="shared" si="58"/>
        <v>0</v>
      </c>
      <c r="BJ211" s="13" t="s">
        <v>86</v>
      </c>
      <c r="BK211" s="165">
        <f t="shared" si="59"/>
        <v>0</v>
      </c>
      <c r="BL211" s="13" t="s">
        <v>166</v>
      </c>
      <c r="BM211" s="164" t="s">
        <v>402</v>
      </c>
    </row>
    <row r="212" spans="2:65" s="1" customFormat="1" ht="24" customHeight="1">
      <c r="B212" s="152"/>
      <c r="C212" s="153" t="s">
        <v>403</v>
      </c>
      <c r="D212" s="153" t="s">
        <v>161</v>
      </c>
      <c r="E212" s="154" t="s">
        <v>404</v>
      </c>
      <c r="F212" s="155" t="s">
        <v>405</v>
      </c>
      <c r="G212" s="156" t="s">
        <v>202</v>
      </c>
      <c r="H212" s="157">
        <v>540.29200000000003</v>
      </c>
      <c r="I212" s="158"/>
      <c r="J212" s="159">
        <f t="shared" si="50"/>
        <v>0</v>
      </c>
      <c r="K212" s="155" t="s">
        <v>165</v>
      </c>
      <c r="L212" s="28"/>
      <c r="M212" s="160" t="s">
        <v>1</v>
      </c>
      <c r="N212" s="161" t="s">
        <v>40</v>
      </c>
      <c r="O212" s="51"/>
      <c r="P212" s="162">
        <f t="shared" si="51"/>
        <v>0</v>
      </c>
      <c r="Q212" s="162">
        <v>6.8199999999999997E-3</v>
      </c>
      <c r="R212" s="162">
        <f t="shared" si="52"/>
        <v>3.6847914400000001</v>
      </c>
      <c r="S212" s="162">
        <v>0</v>
      </c>
      <c r="T212" s="163">
        <f t="shared" si="53"/>
        <v>0</v>
      </c>
      <c r="AR212" s="164" t="s">
        <v>166</v>
      </c>
      <c r="AT212" s="164" t="s">
        <v>161</v>
      </c>
      <c r="AU212" s="164" t="s">
        <v>86</v>
      </c>
      <c r="AY212" s="13" t="s">
        <v>159</v>
      </c>
      <c r="BE212" s="165">
        <f t="shared" si="54"/>
        <v>0</v>
      </c>
      <c r="BF212" s="165">
        <f t="shared" si="55"/>
        <v>0</v>
      </c>
      <c r="BG212" s="165">
        <f t="shared" si="56"/>
        <v>0</v>
      </c>
      <c r="BH212" s="165">
        <f t="shared" si="57"/>
        <v>0</v>
      </c>
      <c r="BI212" s="165">
        <f t="shared" si="58"/>
        <v>0</v>
      </c>
      <c r="BJ212" s="13" t="s">
        <v>86</v>
      </c>
      <c r="BK212" s="165">
        <f t="shared" si="59"/>
        <v>0</v>
      </c>
      <c r="BL212" s="13" t="s">
        <v>166</v>
      </c>
      <c r="BM212" s="164" t="s">
        <v>406</v>
      </c>
    </row>
    <row r="213" spans="2:65" s="1" customFormat="1" ht="24" customHeight="1">
      <c r="B213" s="152"/>
      <c r="C213" s="153" t="s">
        <v>407</v>
      </c>
      <c r="D213" s="153" t="s">
        <v>161</v>
      </c>
      <c r="E213" s="154" t="s">
        <v>408</v>
      </c>
      <c r="F213" s="155" t="s">
        <v>409</v>
      </c>
      <c r="G213" s="156" t="s">
        <v>202</v>
      </c>
      <c r="H213" s="157">
        <v>540.29200000000003</v>
      </c>
      <c r="I213" s="158"/>
      <c r="J213" s="159">
        <f t="shared" si="50"/>
        <v>0</v>
      </c>
      <c r="K213" s="155" t="s">
        <v>165</v>
      </c>
      <c r="L213" s="28"/>
      <c r="M213" s="160" t="s">
        <v>1</v>
      </c>
      <c r="N213" s="161" t="s">
        <v>40</v>
      </c>
      <c r="O213" s="51"/>
      <c r="P213" s="162">
        <f t="shared" si="51"/>
        <v>0</v>
      </c>
      <c r="Q213" s="162">
        <v>4.15E-3</v>
      </c>
      <c r="R213" s="162">
        <f t="shared" si="52"/>
        <v>2.2422118000000002</v>
      </c>
      <c r="S213" s="162">
        <v>0</v>
      </c>
      <c r="T213" s="163">
        <f t="shared" si="53"/>
        <v>0</v>
      </c>
      <c r="AR213" s="164" t="s">
        <v>166</v>
      </c>
      <c r="AT213" s="164" t="s">
        <v>161</v>
      </c>
      <c r="AU213" s="164" t="s">
        <v>86</v>
      </c>
      <c r="AY213" s="13" t="s">
        <v>159</v>
      </c>
      <c r="BE213" s="165">
        <f t="shared" si="54"/>
        <v>0</v>
      </c>
      <c r="BF213" s="165">
        <f t="shared" si="55"/>
        <v>0</v>
      </c>
      <c r="BG213" s="165">
        <f t="shared" si="56"/>
        <v>0</v>
      </c>
      <c r="BH213" s="165">
        <f t="shared" si="57"/>
        <v>0</v>
      </c>
      <c r="BI213" s="165">
        <f t="shared" si="58"/>
        <v>0</v>
      </c>
      <c r="BJ213" s="13" t="s">
        <v>86</v>
      </c>
      <c r="BK213" s="165">
        <f t="shared" si="59"/>
        <v>0</v>
      </c>
      <c r="BL213" s="13" t="s">
        <v>166</v>
      </c>
      <c r="BM213" s="164" t="s">
        <v>410</v>
      </c>
    </row>
    <row r="214" spans="2:65" s="1" customFormat="1" ht="36" customHeight="1">
      <c r="B214" s="152"/>
      <c r="C214" s="153" t="s">
        <v>411</v>
      </c>
      <c r="D214" s="153" t="s">
        <v>161</v>
      </c>
      <c r="E214" s="154" t="s">
        <v>412</v>
      </c>
      <c r="F214" s="155" t="s">
        <v>413</v>
      </c>
      <c r="G214" s="156" t="s">
        <v>202</v>
      </c>
      <c r="H214" s="157">
        <v>68.688000000000002</v>
      </c>
      <c r="I214" s="158"/>
      <c r="J214" s="159">
        <f t="shared" si="50"/>
        <v>0</v>
      </c>
      <c r="K214" s="155" t="s">
        <v>165</v>
      </c>
      <c r="L214" s="28"/>
      <c r="M214" s="160" t="s">
        <v>1</v>
      </c>
      <c r="N214" s="161" t="s">
        <v>40</v>
      </c>
      <c r="O214" s="51"/>
      <c r="P214" s="162">
        <f t="shared" si="51"/>
        <v>0</v>
      </c>
      <c r="Q214" s="162">
        <v>1.9000000000000001E-4</v>
      </c>
      <c r="R214" s="162">
        <f t="shared" si="52"/>
        <v>1.3050720000000002E-2</v>
      </c>
      <c r="S214" s="162">
        <v>0</v>
      </c>
      <c r="T214" s="163">
        <f t="shared" si="53"/>
        <v>0</v>
      </c>
      <c r="AR214" s="164" t="s">
        <v>166</v>
      </c>
      <c r="AT214" s="164" t="s">
        <v>161</v>
      </c>
      <c r="AU214" s="164" t="s">
        <v>86</v>
      </c>
      <c r="AY214" s="13" t="s">
        <v>159</v>
      </c>
      <c r="BE214" s="165">
        <f t="shared" si="54"/>
        <v>0</v>
      </c>
      <c r="BF214" s="165">
        <f t="shared" si="55"/>
        <v>0</v>
      </c>
      <c r="BG214" s="165">
        <f t="shared" si="56"/>
        <v>0</v>
      </c>
      <c r="BH214" s="165">
        <f t="shared" si="57"/>
        <v>0</v>
      </c>
      <c r="BI214" s="165">
        <f t="shared" si="58"/>
        <v>0</v>
      </c>
      <c r="BJ214" s="13" t="s">
        <v>86</v>
      </c>
      <c r="BK214" s="165">
        <f t="shared" si="59"/>
        <v>0</v>
      </c>
      <c r="BL214" s="13" t="s">
        <v>166</v>
      </c>
      <c r="BM214" s="164" t="s">
        <v>414</v>
      </c>
    </row>
    <row r="215" spans="2:65" s="1" customFormat="1" ht="36" customHeight="1">
      <c r="B215" s="152"/>
      <c r="C215" s="153" t="s">
        <v>415</v>
      </c>
      <c r="D215" s="153" t="s">
        <v>161</v>
      </c>
      <c r="E215" s="154" t="s">
        <v>416</v>
      </c>
      <c r="F215" s="155" t="s">
        <v>417</v>
      </c>
      <c r="G215" s="156" t="s">
        <v>202</v>
      </c>
      <c r="H215" s="157">
        <v>340.952</v>
      </c>
      <c r="I215" s="158"/>
      <c r="J215" s="159">
        <f t="shared" si="50"/>
        <v>0</v>
      </c>
      <c r="K215" s="155" t="s">
        <v>165</v>
      </c>
      <c r="L215" s="28"/>
      <c r="M215" s="160" t="s">
        <v>1</v>
      </c>
      <c r="N215" s="161" t="s">
        <v>40</v>
      </c>
      <c r="O215" s="51"/>
      <c r="P215" s="162">
        <f t="shared" si="51"/>
        <v>0</v>
      </c>
      <c r="Q215" s="162">
        <v>1.4999999999999999E-4</v>
      </c>
      <c r="R215" s="162">
        <f t="shared" si="52"/>
        <v>5.1142799999999995E-2</v>
      </c>
      <c r="S215" s="162">
        <v>0</v>
      </c>
      <c r="T215" s="163">
        <f t="shared" si="53"/>
        <v>0</v>
      </c>
      <c r="AR215" s="164" t="s">
        <v>166</v>
      </c>
      <c r="AT215" s="164" t="s">
        <v>161</v>
      </c>
      <c r="AU215" s="164" t="s">
        <v>86</v>
      </c>
      <c r="AY215" s="13" t="s">
        <v>159</v>
      </c>
      <c r="BE215" s="165">
        <f t="shared" si="54"/>
        <v>0</v>
      </c>
      <c r="BF215" s="165">
        <f t="shared" si="55"/>
        <v>0</v>
      </c>
      <c r="BG215" s="165">
        <f t="shared" si="56"/>
        <v>0</v>
      </c>
      <c r="BH215" s="165">
        <f t="shared" si="57"/>
        <v>0</v>
      </c>
      <c r="BI215" s="165">
        <f t="shared" si="58"/>
        <v>0</v>
      </c>
      <c r="BJ215" s="13" t="s">
        <v>86</v>
      </c>
      <c r="BK215" s="165">
        <f t="shared" si="59"/>
        <v>0</v>
      </c>
      <c r="BL215" s="13" t="s">
        <v>166</v>
      </c>
      <c r="BM215" s="164" t="s">
        <v>418</v>
      </c>
    </row>
    <row r="216" spans="2:65" s="1" customFormat="1" ht="24" customHeight="1">
      <c r="B216" s="152"/>
      <c r="C216" s="153" t="s">
        <v>419</v>
      </c>
      <c r="D216" s="153" t="s">
        <v>161</v>
      </c>
      <c r="E216" s="154" t="s">
        <v>420</v>
      </c>
      <c r="F216" s="155" t="s">
        <v>421</v>
      </c>
      <c r="G216" s="156" t="s">
        <v>202</v>
      </c>
      <c r="H216" s="157">
        <v>472</v>
      </c>
      <c r="I216" s="158"/>
      <c r="J216" s="159">
        <f t="shared" si="50"/>
        <v>0</v>
      </c>
      <c r="K216" s="155" t="s">
        <v>165</v>
      </c>
      <c r="L216" s="28"/>
      <c r="M216" s="160" t="s">
        <v>1</v>
      </c>
      <c r="N216" s="161" t="s">
        <v>40</v>
      </c>
      <c r="O216" s="51"/>
      <c r="P216" s="162">
        <f t="shared" si="51"/>
        <v>0</v>
      </c>
      <c r="Q216" s="162">
        <v>4.2000000000000002E-4</v>
      </c>
      <c r="R216" s="162">
        <f t="shared" si="52"/>
        <v>0.19824</v>
      </c>
      <c r="S216" s="162">
        <v>0</v>
      </c>
      <c r="T216" s="163">
        <f t="shared" si="53"/>
        <v>0</v>
      </c>
      <c r="AR216" s="164" t="s">
        <v>166</v>
      </c>
      <c r="AT216" s="164" t="s">
        <v>161</v>
      </c>
      <c r="AU216" s="164" t="s">
        <v>86</v>
      </c>
      <c r="AY216" s="13" t="s">
        <v>159</v>
      </c>
      <c r="BE216" s="165">
        <f t="shared" si="54"/>
        <v>0</v>
      </c>
      <c r="BF216" s="165">
        <f t="shared" si="55"/>
        <v>0</v>
      </c>
      <c r="BG216" s="165">
        <f t="shared" si="56"/>
        <v>0</v>
      </c>
      <c r="BH216" s="165">
        <f t="shared" si="57"/>
        <v>0</v>
      </c>
      <c r="BI216" s="165">
        <f t="shared" si="58"/>
        <v>0</v>
      </c>
      <c r="BJ216" s="13" t="s">
        <v>86</v>
      </c>
      <c r="BK216" s="165">
        <f t="shared" si="59"/>
        <v>0</v>
      </c>
      <c r="BL216" s="13" t="s">
        <v>166</v>
      </c>
      <c r="BM216" s="164" t="s">
        <v>422</v>
      </c>
    </row>
    <row r="217" spans="2:65" s="1" customFormat="1" ht="24" customHeight="1">
      <c r="B217" s="152"/>
      <c r="C217" s="153" t="s">
        <v>423</v>
      </c>
      <c r="D217" s="153" t="s">
        <v>161</v>
      </c>
      <c r="E217" s="154" t="s">
        <v>424</v>
      </c>
      <c r="F217" s="155" t="s">
        <v>425</v>
      </c>
      <c r="G217" s="156" t="s">
        <v>202</v>
      </c>
      <c r="H217" s="157">
        <v>807.01199999999994</v>
      </c>
      <c r="I217" s="158"/>
      <c r="J217" s="159">
        <f t="shared" si="50"/>
        <v>0</v>
      </c>
      <c r="K217" s="155" t="s">
        <v>165</v>
      </c>
      <c r="L217" s="28"/>
      <c r="M217" s="160" t="s">
        <v>1</v>
      </c>
      <c r="N217" s="161" t="s">
        <v>40</v>
      </c>
      <c r="O217" s="51"/>
      <c r="P217" s="162">
        <f t="shared" si="51"/>
        <v>0</v>
      </c>
      <c r="Q217" s="162">
        <v>2.3000000000000001E-4</v>
      </c>
      <c r="R217" s="162">
        <f t="shared" si="52"/>
        <v>0.18561275999999999</v>
      </c>
      <c r="S217" s="162">
        <v>0</v>
      </c>
      <c r="T217" s="163">
        <f t="shared" si="53"/>
        <v>0</v>
      </c>
      <c r="AR217" s="164" t="s">
        <v>166</v>
      </c>
      <c r="AT217" s="164" t="s">
        <v>161</v>
      </c>
      <c r="AU217" s="164" t="s">
        <v>86</v>
      </c>
      <c r="AY217" s="13" t="s">
        <v>159</v>
      </c>
      <c r="BE217" s="165">
        <f t="shared" si="54"/>
        <v>0</v>
      </c>
      <c r="BF217" s="165">
        <f t="shared" si="55"/>
        <v>0</v>
      </c>
      <c r="BG217" s="165">
        <f t="shared" si="56"/>
        <v>0</v>
      </c>
      <c r="BH217" s="165">
        <f t="shared" si="57"/>
        <v>0</v>
      </c>
      <c r="BI217" s="165">
        <f t="shared" si="58"/>
        <v>0</v>
      </c>
      <c r="BJ217" s="13" t="s">
        <v>86</v>
      </c>
      <c r="BK217" s="165">
        <f t="shared" si="59"/>
        <v>0</v>
      </c>
      <c r="BL217" s="13" t="s">
        <v>166</v>
      </c>
      <c r="BM217" s="164" t="s">
        <v>426</v>
      </c>
    </row>
    <row r="218" spans="2:65" s="1" customFormat="1" ht="16.5" customHeight="1">
      <c r="B218" s="152"/>
      <c r="C218" s="153" t="s">
        <v>427</v>
      </c>
      <c r="D218" s="153" t="s">
        <v>161</v>
      </c>
      <c r="E218" s="154" t="s">
        <v>428</v>
      </c>
      <c r="F218" s="155" t="s">
        <v>429</v>
      </c>
      <c r="G218" s="156" t="s">
        <v>202</v>
      </c>
      <c r="H218" s="157">
        <v>751.32</v>
      </c>
      <c r="I218" s="158"/>
      <c r="J218" s="159">
        <f t="shared" si="50"/>
        <v>0</v>
      </c>
      <c r="K218" s="155" t="s">
        <v>165</v>
      </c>
      <c r="L218" s="28"/>
      <c r="M218" s="160" t="s">
        <v>1</v>
      </c>
      <c r="N218" s="161" t="s">
        <v>40</v>
      </c>
      <c r="O218" s="51"/>
      <c r="P218" s="162">
        <f t="shared" si="51"/>
        <v>0</v>
      </c>
      <c r="Q218" s="162">
        <v>3.2200000000000002E-3</v>
      </c>
      <c r="R218" s="162">
        <f t="shared" si="52"/>
        <v>2.4192504000000001</v>
      </c>
      <c r="S218" s="162">
        <v>0</v>
      </c>
      <c r="T218" s="163">
        <f t="shared" si="53"/>
        <v>0</v>
      </c>
      <c r="AR218" s="164" t="s">
        <v>166</v>
      </c>
      <c r="AT218" s="164" t="s">
        <v>161</v>
      </c>
      <c r="AU218" s="164" t="s">
        <v>86</v>
      </c>
      <c r="AY218" s="13" t="s">
        <v>159</v>
      </c>
      <c r="BE218" s="165">
        <f t="shared" si="54"/>
        <v>0</v>
      </c>
      <c r="BF218" s="165">
        <f t="shared" si="55"/>
        <v>0</v>
      </c>
      <c r="BG218" s="165">
        <f t="shared" si="56"/>
        <v>0</v>
      </c>
      <c r="BH218" s="165">
        <f t="shared" si="57"/>
        <v>0</v>
      </c>
      <c r="BI218" s="165">
        <f t="shared" si="58"/>
        <v>0</v>
      </c>
      <c r="BJ218" s="13" t="s">
        <v>86</v>
      </c>
      <c r="BK218" s="165">
        <f t="shared" si="59"/>
        <v>0</v>
      </c>
      <c r="BL218" s="13" t="s">
        <v>166</v>
      </c>
      <c r="BM218" s="164" t="s">
        <v>430</v>
      </c>
    </row>
    <row r="219" spans="2:65" s="1" customFormat="1" ht="24" customHeight="1">
      <c r="B219" s="152"/>
      <c r="C219" s="153" t="s">
        <v>431</v>
      </c>
      <c r="D219" s="153" t="s">
        <v>161</v>
      </c>
      <c r="E219" s="154" t="s">
        <v>432</v>
      </c>
      <c r="F219" s="155" t="s">
        <v>433</v>
      </c>
      <c r="G219" s="156" t="s">
        <v>202</v>
      </c>
      <c r="H219" s="157">
        <v>472</v>
      </c>
      <c r="I219" s="158"/>
      <c r="J219" s="159">
        <f t="shared" si="50"/>
        <v>0</v>
      </c>
      <c r="K219" s="155" t="s">
        <v>165</v>
      </c>
      <c r="L219" s="28"/>
      <c r="M219" s="160" t="s">
        <v>1</v>
      </c>
      <c r="N219" s="161" t="s">
        <v>40</v>
      </c>
      <c r="O219" s="51"/>
      <c r="P219" s="162">
        <f t="shared" si="51"/>
        <v>0</v>
      </c>
      <c r="Q219" s="162">
        <v>4.15E-3</v>
      </c>
      <c r="R219" s="162">
        <f t="shared" si="52"/>
        <v>1.9588000000000001</v>
      </c>
      <c r="S219" s="162">
        <v>0</v>
      </c>
      <c r="T219" s="163">
        <f t="shared" si="53"/>
        <v>0</v>
      </c>
      <c r="AR219" s="164" t="s">
        <v>166</v>
      </c>
      <c r="AT219" s="164" t="s">
        <v>161</v>
      </c>
      <c r="AU219" s="164" t="s">
        <v>86</v>
      </c>
      <c r="AY219" s="13" t="s">
        <v>159</v>
      </c>
      <c r="BE219" s="165">
        <f t="shared" si="54"/>
        <v>0</v>
      </c>
      <c r="BF219" s="165">
        <f t="shared" si="55"/>
        <v>0</v>
      </c>
      <c r="BG219" s="165">
        <f t="shared" si="56"/>
        <v>0</v>
      </c>
      <c r="BH219" s="165">
        <f t="shared" si="57"/>
        <v>0</v>
      </c>
      <c r="BI219" s="165">
        <f t="shared" si="58"/>
        <v>0</v>
      </c>
      <c r="BJ219" s="13" t="s">
        <v>86</v>
      </c>
      <c r="BK219" s="165">
        <f t="shared" si="59"/>
        <v>0</v>
      </c>
      <c r="BL219" s="13" t="s">
        <v>166</v>
      </c>
      <c r="BM219" s="164" t="s">
        <v>434</v>
      </c>
    </row>
    <row r="220" spans="2:65" s="1" customFormat="1" ht="24" customHeight="1">
      <c r="B220" s="152"/>
      <c r="C220" s="153" t="s">
        <v>435</v>
      </c>
      <c r="D220" s="153" t="s">
        <v>161</v>
      </c>
      <c r="E220" s="154" t="s">
        <v>436</v>
      </c>
      <c r="F220" s="155" t="s">
        <v>437</v>
      </c>
      <c r="G220" s="156" t="s">
        <v>202</v>
      </c>
      <c r="H220" s="157">
        <v>249.15199999999999</v>
      </c>
      <c r="I220" s="158"/>
      <c r="J220" s="159">
        <f t="shared" si="50"/>
        <v>0</v>
      </c>
      <c r="K220" s="155" t="s">
        <v>165</v>
      </c>
      <c r="L220" s="28"/>
      <c r="M220" s="160" t="s">
        <v>1</v>
      </c>
      <c r="N220" s="161" t="s">
        <v>40</v>
      </c>
      <c r="O220" s="51"/>
      <c r="P220" s="162">
        <f t="shared" si="51"/>
        <v>0</v>
      </c>
      <c r="Q220" s="162">
        <v>3.984E-2</v>
      </c>
      <c r="R220" s="162">
        <f t="shared" si="52"/>
        <v>9.9262156800000003</v>
      </c>
      <c r="S220" s="162">
        <v>0</v>
      </c>
      <c r="T220" s="163">
        <f t="shared" si="53"/>
        <v>0</v>
      </c>
      <c r="AR220" s="164" t="s">
        <v>166</v>
      </c>
      <c r="AT220" s="164" t="s">
        <v>161</v>
      </c>
      <c r="AU220" s="164" t="s">
        <v>86</v>
      </c>
      <c r="AY220" s="13" t="s">
        <v>159</v>
      </c>
      <c r="BE220" s="165">
        <f t="shared" si="54"/>
        <v>0</v>
      </c>
      <c r="BF220" s="165">
        <f t="shared" si="55"/>
        <v>0</v>
      </c>
      <c r="BG220" s="165">
        <f t="shared" si="56"/>
        <v>0</v>
      </c>
      <c r="BH220" s="165">
        <f t="shared" si="57"/>
        <v>0</v>
      </c>
      <c r="BI220" s="165">
        <f t="shared" si="58"/>
        <v>0</v>
      </c>
      <c r="BJ220" s="13" t="s">
        <v>86</v>
      </c>
      <c r="BK220" s="165">
        <f t="shared" si="59"/>
        <v>0</v>
      </c>
      <c r="BL220" s="13" t="s">
        <v>166</v>
      </c>
      <c r="BM220" s="164" t="s">
        <v>438</v>
      </c>
    </row>
    <row r="221" spans="2:65" s="1" customFormat="1" ht="24" customHeight="1">
      <c r="B221" s="152"/>
      <c r="C221" s="153" t="s">
        <v>439</v>
      </c>
      <c r="D221" s="153" t="s">
        <v>161</v>
      </c>
      <c r="E221" s="154" t="s">
        <v>440</v>
      </c>
      <c r="F221" s="155" t="s">
        <v>441</v>
      </c>
      <c r="G221" s="156" t="s">
        <v>202</v>
      </c>
      <c r="H221" s="157">
        <v>91.8</v>
      </c>
      <c r="I221" s="158"/>
      <c r="J221" s="159">
        <f t="shared" si="50"/>
        <v>0</v>
      </c>
      <c r="K221" s="155" t="s">
        <v>165</v>
      </c>
      <c r="L221" s="28"/>
      <c r="M221" s="160" t="s">
        <v>1</v>
      </c>
      <c r="N221" s="161" t="s">
        <v>40</v>
      </c>
      <c r="O221" s="51"/>
      <c r="P221" s="162">
        <f t="shared" si="51"/>
        <v>0</v>
      </c>
      <c r="Q221" s="162">
        <v>1.626E-2</v>
      </c>
      <c r="R221" s="162">
        <f t="shared" si="52"/>
        <v>1.4926679999999999</v>
      </c>
      <c r="S221" s="162">
        <v>0</v>
      </c>
      <c r="T221" s="163">
        <f t="shared" si="53"/>
        <v>0</v>
      </c>
      <c r="AR221" s="164" t="s">
        <v>166</v>
      </c>
      <c r="AT221" s="164" t="s">
        <v>161</v>
      </c>
      <c r="AU221" s="164" t="s">
        <v>86</v>
      </c>
      <c r="AY221" s="13" t="s">
        <v>159</v>
      </c>
      <c r="BE221" s="165">
        <f t="shared" si="54"/>
        <v>0</v>
      </c>
      <c r="BF221" s="165">
        <f t="shared" si="55"/>
        <v>0</v>
      </c>
      <c r="BG221" s="165">
        <f t="shared" si="56"/>
        <v>0</v>
      </c>
      <c r="BH221" s="165">
        <f t="shared" si="57"/>
        <v>0</v>
      </c>
      <c r="BI221" s="165">
        <f t="shared" si="58"/>
        <v>0</v>
      </c>
      <c r="BJ221" s="13" t="s">
        <v>86</v>
      </c>
      <c r="BK221" s="165">
        <f t="shared" si="59"/>
        <v>0</v>
      </c>
      <c r="BL221" s="13" t="s">
        <v>166</v>
      </c>
      <c r="BM221" s="164" t="s">
        <v>442</v>
      </c>
    </row>
    <row r="222" spans="2:65" s="1" customFormat="1" ht="24" customHeight="1">
      <c r="B222" s="152"/>
      <c r="C222" s="153" t="s">
        <v>443</v>
      </c>
      <c r="D222" s="153" t="s">
        <v>161</v>
      </c>
      <c r="E222" s="154" t="s">
        <v>444</v>
      </c>
      <c r="F222" s="155" t="s">
        <v>445</v>
      </c>
      <c r="G222" s="156" t="s">
        <v>202</v>
      </c>
      <c r="H222" s="157">
        <v>293.2</v>
      </c>
      <c r="I222" s="158"/>
      <c r="J222" s="159">
        <f t="shared" si="50"/>
        <v>0</v>
      </c>
      <c r="K222" s="155" t="s">
        <v>165</v>
      </c>
      <c r="L222" s="28"/>
      <c r="M222" s="160" t="s">
        <v>1</v>
      </c>
      <c r="N222" s="161" t="s">
        <v>40</v>
      </c>
      <c r="O222" s="51"/>
      <c r="P222" s="162">
        <f t="shared" si="51"/>
        <v>0</v>
      </c>
      <c r="Q222" s="162">
        <v>7.6499999999999997E-3</v>
      </c>
      <c r="R222" s="162">
        <f t="shared" si="52"/>
        <v>2.2429799999999998</v>
      </c>
      <c r="S222" s="162">
        <v>0</v>
      </c>
      <c r="T222" s="163">
        <f t="shared" si="53"/>
        <v>0</v>
      </c>
      <c r="AR222" s="164" t="s">
        <v>166</v>
      </c>
      <c r="AT222" s="164" t="s">
        <v>161</v>
      </c>
      <c r="AU222" s="164" t="s">
        <v>86</v>
      </c>
      <c r="AY222" s="13" t="s">
        <v>159</v>
      </c>
      <c r="BE222" s="165">
        <f t="shared" si="54"/>
        <v>0</v>
      </c>
      <c r="BF222" s="165">
        <f t="shared" si="55"/>
        <v>0</v>
      </c>
      <c r="BG222" s="165">
        <f t="shared" si="56"/>
        <v>0</v>
      </c>
      <c r="BH222" s="165">
        <f t="shared" si="57"/>
        <v>0</v>
      </c>
      <c r="BI222" s="165">
        <f t="shared" si="58"/>
        <v>0</v>
      </c>
      <c r="BJ222" s="13" t="s">
        <v>86</v>
      </c>
      <c r="BK222" s="165">
        <f t="shared" si="59"/>
        <v>0</v>
      </c>
      <c r="BL222" s="13" t="s">
        <v>166</v>
      </c>
      <c r="BM222" s="164" t="s">
        <v>446</v>
      </c>
    </row>
    <row r="223" spans="2:65" s="1" customFormat="1" ht="16.5" customHeight="1">
      <c r="B223" s="152"/>
      <c r="C223" s="153" t="s">
        <v>447</v>
      </c>
      <c r="D223" s="153" t="s">
        <v>161</v>
      </c>
      <c r="E223" s="154" t="s">
        <v>448</v>
      </c>
      <c r="F223" s="155" t="s">
        <v>449</v>
      </c>
      <c r="G223" s="156" t="s">
        <v>202</v>
      </c>
      <c r="H223" s="157">
        <v>293.2</v>
      </c>
      <c r="I223" s="158"/>
      <c r="J223" s="159">
        <f t="shared" si="50"/>
        <v>0</v>
      </c>
      <c r="K223" s="155" t="s">
        <v>165</v>
      </c>
      <c r="L223" s="28"/>
      <c r="M223" s="160" t="s">
        <v>1</v>
      </c>
      <c r="N223" s="161" t="s">
        <v>40</v>
      </c>
      <c r="O223" s="51"/>
      <c r="P223" s="162">
        <f t="shared" si="51"/>
        <v>0</v>
      </c>
      <c r="Q223" s="162">
        <v>0.1236</v>
      </c>
      <c r="R223" s="162">
        <f t="shared" si="52"/>
        <v>36.239519999999999</v>
      </c>
      <c r="S223" s="162">
        <v>0</v>
      </c>
      <c r="T223" s="163">
        <f t="shared" si="53"/>
        <v>0</v>
      </c>
      <c r="AR223" s="164" t="s">
        <v>166</v>
      </c>
      <c r="AT223" s="164" t="s">
        <v>161</v>
      </c>
      <c r="AU223" s="164" t="s">
        <v>86</v>
      </c>
      <c r="AY223" s="13" t="s">
        <v>159</v>
      </c>
      <c r="BE223" s="165">
        <f t="shared" si="54"/>
        <v>0</v>
      </c>
      <c r="BF223" s="165">
        <f t="shared" si="55"/>
        <v>0</v>
      </c>
      <c r="BG223" s="165">
        <f t="shared" si="56"/>
        <v>0</v>
      </c>
      <c r="BH223" s="165">
        <f t="shared" si="57"/>
        <v>0</v>
      </c>
      <c r="BI223" s="165">
        <f t="shared" si="58"/>
        <v>0</v>
      </c>
      <c r="BJ223" s="13" t="s">
        <v>86</v>
      </c>
      <c r="BK223" s="165">
        <f t="shared" si="59"/>
        <v>0</v>
      </c>
      <c r="BL223" s="13" t="s">
        <v>166</v>
      </c>
      <c r="BM223" s="164" t="s">
        <v>450</v>
      </c>
    </row>
    <row r="224" spans="2:65" s="1" customFormat="1" ht="24" customHeight="1">
      <c r="B224" s="152"/>
      <c r="C224" s="153" t="s">
        <v>451</v>
      </c>
      <c r="D224" s="153" t="s">
        <v>161</v>
      </c>
      <c r="E224" s="154" t="s">
        <v>452</v>
      </c>
      <c r="F224" s="155" t="s">
        <v>453</v>
      </c>
      <c r="G224" s="156" t="s">
        <v>274</v>
      </c>
      <c r="H224" s="157">
        <v>4</v>
      </c>
      <c r="I224" s="158"/>
      <c r="J224" s="159">
        <f t="shared" si="50"/>
        <v>0</v>
      </c>
      <c r="K224" s="155" t="s">
        <v>165</v>
      </c>
      <c r="L224" s="28"/>
      <c r="M224" s="160" t="s">
        <v>1</v>
      </c>
      <c r="N224" s="161" t="s">
        <v>40</v>
      </c>
      <c r="O224" s="51"/>
      <c r="P224" s="162">
        <f t="shared" si="51"/>
        <v>0</v>
      </c>
      <c r="Q224" s="162">
        <v>1.7500000000000002E-2</v>
      </c>
      <c r="R224" s="162">
        <f t="shared" si="52"/>
        <v>7.0000000000000007E-2</v>
      </c>
      <c r="S224" s="162">
        <v>0</v>
      </c>
      <c r="T224" s="163">
        <f t="shared" si="53"/>
        <v>0</v>
      </c>
      <c r="AR224" s="164" t="s">
        <v>166</v>
      </c>
      <c r="AT224" s="164" t="s">
        <v>161</v>
      </c>
      <c r="AU224" s="164" t="s">
        <v>86</v>
      </c>
      <c r="AY224" s="13" t="s">
        <v>159</v>
      </c>
      <c r="BE224" s="165">
        <f t="shared" si="54"/>
        <v>0</v>
      </c>
      <c r="BF224" s="165">
        <f t="shared" si="55"/>
        <v>0</v>
      </c>
      <c r="BG224" s="165">
        <f t="shared" si="56"/>
        <v>0</v>
      </c>
      <c r="BH224" s="165">
        <f t="shared" si="57"/>
        <v>0</v>
      </c>
      <c r="BI224" s="165">
        <f t="shared" si="58"/>
        <v>0</v>
      </c>
      <c r="BJ224" s="13" t="s">
        <v>86</v>
      </c>
      <c r="BK224" s="165">
        <f t="shared" si="59"/>
        <v>0</v>
      </c>
      <c r="BL224" s="13" t="s">
        <v>166</v>
      </c>
      <c r="BM224" s="164" t="s">
        <v>454</v>
      </c>
    </row>
    <row r="225" spans="2:65" s="1" customFormat="1" ht="16.5" customHeight="1">
      <c r="B225" s="152"/>
      <c r="C225" s="166" t="s">
        <v>455</v>
      </c>
      <c r="D225" s="166" t="s">
        <v>250</v>
      </c>
      <c r="E225" s="167" t="s">
        <v>456</v>
      </c>
      <c r="F225" s="168" t="s">
        <v>457</v>
      </c>
      <c r="G225" s="169" t="s">
        <v>274</v>
      </c>
      <c r="H225" s="170">
        <v>2</v>
      </c>
      <c r="I225" s="171"/>
      <c r="J225" s="172">
        <f t="shared" si="50"/>
        <v>0</v>
      </c>
      <c r="K225" s="168" t="s">
        <v>165</v>
      </c>
      <c r="L225" s="173"/>
      <c r="M225" s="174" t="s">
        <v>1</v>
      </c>
      <c r="N225" s="175" t="s">
        <v>40</v>
      </c>
      <c r="O225" s="51"/>
      <c r="P225" s="162">
        <f t="shared" si="51"/>
        <v>0</v>
      </c>
      <c r="Q225" s="162">
        <v>0.01</v>
      </c>
      <c r="R225" s="162">
        <f t="shared" si="52"/>
        <v>0.02</v>
      </c>
      <c r="S225" s="162">
        <v>0</v>
      </c>
      <c r="T225" s="163">
        <f t="shared" si="53"/>
        <v>0</v>
      </c>
      <c r="AR225" s="164" t="s">
        <v>190</v>
      </c>
      <c r="AT225" s="164" t="s">
        <v>250</v>
      </c>
      <c r="AU225" s="164" t="s">
        <v>86</v>
      </c>
      <c r="AY225" s="13" t="s">
        <v>159</v>
      </c>
      <c r="BE225" s="165">
        <f t="shared" si="54"/>
        <v>0</v>
      </c>
      <c r="BF225" s="165">
        <f t="shared" si="55"/>
        <v>0</v>
      </c>
      <c r="BG225" s="165">
        <f t="shared" si="56"/>
        <v>0</v>
      </c>
      <c r="BH225" s="165">
        <f t="shared" si="57"/>
        <v>0</v>
      </c>
      <c r="BI225" s="165">
        <f t="shared" si="58"/>
        <v>0</v>
      </c>
      <c r="BJ225" s="13" t="s">
        <v>86</v>
      </c>
      <c r="BK225" s="165">
        <f t="shared" si="59"/>
        <v>0</v>
      </c>
      <c r="BL225" s="13" t="s">
        <v>166</v>
      </c>
      <c r="BM225" s="164" t="s">
        <v>458</v>
      </c>
    </row>
    <row r="226" spans="2:65" s="1" customFormat="1" ht="16.5" customHeight="1">
      <c r="B226" s="152"/>
      <c r="C226" s="166" t="s">
        <v>459</v>
      </c>
      <c r="D226" s="166" t="s">
        <v>250</v>
      </c>
      <c r="E226" s="167" t="s">
        <v>460</v>
      </c>
      <c r="F226" s="168" t="s">
        <v>461</v>
      </c>
      <c r="G226" s="169" t="s">
        <v>274</v>
      </c>
      <c r="H226" s="170">
        <v>2</v>
      </c>
      <c r="I226" s="171"/>
      <c r="J226" s="172">
        <f t="shared" si="50"/>
        <v>0</v>
      </c>
      <c r="K226" s="168" t="s">
        <v>165</v>
      </c>
      <c r="L226" s="173"/>
      <c r="M226" s="174" t="s">
        <v>1</v>
      </c>
      <c r="N226" s="175" t="s">
        <v>40</v>
      </c>
      <c r="O226" s="51"/>
      <c r="P226" s="162">
        <f t="shared" si="51"/>
        <v>0</v>
      </c>
      <c r="Q226" s="162">
        <v>0.02</v>
      </c>
      <c r="R226" s="162">
        <f t="shared" si="52"/>
        <v>0.04</v>
      </c>
      <c r="S226" s="162">
        <v>0</v>
      </c>
      <c r="T226" s="163">
        <f t="shared" si="53"/>
        <v>0</v>
      </c>
      <c r="AR226" s="164" t="s">
        <v>190</v>
      </c>
      <c r="AT226" s="164" t="s">
        <v>250</v>
      </c>
      <c r="AU226" s="164" t="s">
        <v>86</v>
      </c>
      <c r="AY226" s="13" t="s">
        <v>159</v>
      </c>
      <c r="BE226" s="165">
        <f t="shared" si="54"/>
        <v>0</v>
      </c>
      <c r="BF226" s="165">
        <f t="shared" si="55"/>
        <v>0</v>
      </c>
      <c r="BG226" s="165">
        <f t="shared" si="56"/>
        <v>0</v>
      </c>
      <c r="BH226" s="165">
        <f t="shared" si="57"/>
        <v>0</v>
      </c>
      <c r="BI226" s="165">
        <f t="shared" si="58"/>
        <v>0</v>
      </c>
      <c r="BJ226" s="13" t="s">
        <v>86</v>
      </c>
      <c r="BK226" s="165">
        <f t="shared" si="59"/>
        <v>0</v>
      </c>
      <c r="BL226" s="13" t="s">
        <v>166</v>
      </c>
      <c r="BM226" s="164" t="s">
        <v>462</v>
      </c>
    </row>
    <row r="227" spans="2:65" s="1" customFormat="1" ht="24" customHeight="1">
      <c r="B227" s="152"/>
      <c r="C227" s="153" t="s">
        <v>463</v>
      </c>
      <c r="D227" s="153" t="s">
        <v>161</v>
      </c>
      <c r="E227" s="154" t="s">
        <v>464</v>
      </c>
      <c r="F227" s="155" t="s">
        <v>465</v>
      </c>
      <c r="G227" s="156" t="s">
        <v>212</v>
      </c>
      <c r="H227" s="157">
        <v>22.75</v>
      </c>
      <c r="I227" s="158"/>
      <c r="J227" s="159">
        <f t="shared" si="50"/>
        <v>0</v>
      </c>
      <c r="K227" s="155" t="s">
        <v>165</v>
      </c>
      <c r="L227" s="28"/>
      <c r="M227" s="160" t="s">
        <v>1</v>
      </c>
      <c r="N227" s="161" t="s">
        <v>40</v>
      </c>
      <c r="O227" s="51"/>
      <c r="P227" s="162">
        <f t="shared" si="51"/>
        <v>0</v>
      </c>
      <c r="Q227" s="162">
        <v>7.9399999999999991E-3</v>
      </c>
      <c r="R227" s="162">
        <f t="shared" si="52"/>
        <v>0.18063499999999999</v>
      </c>
      <c r="S227" s="162">
        <v>0</v>
      </c>
      <c r="T227" s="163">
        <f t="shared" si="53"/>
        <v>0</v>
      </c>
      <c r="AR227" s="164" t="s">
        <v>166</v>
      </c>
      <c r="AT227" s="164" t="s">
        <v>161</v>
      </c>
      <c r="AU227" s="164" t="s">
        <v>86</v>
      </c>
      <c r="AY227" s="13" t="s">
        <v>159</v>
      </c>
      <c r="BE227" s="165">
        <f t="shared" si="54"/>
        <v>0</v>
      </c>
      <c r="BF227" s="165">
        <f t="shared" si="55"/>
        <v>0</v>
      </c>
      <c r="BG227" s="165">
        <f t="shared" si="56"/>
        <v>0</v>
      </c>
      <c r="BH227" s="165">
        <f t="shared" si="57"/>
        <v>0</v>
      </c>
      <c r="BI227" s="165">
        <f t="shared" si="58"/>
        <v>0</v>
      </c>
      <c r="BJ227" s="13" t="s">
        <v>86</v>
      </c>
      <c r="BK227" s="165">
        <f t="shared" si="59"/>
        <v>0</v>
      </c>
      <c r="BL227" s="13" t="s">
        <v>166</v>
      </c>
      <c r="BM227" s="164" t="s">
        <v>466</v>
      </c>
    </row>
    <row r="228" spans="2:65" s="1" customFormat="1" ht="36" customHeight="1">
      <c r="B228" s="152"/>
      <c r="C228" s="166" t="s">
        <v>467</v>
      </c>
      <c r="D228" s="166" t="s">
        <v>250</v>
      </c>
      <c r="E228" s="167" t="s">
        <v>468</v>
      </c>
      <c r="F228" s="168" t="s">
        <v>469</v>
      </c>
      <c r="G228" s="169" t="s">
        <v>212</v>
      </c>
      <c r="H228" s="170">
        <v>22.75</v>
      </c>
      <c r="I228" s="171"/>
      <c r="J228" s="172">
        <f t="shared" si="50"/>
        <v>0</v>
      </c>
      <c r="K228" s="168" t="s">
        <v>165</v>
      </c>
      <c r="L228" s="173"/>
      <c r="M228" s="174" t="s">
        <v>1</v>
      </c>
      <c r="N228" s="175" t="s">
        <v>40</v>
      </c>
      <c r="O228" s="51"/>
      <c r="P228" s="162">
        <f t="shared" si="51"/>
        <v>0</v>
      </c>
      <c r="Q228" s="162">
        <v>9.7999999999999997E-4</v>
      </c>
      <c r="R228" s="162">
        <f t="shared" si="52"/>
        <v>2.2294999999999999E-2</v>
      </c>
      <c r="S228" s="162">
        <v>0</v>
      </c>
      <c r="T228" s="163">
        <f t="shared" si="53"/>
        <v>0</v>
      </c>
      <c r="AR228" s="164" t="s">
        <v>190</v>
      </c>
      <c r="AT228" s="164" t="s">
        <v>250</v>
      </c>
      <c r="AU228" s="164" t="s">
        <v>86</v>
      </c>
      <c r="AY228" s="13" t="s">
        <v>159</v>
      </c>
      <c r="BE228" s="165">
        <f t="shared" si="54"/>
        <v>0</v>
      </c>
      <c r="BF228" s="165">
        <f t="shared" si="55"/>
        <v>0</v>
      </c>
      <c r="BG228" s="165">
        <f t="shared" si="56"/>
        <v>0</v>
      </c>
      <c r="BH228" s="165">
        <f t="shared" si="57"/>
        <v>0</v>
      </c>
      <c r="BI228" s="165">
        <f t="shared" si="58"/>
        <v>0</v>
      </c>
      <c r="BJ228" s="13" t="s">
        <v>86</v>
      </c>
      <c r="BK228" s="165">
        <f t="shared" si="59"/>
        <v>0</v>
      </c>
      <c r="BL228" s="13" t="s">
        <v>166</v>
      </c>
      <c r="BM228" s="164" t="s">
        <v>470</v>
      </c>
    </row>
    <row r="229" spans="2:65" s="11" customFormat="1" ht="22.8" customHeight="1">
      <c r="B229" s="139"/>
      <c r="D229" s="140" t="s">
        <v>73</v>
      </c>
      <c r="E229" s="150" t="s">
        <v>194</v>
      </c>
      <c r="F229" s="150" t="s">
        <v>471</v>
      </c>
      <c r="I229" s="142"/>
      <c r="J229" s="151">
        <f>BK229</f>
        <v>0</v>
      </c>
      <c r="L229" s="139"/>
      <c r="M229" s="144"/>
      <c r="N229" s="145"/>
      <c r="O229" s="145"/>
      <c r="P229" s="146">
        <f>SUM(P230:P250)</f>
        <v>0</v>
      </c>
      <c r="Q229" s="145"/>
      <c r="R229" s="146">
        <f>SUM(R230:R250)</f>
        <v>47.851115</v>
      </c>
      <c r="S229" s="145"/>
      <c r="T229" s="147">
        <f>SUM(T230:T250)</f>
        <v>0</v>
      </c>
      <c r="AR229" s="140" t="s">
        <v>78</v>
      </c>
      <c r="AT229" s="148" t="s">
        <v>73</v>
      </c>
      <c r="AU229" s="148" t="s">
        <v>78</v>
      </c>
      <c r="AY229" s="140" t="s">
        <v>159</v>
      </c>
      <c r="BK229" s="149">
        <f>SUM(BK230:BK250)</f>
        <v>0</v>
      </c>
    </row>
    <row r="230" spans="2:65" s="1" customFormat="1" ht="24" customHeight="1">
      <c r="B230" s="152"/>
      <c r="C230" s="153" t="s">
        <v>472</v>
      </c>
      <c r="D230" s="153" t="s">
        <v>161</v>
      </c>
      <c r="E230" s="154" t="s">
        <v>473</v>
      </c>
      <c r="F230" s="155" t="s">
        <v>474</v>
      </c>
      <c r="G230" s="156" t="s">
        <v>274</v>
      </c>
      <c r="H230" s="157">
        <v>3</v>
      </c>
      <c r="I230" s="158"/>
      <c r="J230" s="159">
        <f t="shared" ref="J230:J250" si="60">ROUND(I230*H230,2)</f>
        <v>0</v>
      </c>
      <c r="K230" s="155" t="s">
        <v>165</v>
      </c>
      <c r="L230" s="28"/>
      <c r="M230" s="160" t="s">
        <v>1</v>
      </c>
      <c r="N230" s="161" t="s">
        <v>40</v>
      </c>
      <c r="O230" s="51"/>
      <c r="P230" s="162">
        <f t="shared" ref="P230:P250" si="61">O230*H230</f>
        <v>0</v>
      </c>
      <c r="Q230" s="162">
        <v>0.22133</v>
      </c>
      <c r="R230" s="162">
        <f t="shared" ref="R230:R250" si="62">Q230*H230</f>
        <v>0.66398999999999997</v>
      </c>
      <c r="S230" s="162">
        <v>0</v>
      </c>
      <c r="T230" s="163">
        <f t="shared" ref="T230:T250" si="63">S230*H230</f>
        <v>0</v>
      </c>
      <c r="AR230" s="164" t="s">
        <v>166</v>
      </c>
      <c r="AT230" s="164" t="s">
        <v>161</v>
      </c>
      <c r="AU230" s="164" t="s">
        <v>86</v>
      </c>
      <c r="AY230" s="13" t="s">
        <v>159</v>
      </c>
      <c r="BE230" s="165">
        <f t="shared" ref="BE230:BE250" si="64">IF(N230="základná",J230,0)</f>
        <v>0</v>
      </c>
      <c r="BF230" s="165">
        <f t="shared" ref="BF230:BF250" si="65">IF(N230="znížená",J230,0)</f>
        <v>0</v>
      </c>
      <c r="BG230" s="165">
        <f t="shared" ref="BG230:BG250" si="66">IF(N230="zákl. prenesená",J230,0)</f>
        <v>0</v>
      </c>
      <c r="BH230" s="165">
        <f t="shared" ref="BH230:BH250" si="67">IF(N230="zníž. prenesená",J230,0)</f>
        <v>0</v>
      </c>
      <c r="BI230" s="165">
        <f t="shared" ref="BI230:BI250" si="68">IF(N230="nulová",J230,0)</f>
        <v>0</v>
      </c>
      <c r="BJ230" s="13" t="s">
        <v>86</v>
      </c>
      <c r="BK230" s="165">
        <f t="shared" ref="BK230:BK250" si="69">ROUND(I230*H230,2)</f>
        <v>0</v>
      </c>
      <c r="BL230" s="13" t="s">
        <v>166</v>
      </c>
      <c r="BM230" s="164" t="s">
        <v>475</v>
      </c>
    </row>
    <row r="231" spans="2:65" s="1" customFormat="1" ht="36" customHeight="1">
      <c r="B231" s="152"/>
      <c r="C231" s="166" t="s">
        <v>476</v>
      </c>
      <c r="D231" s="166" t="s">
        <v>250</v>
      </c>
      <c r="E231" s="167" t="s">
        <v>477</v>
      </c>
      <c r="F231" s="168" t="s">
        <v>478</v>
      </c>
      <c r="G231" s="169" t="s">
        <v>274</v>
      </c>
      <c r="H231" s="170">
        <v>1</v>
      </c>
      <c r="I231" s="171"/>
      <c r="J231" s="172">
        <f t="shared" si="60"/>
        <v>0</v>
      </c>
      <c r="K231" s="168" t="s">
        <v>165</v>
      </c>
      <c r="L231" s="173"/>
      <c r="M231" s="174" t="s">
        <v>1</v>
      </c>
      <c r="N231" s="175" t="s">
        <v>40</v>
      </c>
      <c r="O231" s="51"/>
      <c r="P231" s="162">
        <f t="shared" si="61"/>
        <v>0</v>
      </c>
      <c r="Q231" s="162">
        <v>3.0999999999999999E-3</v>
      </c>
      <c r="R231" s="162">
        <f t="shared" si="62"/>
        <v>3.0999999999999999E-3</v>
      </c>
      <c r="S231" s="162">
        <v>0</v>
      </c>
      <c r="T231" s="163">
        <f t="shared" si="63"/>
        <v>0</v>
      </c>
      <c r="AR231" s="164" t="s">
        <v>190</v>
      </c>
      <c r="AT231" s="164" t="s">
        <v>250</v>
      </c>
      <c r="AU231" s="164" t="s">
        <v>86</v>
      </c>
      <c r="AY231" s="13" t="s">
        <v>159</v>
      </c>
      <c r="BE231" s="165">
        <f t="shared" si="64"/>
        <v>0</v>
      </c>
      <c r="BF231" s="165">
        <f t="shared" si="65"/>
        <v>0</v>
      </c>
      <c r="BG231" s="165">
        <f t="shared" si="66"/>
        <v>0</v>
      </c>
      <c r="BH231" s="165">
        <f t="shared" si="67"/>
        <v>0</v>
      </c>
      <c r="BI231" s="165">
        <f t="shared" si="68"/>
        <v>0</v>
      </c>
      <c r="BJ231" s="13" t="s">
        <v>86</v>
      </c>
      <c r="BK231" s="165">
        <f t="shared" si="69"/>
        <v>0</v>
      </c>
      <c r="BL231" s="13" t="s">
        <v>166</v>
      </c>
      <c r="BM231" s="164" t="s">
        <v>479</v>
      </c>
    </row>
    <row r="232" spans="2:65" s="1" customFormat="1" ht="36" customHeight="1">
      <c r="B232" s="152"/>
      <c r="C232" s="166" t="s">
        <v>480</v>
      </c>
      <c r="D232" s="166" t="s">
        <v>250</v>
      </c>
      <c r="E232" s="167" t="s">
        <v>481</v>
      </c>
      <c r="F232" s="168" t="s">
        <v>482</v>
      </c>
      <c r="G232" s="169" t="s">
        <v>274</v>
      </c>
      <c r="H232" s="170">
        <v>1</v>
      </c>
      <c r="I232" s="171"/>
      <c r="J232" s="172">
        <f t="shared" si="60"/>
        <v>0</v>
      </c>
      <c r="K232" s="168" t="s">
        <v>165</v>
      </c>
      <c r="L232" s="173"/>
      <c r="M232" s="174" t="s">
        <v>1</v>
      </c>
      <c r="N232" s="175" t="s">
        <v>40</v>
      </c>
      <c r="O232" s="51"/>
      <c r="P232" s="162">
        <f t="shared" si="61"/>
        <v>0</v>
      </c>
      <c r="Q232" s="162">
        <v>3.0999999999999999E-3</v>
      </c>
      <c r="R232" s="162">
        <f t="shared" si="62"/>
        <v>3.0999999999999999E-3</v>
      </c>
      <c r="S232" s="162">
        <v>0</v>
      </c>
      <c r="T232" s="163">
        <f t="shared" si="63"/>
        <v>0</v>
      </c>
      <c r="AR232" s="164" t="s">
        <v>190</v>
      </c>
      <c r="AT232" s="164" t="s">
        <v>250</v>
      </c>
      <c r="AU232" s="164" t="s">
        <v>86</v>
      </c>
      <c r="AY232" s="13" t="s">
        <v>159</v>
      </c>
      <c r="BE232" s="165">
        <f t="shared" si="64"/>
        <v>0</v>
      </c>
      <c r="BF232" s="165">
        <f t="shared" si="65"/>
        <v>0</v>
      </c>
      <c r="BG232" s="165">
        <f t="shared" si="66"/>
        <v>0</v>
      </c>
      <c r="BH232" s="165">
        <f t="shared" si="67"/>
        <v>0</v>
      </c>
      <c r="BI232" s="165">
        <f t="shared" si="68"/>
        <v>0</v>
      </c>
      <c r="BJ232" s="13" t="s">
        <v>86</v>
      </c>
      <c r="BK232" s="165">
        <f t="shared" si="69"/>
        <v>0</v>
      </c>
      <c r="BL232" s="13" t="s">
        <v>166</v>
      </c>
      <c r="BM232" s="164" t="s">
        <v>483</v>
      </c>
    </row>
    <row r="233" spans="2:65" s="1" customFormat="1" ht="60" customHeight="1">
      <c r="B233" s="152"/>
      <c r="C233" s="166" t="s">
        <v>484</v>
      </c>
      <c r="D233" s="166" t="s">
        <v>250</v>
      </c>
      <c r="E233" s="167" t="s">
        <v>485</v>
      </c>
      <c r="F233" s="168" t="s">
        <v>486</v>
      </c>
      <c r="G233" s="169" t="s">
        <v>274</v>
      </c>
      <c r="H233" s="170">
        <v>1</v>
      </c>
      <c r="I233" s="171"/>
      <c r="J233" s="172">
        <f t="shared" si="60"/>
        <v>0</v>
      </c>
      <c r="K233" s="168" t="s">
        <v>165</v>
      </c>
      <c r="L233" s="173"/>
      <c r="M233" s="174" t="s">
        <v>1</v>
      </c>
      <c r="N233" s="175" t="s">
        <v>40</v>
      </c>
      <c r="O233" s="51"/>
      <c r="P233" s="162">
        <f t="shared" si="61"/>
        <v>0</v>
      </c>
      <c r="Q233" s="162">
        <v>2E-3</v>
      </c>
      <c r="R233" s="162">
        <f t="shared" si="62"/>
        <v>2E-3</v>
      </c>
      <c r="S233" s="162">
        <v>0</v>
      </c>
      <c r="T233" s="163">
        <f t="shared" si="63"/>
        <v>0</v>
      </c>
      <c r="AR233" s="164" t="s">
        <v>190</v>
      </c>
      <c r="AT233" s="164" t="s">
        <v>250</v>
      </c>
      <c r="AU233" s="164" t="s">
        <v>86</v>
      </c>
      <c r="AY233" s="13" t="s">
        <v>159</v>
      </c>
      <c r="BE233" s="165">
        <f t="shared" si="64"/>
        <v>0</v>
      </c>
      <c r="BF233" s="165">
        <f t="shared" si="65"/>
        <v>0</v>
      </c>
      <c r="BG233" s="165">
        <f t="shared" si="66"/>
        <v>0</v>
      </c>
      <c r="BH233" s="165">
        <f t="shared" si="67"/>
        <v>0</v>
      </c>
      <c r="BI233" s="165">
        <f t="shared" si="68"/>
        <v>0</v>
      </c>
      <c r="BJ233" s="13" t="s">
        <v>86</v>
      </c>
      <c r="BK233" s="165">
        <f t="shared" si="69"/>
        <v>0</v>
      </c>
      <c r="BL233" s="13" t="s">
        <v>166</v>
      </c>
      <c r="BM233" s="164" t="s">
        <v>487</v>
      </c>
    </row>
    <row r="234" spans="2:65" s="1" customFormat="1" ht="24" customHeight="1">
      <c r="B234" s="152"/>
      <c r="C234" s="153" t="s">
        <v>488</v>
      </c>
      <c r="D234" s="153" t="s">
        <v>161</v>
      </c>
      <c r="E234" s="154" t="s">
        <v>489</v>
      </c>
      <c r="F234" s="155" t="s">
        <v>490</v>
      </c>
      <c r="G234" s="156" t="s">
        <v>274</v>
      </c>
      <c r="H234" s="157">
        <v>3</v>
      </c>
      <c r="I234" s="158"/>
      <c r="J234" s="159">
        <f t="shared" si="60"/>
        <v>0</v>
      </c>
      <c r="K234" s="155" t="s">
        <v>165</v>
      </c>
      <c r="L234" s="28"/>
      <c r="M234" s="160" t="s">
        <v>1</v>
      </c>
      <c r="N234" s="161" t="s">
        <v>40</v>
      </c>
      <c r="O234" s="51"/>
      <c r="P234" s="162">
        <f t="shared" si="61"/>
        <v>0</v>
      </c>
      <c r="Q234" s="162">
        <v>0.11958000000000001</v>
      </c>
      <c r="R234" s="162">
        <f t="shared" si="62"/>
        <v>0.35874</v>
      </c>
      <c r="S234" s="162">
        <v>0</v>
      </c>
      <c r="T234" s="163">
        <f t="shared" si="63"/>
        <v>0</v>
      </c>
      <c r="AR234" s="164" t="s">
        <v>166</v>
      </c>
      <c r="AT234" s="164" t="s">
        <v>161</v>
      </c>
      <c r="AU234" s="164" t="s">
        <v>86</v>
      </c>
      <c r="AY234" s="13" t="s">
        <v>159</v>
      </c>
      <c r="BE234" s="165">
        <f t="shared" si="64"/>
        <v>0</v>
      </c>
      <c r="BF234" s="165">
        <f t="shared" si="65"/>
        <v>0</v>
      </c>
      <c r="BG234" s="165">
        <f t="shared" si="66"/>
        <v>0</v>
      </c>
      <c r="BH234" s="165">
        <f t="shared" si="67"/>
        <v>0</v>
      </c>
      <c r="BI234" s="165">
        <f t="shared" si="68"/>
        <v>0</v>
      </c>
      <c r="BJ234" s="13" t="s">
        <v>86</v>
      </c>
      <c r="BK234" s="165">
        <f t="shared" si="69"/>
        <v>0</v>
      </c>
      <c r="BL234" s="13" t="s">
        <v>166</v>
      </c>
      <c r="BM234" s="164" t="s">
        <v>491</v>
      </c>
    </row>
    <row r="235" spans="2:65" s="1" customFormat="1" ht="16.5" customHeight="1">
      <c r="B235" s="152"/>
      <c r="C235" s="166" t="s">
        <v>492</v>
      </c>
      <c r="D235" s="166" t="s">
        <v>250</v>
      </c>
      <c r="E235" s="167" t="s">
        <v>493</v>
      </c>
      <c r="F235" s="168" t="s">
        <v>494</v>
      </c>
      <c r="G235" s="169" t="s">
        <v>274</v>
      </c>
      <c r="H235" s="170">
        <v>9</v>
      </c>
      <c r="I235" s="171"/>
      <c r="J235" s="172">
        <f t="shared" si="60"/>
        <v>0</v>
      </c>
      <c r="K235" s="168" t="s">
        <v>165</v>
      </c>
      <c r="L235" s="173"/>
      <c r="M235" s="174" t="s">
        <v>1</v>
      </c>
      <c r="N235" s="175" t="s">
        <v>40</v>
      </c>
      <c r="O235" s="51"/>
      <c r="P235" s="162">
        <f t="shared" si="61"/>
        <v>0</v>
      </c>
      <c r="Q235" s="162">
        <v>1.4E-3</v>
      </c>
      <c r="R235" s="162">
        <f t="shared" si="62"/>
        <v>1.26E-2</v>
      </c>
      <c r="S235" s="162">
        <v>0</v>
      </c>
      <c r="T235" s="163">
        <f t="shared" si="63"/>
        <v>0</v>
      </c>
      <c r="AR235" s="164" t="s">
        <v>190</v>
      </c>
      <c r="AT235" s="164" t="s">
        <v>250</v>
      </c>
      <c r="AU235" s="164" t="s">
        <v>86</v>
      </c>
      <c r="AY235" s="13" t="s">
        <v>159</v>
      </c>
      <c r="BE235" s="165">
        <f t="shared" si="64"/>
        <v>0</v>
      </c>
      <c r="BF235" s="165">
        <f t="shared" si="65"/>
        <v>0</v>
      </c>
      <c r="BG235" s="165">
        <f t="shared" si="66"/>
        <v>0</v>
      </c>
      <c r="BH235" s="165">
        <f t="shared" si="67"/>
        <v>0</v>
      </c>
      <c r="BI235" s="165">
        <f t="shared" si="68"/>
        <v>0</v>
      </c>
      <c r="BJ235" s="13" t="s">
        <v>86</v>
      </c>
      <c r="BK235" s="165">
        <f t="shared" si="69"/>
        <v>0</v>
      </c>
      <c r="BL235" s="13" t="s">
        <v>166</v>
      </c>
      <c r="BM235" s="164" t="s">
        <v>495</v>
      </c>
    </row>
    <row r="236" spans="2:65" s="1" customFormat="1" ht="24" customHeight="1">
      <c r="B236" s="152"/>
      <c r="C236" s="153" t="s">
        <v>496</v>
      </c>
      <c r="D236" s="153" t="s">
        <v>161</v>
      </c>
      <c r="E236" s="154" t="s">
        <v>497</v>
      </c>
      <c r="F236" s="155" t="s">
        <v>498</v>
      </c>
      <c r="G236" s="156" t="s">
        <v>212</v>
      </c>
      <c r="H236" s="157">
        <v>51</v>
      </c>
      <c r="I236" s="158"/>
      <c r="J236" s="159">
        <f t="shared" si="60"/>
        <v>0</v>
      </c>
      <c r="K236" s="155" t="s">
        <v>165</v>
      </c>
      <c r="L236" s="28"/>
      <c r="M236" s="160" t="s">
        <v>1</v>
      </c>
      <c r="N236" s="161" t="s">
        <v>40</v>
      </c>
      <c r="O236" s="51"/>
      <c r="P236" s="162">
        <f t="shared" si="61"/>
        <v>0</v>
      </c>
      <c r="Q236" s="162">
        <v>6.9999999999999994E-5</v>
      </c>
      <c r="R236" s="162">
        <f t="shared" si="62"/>
        <v>3.5699999999999998E-3</v>
      </c>
      <c r="S236" s="162">
        <v>0</v>
      </c>
      <c r="T236" s="163">
        <f t="shared" si="63"/>
        <v>0</v>
      </c>
      <c r="AR236" s="164" t="s">
        <v>166</v>
      </c>
      <c r="AT236" s="164" t="s">
        <v>161</v>
      </c>
      <c r="AU236" s="164" t="s">
        <v>86</v>
      </c>
      <c r="AY236" s="13" t="s">
        <v>159</v>
      </c>
      <c r="BE236" s="165">
        <f t="shared" si="64"/>
        <v>0</v>
      </c>
      <c r="BF236" s="165">
        <f t="shared" si="65"/>
        <v>0</v>
      </c>
      <c r="BG236" s="165">
        <f t="shared" si="66"/>
        <v>0</v>
      </c>
      <c r="BH236" s="165">
        <f t="shared" si="67"/>
        <v>0</v>
      </c>
      <c r="BI236" s="165">
        <f t="shared" si="68"/>
        <v>0</v>
      </c>
      <c r="BJ236" s="13" t="s">
        <v>86</v>
      </c>
      <c r="BK236" s="165">
        <f t="shared" si="69"/>
        <v>0</v>
      </c>
      <c r="BL236" s="13" t="s">
        <v>166</v>
      </c>
      <c r="BM236" s="164" t="s">
        <v>499</v>
      </c>
    </row>
    <row r="237" spans="2:65" s="1" customFormat="1" ht="36" customHeight="1">
      <c r="B237" s="152"/>
      <c r="C237" s="153" t="s">
        <v>500</v>
      </c>
      <c r="D237" s="153" t="s">
        <v>161</v>
      </c>
      <c r="E237" s="154" t="s">
        <v>501</v>
      </c>
      <c r="F237" s="155" t="s">
        <v>502</v>
      </c>
      <c r="G237" s="156" t="s">
        <v>212</v>
      </c>
      <c r="H237" s="157">
        <v>108</v>
      </c>
      <c r="I237" s="158"/>
      <c r="J237" s="159">
        <f t="shared" si="60"/>
        <v>0</v>
      </c>
      <c r="K237" s="155" t="s">
        <v>165</v>
      </c>
      <c r="L237" s="28"/>
      <c r="M237" s="160" t="s">
        <v>1</v>
      </c>
      <c r="N237" s="161" t="s">
        <v>40</v>
      </c>
      <c r="O237" s="51"/>
      <c r="P237" s="162">
        <f t="shared" si="61"/>
        <v>0</v>
      </c>
      <c r="Q237" s="162">
        <v>9.7930000000000003E-2</v>
      </c>
      <c r="R237" s="162">
        <f t="shared" si="62"/>
        <v>10.57644</v>
      </c>
      <c r="S237" s="162">
        <v>0</v>
      </c>
      <c r="T237" s="163">
        <f t="shared" si="63"/>
        <v>0</v>
      </c>
      <c r="AR237" s="164" t="s">
        <v>166</v>
      </c>
      <c r="AT237" s="164" t="s">
        <v>161</v>
      </c>
      <c r="AU237" s="164" t="s">
        <v>86</v>
      </c>
      <c r="AY237" s="13" t="s">
        <v>159</v>
      </c>
      <c r="BE237" s="165">
        <f t="shared" si="64"/>
        <v>0</v>
      </c>
      <c r="BF237" s="165">
        <f t="shared" si="65"/>
        <v>0</v>
      </c>
      <c r="BG237" s="165">
        <f t="shared" si="66"/>
        <v>0</v>
      </c>
      <c r="BH237" s="165">
        <f t="shared" si="67"/>
        <v>0</v>
      </c>
      <c r="BI237" s="165">
        <f t="shared" si="68"/>
        <v>0</v>
      </c>
      <c r="BJ237" s="13" t="s">
        <v>86</v>
      </c>
      <c r="BK237" s="165">
        <f t="shared" si="69"/>
        <v>0</v>
      </c>
      <c r="BL237" s="13" t="s">
        <v>166</v>
      </c>
      <c r="BM237" s="164" t="s">
        <v>503</v>
      </c>
    </row>
    <row r="238" spans="2:65" s="1" customFormat="1" ht="16.5" customHeight="1">
      <c r="B238" s="152"/>
      <c r="C238" s="166" t="s">
        <v>504</v>
      </c>
      <c r="D238" s="166" t="s">
        <v>250</v>
      </c>
      <c r="E238" s="167" t="s">
        <v>505</v>
      </c>
      <c r="F238" s="168" t="s">
        <v>506</v>
      </c>
      <c r="G238" s="169" t="s">
        <v>274</v>
      </c>
      <c r="H238" s="170">
        <v>109.08</v>
      </c>
      <c r="I238" s="171"/>
      <c r="J238" s="172">
        <f t="shared" si="60"/>
        <v>0</v>
      </c>
      <c r="K238" s="168" t="s">
        <v>165</v>
      </c>
      <c r="L238" s="173"/>
      <c r="M238" s="174" t="s">
        <v>1</v>
      </c>
      <c r="N238" s="175" t="s">
        <v>40</v>
      </c>
      <c r="O238" s="51"/>
      <c r="P238" s="162">
        <f t="shared" si="61"/>
        <v>0</v>
      </c>
      <c r="Q238" s="162">
        <v>2.3E-2</v>
      </c>
      <c r="R238" s="162">
        <f t="shared" si="62"/>
        <v>2.5088399999999997</v>
      </c>
      <c r="S238" s="162">
        <v>0</v>
      </c>
      <c r="T238" s="163">
        <f t="shared" si="63"/>
        <v>0</v>
      </c>
      <c r="AR238" s="164" t="s">
        <v>190</v>
      </c>
      <c r="AT238" s="164" t="s">
        <v>250</v>
      </c>
      <c r="AU238" s="164" t="s">
        <v>86</v>
      </c>
      <c r="AY238" s="13" t="s">
        <v>159</v>
      </c>
      <c r="BE238" s="165">
        <f t="shared" si="64"/>
        <v>0</v>
      </c>
      <c r="BF238" s="165">
        <f t="shared" si="65"/>
        <v>0</v>
      </c>
      <c r="BG238" s="165">
        <f t="shared" si="66"/>
        <v>0</v>
      </c>
      <c r="BH238" s="165">
        <f t="shared" si="67"/>
        <v>0</v>
      </c>
      <c r="BI238" s="165">
        <f t="shared" si="68"/>
        <v>0</v>
      </c>
      <c r="BJ238" s="13" t="s">
        <v>86</v>
      </c>
      <c r="BK238" s="165">
        <f t="shared" si="69"/>
        <v>0</v>
      </c>
      <c r="BL238" s="13" t="s">
        <v>166</v>
      </c>
      <c r="BM238" s="164" t="s">
        <v>507</v>
      </c>
    </row>
    <row r="239" spans="2:65" s="1" customFormat="1" ht="24" customHeight="1">
      <c r="B239" s="152"/>
      <c r="C239" s="153" t="s">
        <v>508</v>
      </c>
      <c r="D239" s="153" t="s">
        <v>161</v>
      </c>
      <c r="E239" s="154" t="s">
        <v>509</v>
      </c>
      <c r="F239" s="155" t="s">
        <v>510</v>
      </c>
      <c r="G239" s="156" t="s">
        <v>164</v>
      </c>
      <c r="H239" s="157">
        <v>5.4</v>
      </c>
      <c r="I239" s="158"/>
      <c r="J239" s="159">
        <f t="shared" si="60"/>
        <v>0</v>
      </c>
      <c r="K239" s="155" t="s">
        <v>165</v>
      </c>
      <c r="L239" s="28"/>
      <c r="M239" s="160" t="s">
        <v>1</v>
      </c>
      <c r="N239" s="161" t="s">
        <v>40</v>
      </c>
      <c r="O239" s="51"/>
      <c r="P239" s="162">
        <f t="shared" si="61"/>
        <v>0</v>
      </c>
      <c r="Q239" s="162">
        <v>2.2321</v>
      </c>
      <c r="R239" s="162">
        <f t="shared" si="62"/>
        <v>12.05334</v>
      </c>
      <c r="S239" s="162">
        <v>0</v>
      </c>
      <c r="T239" s="163">
        <f t="shared" si="63"/>
        <v>0</v>
      </c>
      <c r="AR239" s="164" t="s">
        <v>166</v>
      </c>
      <c r="AT239" s="164" t="s">
        <v>161</v>
      </c>
      <c r="AU239" s="164" t="s">
        <v>86</v>
      </c>
      <c r="AY239" s="13" t="s">
        <v>159</v>
      </c>
      <c r="BE239" s="165">
        <f t="shared" si="64"/>
        <v>0</v>
      </c>
      <c r="BF239" s="165">
        <f t="shared" si="65"/>
        <v>0</v>
      </c>
      <c r="BG239" s="165">
        <f t="shared" si="66"/>
        <v>0</v>
      </c>
      <c r="BH239" s="165">
        <f t="shared" si="67"/>
        <v>0</v>
      </c>
      <c r="BI239" s="165">
        <f t="shared" si="68"/>
        <v>0</v>
      </c>
      <c r="BJ239" s="13" t="s">
        <v>86</v>
      </c>
      <c r="BK239" s="165">
        <f t="shared" si="69"/>
        <v>0</v>
      </c>
      <c r="BL239" s="13" t="s">
        <v>166</v>
      </c>
      <c r="BM239" s="164" t="s">
        <v>511</v>
      </c>
    </row>
    <row r="240" spans="2:65" s="1" customFormat="1" ht="36" customHeight="1">
      <c r="B240" s="152"/>
      <c r="C240" s="153" t="s">
        <v>512</v>
      </c>
      <c r="D240" s="153" t="s">
        <v>161</v>
      </c>
      <c r="E240" s="154" t="s">
        <v>513</v>
      </c>
      <c r="F240" s="155" t="s">
        <v>514</v>
      </c>
      <c r="G240" s="156" t="s">
        <v>212</v>
      </c>
      <c r="H240" s="157">
        <v>57.5</v>
      </c>
      <c r="I240" s="158"/>
      <c r="J240" s="159">
        <f t="shared" si="60"/>
        <v>0</v>
      </c>
      <c r="K240" s="155" t="s">
        <v>165</v>
      </c>
      <c r="L240" s="28"/>
      <c r="M240" s="160" t="s">
        <v>1</v>
      </c>
      <c r="N240" s="161" t="s">
        <v>40</v>
      </c>
      <c r="O240" s="51"/>
      <c r="P240" s="162">
        <f t="shared" si="61"/>
        <v>0</v>
      </c>
      <c r="Q240" s="162">
        <v>0.25888</v>
      </c>
      <c r="R240" s="162">
        <f t="shared" si="62"/>
        <v>14.8856</v>
      </c>
      <c r="S240" s="162">
        <v>0</v>
      </c>
      <c r="T240" s="163">
        <f t="shared" si="63"/>
        <v>0</v>
      </c>
      <c r="AR240" s="164" t="s">
        <v>166</v>
      </c>
      <c r="AT240" s="164" t="s">
        <v>161</v>
      </c>
      <c r="AU240" s="164" t="s">
        <v>86</v>
      </c>
      <c r="AY240" s="13" t="s">
        <v>159</v>
      </c>
      <c r="BE240" s="165">
        <f t="shared" si="64"/>
        <v>0</v>
      </c>
      <c r="BF240" s="165">
        <f t="shared" si="65"/>
        <v>0</v>
      </c>
      <c r="BG240" s="165">
        <f t="shared" si="66"/>
        <v>0</v>
      </c>
      <c r="BH240" s="165">
        <f t="shared" si="67"/>
        <v>0</v>
      </c>
      <c r="BI240" s="165">
        <f t="shared" si="68"/>
        <v>0</v>
      </c>
      <c r="BJ240" s="13" t="s">
        <v>86</v>
      </c>
      <c r="BK240" s="165">
        <f t="shared" si="69"/>
        <v>0</v>
      </c>
      <c r="BL240" s="13" t="s">
        <v>166</v>
      </c>
      <c r="BM240" s="164" t="s">
        <v>515</v>
      </c>
    </row>
    <row r="241" spans="2:65" s="1" customFormat="1" ht="24" customHeight="1">
      <c r="B241" s="152"/>
      <c r="C241" s="166" t="s">
        <v>516</v>
      </c>
      <c r="D241" s="166" t="s">
        <v>250</v>
      </c>
      <c r="E241" s="167" t="s">
        <v>517</v>
      </c>
      <c r="F241" s="168" t="s">
        <v>518</v>
      </c>
      <c r="G241" s="169" t="s">
        <v>274</v>
      </c>
      <c r="H241" s="170">
        <v>57.5</v>
      </c>
      <c r="I241" s="171"/>
      <c r="J241" s="172">
        <f t="shared" si="60"/>
        <v>0</v>
      </c>
      <c r="K241" s="168" t="s">
        <v>165</v>
      </c>
      <c r="L241" s="173"/>
      <c r="M241" s="174" t="s">
        <v>1</v>
      </c>
      <c r="N241" s="175" t="s">
        <v>40</v>
      </c>
      <c r="O241" s="51"/>
      <c r="P241" s="162">
        <f t="shared" si="61"/>
        <v>0</v>
      </c>
      <c r="Q241" s="162">
        <v>8.8999999999999996E-2</v>
      </c>
      <c r="R241" s="162">
        <f t="shared" si="62"/>
        <v>5.1174999999999997</v>
      </c>
      <c r="S241" s="162">
        <v>0</v>
      </c>
      <c r="T241" s="163">
        <f t="shared" si="63"/>
        <v>0</v>
      </c>
      <c r="AR241" s="164" t="s">
        <v>190</v>
      </c>
      <c r="AT241" s="164" t="s">
        <v>250</v>
      </c>
      <c r="AU241" s="164" t="s">
        <v>86</v>
      </c>
      <c r="AY241" s="13" t="s">
        <v>159</v>
      </c>
      <c r="BE241" s="165">
        <f t="shared" si="64"/>
        <v>0</v>
      </c>
      <c r="BF241" s="165">
        <f t="shared" si="65"/>
        <v>0</v>
      </c>
      <c r="BG241" s="165">
        <f t="shared" si="66"/>
        <v>0</v>
      </c>
      <c r="BH241" s="165">
        <f t="shared" si="67"/>
        <v>0</v>
      </c>
      <c r="BI241" s="165">
        <f t="shared" si="68"/>
        <v>0</v>
      </c>
      <c r="BJ241" s="13" t="s">
        <v>86</v>
      </c>
      <c r="BK241" s="165">
        <f t="shared" si="69"/>
        <v>0</v>
      </c>
      <c r="BL241" s="13" t="s">
        <v>166</v>
      </c>
      <c r="BM241" s="164" t="s">
        <v>519</v>
      </c>
    </row>
    <row r="242" spans="2:65" s="1" customFormat="1" ht="36" customHeight="1">
      <c r="B242" s="152"/>
      <c r="C242" s="166" t="s">
        <v>520</v>
      </c>
      <c r="D242" s="166" t="s">
        <v>250</v>
      </c>
      <c r="E242" s="167" t="s">
        <v>521</v>
      </c>
      <c r="F242" s="168" t="s">
        <v>522</v>
      </c>
      <c r="G242" s="169" t="s">
        <v>274</v>
      </c>
      <c r="H242" s="170">
        <v>57.5</v>
      </c>
      <c r="I242" s="171"/>
      <c r="J242" s="172">
        <f t="shared" si="60"/>
        <v>0</v>
      </c>
      <c r="K242" s="168" t="s">
        <v>165</v>
      </c>
      <c r="L242" s="173"/>
      <c r="M242" s="174" t="s">
        <v>1</v>
      </c>
      <c r="N242" s="175" t="s">
        <v>40</v>
      </c>
      <c r="O242" s="51"/>
      <c r="P242" s="162">
        <f t="shared" si="61"/>
        <v>0</v>
      </c>
      <c r="Q242" s="162">
        <v>8.0000000000000002E-3</v>
      </c>
      <c r="R242" s="162">
        <f t="shared" si="62"/>
        <v>0.46</v>
      </c>
      <c r="S242" s="162">
        <v>0</v>
      </c>
      <c r="T242" s="163">
        <f t="shared" si="63"/>
        <v>0</v>
      </c>
      <c r="AR242" s="164" t="s">
        <v>190</v>
      </c>
      <c r="AT242" s="164" t="s">
        <v>250</v>
      </c>
      <c r="AU242" s="164" t="s">
        <v>86</v>
      </c>
      <c r="AY242" s="13" t="s">
        <v>159</v>
      </c>
      <c r="BE242" s="165">
        <f t="shared" si="64"/>
        <v>0</v>
      </c>
      <c r="BF242" s="165">
        <f t="shared" si="65"/>
        <v>0</v>
      </c>
      <c r="BG242" s="165">
        <f t="shared" si="66"/>
        <v>0</v>
      </c>
      <c r="BH242" s="165">
        <f t="shared" si="67"/>
        <v>0</v>
      </c>
      <c r="BI242" s="165">
        <f t="shared" si="68"/>
        <v>0</v>
      </c>
      <c r="BJ242" s="13" t="s">
        <v>86</v>
      </c>
      <c r="BK242" s="165">
        <f t="shared" si="69"/>
        <v>0</v>
      </c>
      <c r="BL242" s="13" t="s">
        <v>166</v>
      </c>
      <c r="BM242" s="164" t="s">
        <v>523</v>
      </c>
    </row>
    <row r="243" spans="2:65" s="1" customFormat="1" ht="24" customHeight="1">
      <c r="B243" s="152"/>
      <c r="C243" s="166" t="s">
        <v>524</v>
      </c>
      <c r="D243" s="166" t="s">
        <v>250</v>
      </c>
      <c r="E243" s="167" t="s">
        <v>525</v>
      </c>
      <c r="F243" s="168" t="s">
        <v>526</v>
      </c>
      <c r="G243" s="169" t="s">
        <v>274</v>
      </c>
      <c r="H243" s="170">
        <v>4</v>
      </c>
      <c r="I243" s="171"/>
      <c r="J243" s="172">
        <f t="shared" si="60"/>
        <v>0</v>
      </c>
      <c r="K243" s="168" t="s">
        <v>165</v>
      </c>
      <c r="L243" s="173"/>
      <c r="M243" s="174" t="s">
        <v>1</v>
      </c>
      <c r="N243" s="175" t="s">
        <v>40</v>
      </c>
      <c r="O243" s="51"/>
      <c r="P243" s="162">
        <f t="shared" si="61"/>
        <v>0</v>
      </c>
      <c r="Q243" s="162">
        <v>5.0000000000000001E-3</v>
      </c>
      <c r="R243" s="162">
        <f t="shared" si="62"/>
        <v>0.02</v>
      </c>
      <c r="S243" s="162">
        <v>0</v>
      </c>
      <c r="T243" s="163">
        <f t="shared" si="63"/>
        <v>0</v>
      </c>
      <c r="AR243" s="164" t="s">
        <v>190</v>
      </c>
      <c r="AT243" s="164" t="s">
        <v>250</v>
      </c>
      <c r="AU243" s="164" t="s">
        <v>86</v>
      </c>
      <c r="AY243" s="13" t="s">
        <v>159</v>
      </c>
      <c r="BE243" s="165">
        <f t="shared" si="64"/>
        <v>0</v>
      </c>
      <c r="BF243" s="165">
        <f t="shared" si="65"/>
        <v>0</v>
      </c>
      <c r="BG243" s="165">
        <f t="shared" si="66"/>
        <v>0</v>
      </c>
      <c r="BH243" s="165">
        <f t="shared" si="67"/>
        <v>0</v>
      </c>
      <c r="BI243" s="165">
        <f t="shared" si="68"/>
        <v>0</v>
      </c>
      <c r="BJ243" s="13" t="s">
        <v>86</v>
      </c>
      <c r="BK243" s="165">
        <f t="shared" si="69"/>
        <v>0</v>
      </c>
      <c r="BL243" s="13" t="s">
        <v>166</v>
      </c>
      <c r="BM243" s="164" t="s">
        <v>527</v>
      </c>
    </row>
    <row r="244" spans="2:65" s="1" customFormat="1" ht="24" customHeight="1">
      <c r="B244" s="152"/>
      <c r="C244" s="153" t="s">
        <v>528</v>
      </c>
      <c r="D244" s="153" t="s">
        <v>161</v>
      </c>
      <c r="E244" s="154" t="s">
        <v>529</v>
      </c>
      <c r="F244" s="155" t="s">
        <v>530</v>
      </c>
      <c r="G244" s="156" t="s">
        <v>274</v>
      </c>
      <c r="H244" s="157">
        <v>2</v>
      </c>
      <c r="I244" s="158"/>
      <c r="J244" s="159">
        <f t="shared" si="60"/>
        <v>0</v>
      </c>
      <c r="K244" s="155" t="s">
        <v>165</v>
      </c>
      <c r="L244" s="28"/>
      <c r="M244" s="160" t="s">
        <v>1</v>
      </c>
      <c r="N244" s="161" t="s">
        <v>40</v>
      </c>
      <c r="O244" s="51"/>
      <c r="P244" s="162">
        <f t="shared" si="61"/>
        <v>0</v>
      </c>
      <c r="Q244" s="162">
        <v>0.16571</v>
      </c>
      <c r="R244" s="162">
        <f t="shared" si="62"/>
        <v>0.33141999999999999</v>
      </c>
      <c r="S244" s="162">
        <v>0</v>
      </c>
      <c r="T244" s="163">
        <f t="shared" si="63"/>
        <v>0</v>
      </c>
      <c r="AR244" s="164" t="s">
        <v>166</v>
      </c>
      <c r="AT244" s="164" t="s">
        <v>161</v>
      </c>
      <c r="AU244" s="164" t="s">
        <v>86</v>
      </c>
      <c r="AY244" s="13" t="s">
        <v>159</v>
      </c>
      <c r="BE244" s="165">
        <f t="shared" si="64"/>
        <v>0</v>
      </c>
      <c r="BF244" s="165">
        <f t="shared" si="65"/>
        <v>0</v>
      </c>
      <c r="BG244" s="165">
        <f t="shared" si="66"/>
        <v>0</v>
      </c>
      <c r="BH244" s="165">
        <f t="shared" si="67"/>
        <v>0</v>
      </c>
      <c r="BI244" s="165">
        <f t="shared" si="68"/>
        <v>0</v>
      </c>
      <c r="BJ244" s="13" t="s">
        <v>86</v>
      </c>
      <c r="BK244" s="165">
        <f t="shared" si="69"/>
        <v>0</v>
      </c>
      <c r="BL244" s="13" t="s">
        <v>166</v>
      </c>
      <c r="BM244" s="164" t="s">
        <v>531</v>
      </c>
    </row>
    <row r="245" spans="2:65" s="1" customFormat="1" ht="24" customHeight="1">
      <c r="B245" s="152"/>
      <c r="C245" s="166" t="s">
        <v>532</v>
      </c>
      <c r="D245" s="166" t="s">
        <v>250</v>
      </c>
      <c r="E245" s="167" t="s">
        <v>533</v>
      </c>
      <c r="F245" s="168" t="s">
        <v>534</v>
      </c>
      <c r="G245" s="169" t="s">
        <v>274</v>
      </c>
      <c r="H245" s="170">
        <v>2</v>
      </c>
      <c r="I245" s="171"/>
      <c r="J245" s="172">
        <f t="shared" si="60"/>
        <v>0</v>
      </c>
      <c r="K245" s="168" t="s">
        <v>165</v>
      </c>
      <c r="L245" s="173"/>
      <c r="M245" s="174" t="s">
        <v>1</v>
      </c>
      <c r="N245" s="175" t="s">
        <v>40</v>
      </c>
      <c r="O245" s="51"/>
      <c r="P245" s="162">
        <f t="shared" si="61"/>
        <v>0</v>
      </c>
      <c r="Q245" s="162">
        <v>3.6999999999999999E-4</v>
      </c>
      <c r="R245" s="162">
        <f t="shared" si="62"/>
        <v>7.3999999999999999E-4</v>
      </c>
      <c r="S245" s="162">
        <v>0</v>
      </c>
      <c r="T245" s="163">
        <f t="shared" si="63"/>
        <v>0</v>
      </c>
      <c r="AR245" s="164" t="s">
        <v>190</v>
      </c>
      <c r="AT245" s="164" t="s">
        <v>250</v>
      </c>
      <c r="AU245" s="164" t="s">
        <v>86</v>
      </c>
      <c r="AY245" s="13" t="s">
        <v>159</v>
      </c>
      <c r="BE245" s="165">
        <f t="shared" si="64"/>
        <v>0</v>
      </c>
      <c r="BF245" s="165">
        <f t="shared" si="65"/>
        <v>0</v>
      </c>
      <c r="BG245" s="165">
        <f t="shared" si="66"/>
        <v>0</v>
      </c>
      <c r="BH245" s="165">
        <f t="shared" si="67"/>
        <v>0</v>
      </c>
      <c r="BI245" s="165">
        <f t="shared" si="68"/>
        <v>0</v>
      </c>
      <c r="BJ245" s="13" t="s">
        <v>86</v>
      </c>
      <c r="BK245" s="165">
        <f t="shared" si="69"/>
        <v>0</v>
      </c>
      <c r="BL245" s="13" t="s">
        <v>166</v>
      </c>
      <c r="BM245" s="164" t="s">
        <v>535</v>
      </c>
    </row>
    <row r="246" spans="2:65" s="1" customFormat="1" ht="36" customHeight="1">
      <c r="B246" s="152"/>
      <c r="C246" s="166" t="s">
        <v>536</v>
      </c>
      <c r="D246" s="166" t="s">
        <v>250</v>
      </c>
      <c r="E246" s="167" t="s">
        <v>537</v>
      </c>
      <c r="F246" s="168" t="s">
        <v>538</v>
      </c>
      <c r="G246" s="169" t="s">
        <v>274</v>
      </c>
      <c r="H246" s="170">
        <v>2</v>
      </c>
      <c r="I246" s="171"/>
      <c r="J246" s="172">
        <f t="shared" si="60"/>
        <v>0</v>
      </c>
      <c r="K246" s="168" t="s">
        <v>165</v>
      </c>
      <c r="L246" s="173"/>
      <c r="M246" s="174" t="s">
        <v>1</v>
      </c>
      <c r="N246" s="175" t="s">
        <v>40</v>
      </c>
      <c r="O246" s="51"/>
      <c r="P246" s="162">
        <f t="shared" si="61"/>
        <v>0</v>
      </c>
      <c r="Q246" s="162">
        <v>6.4000000000000003E-3</v>
      </c>
      <c r="R246" s="162">
        <f t="shared" si="62"/>
        <v>1.2800000000000001E-2</v>
      </c>
      <c r="S246" s="162">
        <v>0</v>
      </c>
      <c r="T246" s="163">
        <f t="shared" si="63"/>
        <v>0</v>
      </c>
      <c r="AR246" s="164" t="s">
        <v>190</v>
      </c>
      <c r="AT246" s="164" t="s">
        <v>250</v>
      </c>
      <c r="AU246" s="164" t="s">
        <v>86</v>
      </c>
      <c r="AY246" s="13" t="s">
        <v>159</v>
      </c>
      <c r="BE246" s="165">
        <f t="shared" si="64"/>
        <v>0</v>
      </c>
      <c r="BF246" s="165">
        <f t="shared" si="65"/>
        <v>0</v>
      </c>
      <c r="BG246" s="165">
        <f t="shared" si="66"/>
        <v>0</v>
      </c>
      <c r="BH246" s="165">
        <f t="shared" si="67"/>
        <v>0</v>
      </c>
      <c r="BI246" s="165">
        <f t="shared" si="68"/>
        <v>0</v>
      </c>
      <c r="BJ246" s="13" t="s">
        <v>86</v>
      </c>
      <c r="BK246" s="165">
        <f t="shared" si="69"/>
        <v>0</v>
      </c>
      <c r="BL246" s="13" t="s">
        <v>166</v>
      </c>
      <c r="BM246" s="164" t="s">
        <v>539</v>
      </c>
    </row>
    <row r="247" spans="2:65" s="1" customFormat="1" ht="24" customHeight="1">
      <c r="B247" s="152"/>
      <c r="C247" s="166" t="s">
        <v>540</v>
      </c>
      <c r="D247" s="166" t="s">
        <v>250</v>
      </c>
      <c r="E247" s="167" t="s">
        <v>541</v>
      </c>
      <c r="F247" s="168" t="s">
        <v>542</v>
      </c>
      <c r="G247" s="169" t="s">
        <v>274</v>
      </c>
      <c r="H247" s="170">
        <v>2</v>
      </c>
      <c r="I247" s="171"/>
      <c r="J247" s="172">
        <f t="shared" si="60"/>
        <v>0</v>
      </c>
      <c r="K247" s="168" t="s">
        <v>165</v>
      </c>
      <c r="L247" s="173"/>
      <c r="M247" s="174" t="s">
        <v>1</v>
      </c>
      <c r="N247" s="175" t="s">
        <v>40</v>
      </c>
      <c r="O247" s="51"/>
      <c r="P247" s="162">
        <f t="shared" si="61"/>
        <v>0</v>
      </c>
      <c r="Q247" s="162">
        <v>9.4600000000000004E-2</v>
      </c>
      <c r="R247" s="162">
        <f t="shared" si="62"/>
        <v>0.18920000000000001</v>
      </c>
      <c r="S247" s="162">
        <v>0</v>
      </c>
      <c r="T247" s="163">
        <f t="shared" si="63"/>
        <v>0</v>
      </c>
      <c r="AR247" s="164" t="s">
        <v>190</v>
      </c>
      <c r="AT247" s="164" t="s">
        <v>250</v>
      </c>
      <c r="AU247" s="164" t="s">
        <v>86</v>
      </c>
      <c r="AY247" s="13" t="s">
        <v>159</v>
      </c>
      <c r="BE247" s="165">
        <f t="shared" si="64"/>
        <v>0</v>
      </c>
      <c r="BF247" s="165">
        <f t="shared" si="65"/>
        <v>0</v>
      </c>
      <c r="BG247" s="165">
        <f t="shared" si="66"/>
        <v>0</v>
      </c>
      <c r="BH247" s="165">
        <f t="shared" si="67"/>
        <v>0</v>
      </c>
      <c r="BI247" s="165">
        <f t="shared" si="68"/>
        <v>0</v>
      </c>
      <c r="BJ247" s="13" t="s">
        <v>86</v>
      </c>
      <c r="BK247" s="165">
        <f t="shared" si="69"/>
        <v>0</v>
      </c>
      <c r="BL247" s="13" t="s">
        <v>166</v>
      </c>
      <c r="BM247" s="164" t="s">
        <v>543</v>
      </c>
    </row>
    <row r="248" spans="2:65" s="1" customFormat="1" ht="24" customHeight="1">
      <c r="B248" s="152"/>
      <c r="C248" s="153" t="s">
        <v>544</v>
      </c>
      <c r="D248" s="153" t="s">
        <v>161</v>
      </c>
      <c r="E248" s="154" t="s">
        <v>545</v>
      </c>
      <c r="F248" s="155" t="s">
        <v>546</v>
      </c>
      <c r="G248" s="156" t="s">
        <v>202</v>
      </c>
      <c r="H248" s="157">
        <v>293.2</v>
      </c>
      <c r="I248" s="158"/>
      <c r="J248" s="159">
        <f t="shared" si="60"/>
        <v>0</v>
      </c>
      <c r="K248" s="155" t="s">
        <v>165</v>
      </c>
      <c r="L248" s="28"/>
      <c r="M248" s="160" t="s">
        <v>1</v>
      </c>
      <c r="N248" s="161" t="s">
        <v>40</v>
      </c>
      <c r="O248" s="51"/>
      <c r="P248" s="162">
        <f t="shared" si="61"/>
        <v>0</v>
      </c>
      <c r="Q248" s="162">
        <v>1.5299999999999999E-3</v>
      </c>
      <c r="R248" s="162">
        <f t="shared" si="62"/>
        <v>0.44859599999999994</v>
      </c>
      <c r="S248" s="162">
        <v>0</v>
      </c>
      <c r="T248" s="163">
        <f t="shared" si="63"/>
        <v>0</v>
      </c>
      <c r="AR248" s="164" t="s">
        <v>166</v>
      </c>
      <c r="AT248" s="164" t="s">
        <v>161</v>
      </c>
      <c r="AU248" s="164" t="s">
        <v>86</v>
      </c>
      <c r="AY248" s="13" t="s">
        <v>159</v>
      </c>
      <c r="BE248" s="165">
        <f t="shared" si="64"/>
        <v>0</v>
      </c>
      <c r="BF248" s="165">
        <f t="shared" si="65"/>
        <v>0</v>
      </c>
      <c r="BG248" s="165">
        <f t="shared" si="66"/>
        <v>0</v>
      </c>
      <c r="BH248" s="165">
        <f t="shared" si="67"/>
        <v>0</v>
      </c>
      <c r="BI248" s="165">
        <f t="shared" si="68"/>
        <v>0</v>
      </c>
      <c r="BJ248" s="13" t="s">
        <v>86</v>
      </c>
      <c r="BK248" s="165">
        <f t="shared" si="69"/>
        <v>0</v>
      </c>
      <c r="BL248" s="13" t="s">
        <v>166</v>
      </c>
      <c r="BM248" s="164" t="s">
        <v>547</v>
      </c>
    </row>
    <row r="249" spans="2:65" s="1" customFormat="1" ht="24" customHeight="1">
      <c r="B249" s="152"/>
      <c r="C249" s="153" t="s">
        <v>548</v>
      </c>
      <c r="D249" s="153" t="s">
        <v>161</v>
      </c>
      <c r="E249" s="154" t="s">
        <v>549</v>
      </c>
      <c r="F249" s="155" t="s">
        <v>550</v>
      </c>
      <c r="G249" s="156" t="s">
        <v>202</v>
      </c>
      <c r="H249" s="157">
        <v>102</v>
      </c>
      <c r="I249" s="158"/>
      <c r="J249" s="159">
        <f t="shared" si="60"/>
        <v>0</v>
      </c>
      <c r="K249" s="155" t="s">
        <v>165</v>
      </c>
      <c r="L249" s="28"/>
      <c r="M249" s="160" t="s">
        <v>1</v>
      </c>
      <c r="N249" s="161" t="s">
        <v>40</v>
      </c>
      <c r="O249" s="51"/>
      <c r="P249" s="162">
        <f t="shared" si="61"/>
        <v>0</v>
      </c>
      <c r="Q249" s="162">
        <v>1.92E-3</v>
      </c>
      <c r="R249" s="162">
        <f t="shared" si="62"/>
        <v>0.19584000000000001</v>
      </c>
      <c r="S249" s="162">
        <v>0</v>
      </c>
      <c r="T249" s="163">
        <f t="shared" si="63"/>
        <v>0</v>
      </c>
      <c r="AR249" s="164" t="s">
        <v>166</v>
      </c>
      <c r="AT249" s="164" t="s">
        <v>161</v>
      </c>
      <c r="AU249" s="164" t="s">
        <v>86</v>
      </c>
      <c r="AY249" s="13" t="s">
        <v>159</v>
      </c>
      <c r="BE249" s="165">
        <f t="shared" si="64"/>
        <v>0</v>
      </c>
      <c r="BF249" s="165">
        <f t="shared" si="65"/>
        <v>0</v>
      </c>
      <c r="BG249" s="165">
        <f t="shared" si="66"/>
        <v>0</v>
      </c>
      <c r="BH249" s="165">
        <f t="shared" si="67"/>
        <v>0</v>
      </c>
      <c r="BI249" s="165">
        <f t="shared" si="68"/>
        <v>0</v>
      </c>
      <c r="BJ249" s="13" t="s">
        <v>86</v>
      </c>
      <c r="BK249" s="165">
        <f t="shared" si="69"/>
        <v>0</v>
      </c>
      <c r="BL249" s="13" t="s">
        <v>166</v>
      </c>
      <c r="BM249" s="164" t="s">
        <v>551</v>
      </c>
    </row>
    <row r="250" spans="2:65" s="1" customFormat="1" ht="16.5" customHeight="1">
      <c r="B250" s="152"/>
      <c r="C250" s="153" t="s">
        <v>552</v>
      </c>
      <c r="D250" s="153" t="s">
        <v>161</v>
      </c>
      <c r="E250" s="154" t="s">
        <v>553</v>
      </c>
      <c r="F250" s="155" t="s">
        <v>554</v>
      </c>
      <c r="G250" s="156" t="s">
        <v>212</v>
      </c>
      <c r="H250" s="157">
        <v>123.3</v>
      </c>
      <c r="I250" s="158"/>
      <c r="J250" s="159">
        <f t="shared" si="60"/>
        <v>0</v>
      </c>
      <c r="K250" s="155" t="s">
        <v>165</v>
      </c>
      <c r="L250" s="28"/>
      <c r="M250" s="160" t="s">
        <v>1</v>
      </c>
      <c r="N250" s="161" t="s">
        <v>40</v>
      </c>
      <c r="O250" s="51"/>
      <c r="P250" s="162">
        <f t="shared" si="61"/>
        <v>0</v>
      </c>
      <c r="Q250" s="162">
        <v>3.0000000000000001E-5</v>
      </c>
      <c r="R250" s="162">
        <f t="shared" si="62"/>
        <v>3.699E-3</v>
      </c>
      <c r="S250" s="162">
        <v>0</v>
      </c>
      <c r="T250" s="163">
        <f t="shared" si="63"/>
        <v>0</v>
      </c>
      <c r="AR250" s="164" t="s">
        <v>166</v>
      </c>
      <c r="AT250" s="164" t="s">
        <v>161</v>
      </c>
      <c r="AU250" s="164" t="s">
        <v>86</v>
      </c>
      <c r="AY250" s="13" t="s">
        <v>159</v>
      </c>
      <c r="BE250" s="165">
        <f t="shared" si="64"/>
        <v>0</v>
      </c>
      <c r="BF250" s="165">
        <f t="shared" si="65"/>
        <v>0</v>
      </c>
      <c r="BG250" s="165">
        <f t="shared" si="66"/>
        <v>0</v>
      </c>
      <c r="BH250" s="165">
        <f t="shared" si="67"/>
        <v>0</v>
      </c>
      <c r="BI250" s="165">
        <f t="shared" si="68"/>
        <v>0</v>
      </c>
      <c r="BJ250" s="13" t="s">
        <v>86</v>
      </c>
      <c r="BK250" s="165">
        <f t="shared" si="69"/>
        <v>0</v>
      </c>
      <c r="BL250" s="13" t="s">
        <v>166</v>
      </c>
      <c r="BM250" s="164" t="s">
        <v>555</v>
      </c>
    </row>
    <row r="251" spans="2:65" s="11" customFormat="1" ht="22.8" customHeight="1">
      <c r="B251" s="139"/>
      <c r="D251" s="140" t="s">
        <v>73</v>
      </c>
      <c r="E251" s="150" t="s">
        <v>556</v>
      </c>
      <c r="F251" s="150" t="s">
        <v>557</v>
      </c>
      <c r="I251" s="142"/>
      <c r="J251" s="151">
        <f>BK251</f>
        <v>0</v>
      </c>
      <c r="L251" s="139"/>
      <c r="M251" s="144"/>
      <c r="N251" s="145"/>
      <c r="O251" s="145"/>
      <c r="P251" s="146">
        <f>P252</f>
        <v>0</v>
      </c>
      <c r="Q251" s="145"/>
      <c r="R251" s="146">
        <f>R252</f>
        <v>0</v>
      </c>
      <c r="S251" s="145"/>
      <c r="T251" s="147">
        <f>T252</f>
        <v>0</v>
      </c>
      <c r="AR251" s="140" t="s">
        <v>78</v>
      </c>
      <c r="AT251" s="148" t="s">
        <v>73</v>
      </c>
      <c r="AU251" s="148" t="s">
        <v>78</v>
      </c>
      <c r="AY251" s="140" t="s">
        <v>159</v>
      </c>
      <c r="BK251" s="149">
        <f>BK252</f>
        <v>0</v>
      </c>
    </row>
    <row r="252" spans="2:65" s="1" customFormat="1" ht="24" customHeight="1">
      <c r="B252" s="152"/>
      <c r="C252" s="153" t="s">
        <v>558</v>
      </c>
      <c r="D252" s="153" t="s">
        <v>161</v>
      </c>
      <c r="E252" s="154" t="s">
        <v>559</v>
      </c>
      <c r="F252" s="155" t="s">
        <v>560</v>
      </c>
      <c r="G252" s="156" t="s">
        <v>197</v>
      </c>
      <c r="H252" s="157">
        <v>1644.8050000000001</v>
      </c>
      <c r="I252" s="158"/>
      <c r="J252" s="159">
        <f>ROUND(I252*H252,2)</f>
        <v>0</v>
      </c>
      <c r="K252" s="155" t="s">
        <v>165</v>
      </c>
      <c r="L252" s="28"/>
      <c r="M252" s="160" t="s">
        <v>1</v>
      </c>
      <c r="N252" s="161" t="s">
        <v>40</v>
      </c>
      <c r="O252" s="51"/>
      <c r="P252" s="162">
        <f>O252*H252</f>
        <v>0</v>
      </c>
      <c r="Q252" s="162">
        <v>0</v>
      </c>
      <c r="R252" s="162">
        <f>Q252*H252</f>
        <v>0</v>
      </c>
      <c r="S252" s="162">
        <v>0</v>
      </c>
      <c r="T252" s="163">
        <f>S252*H252</f>
        <v>0</v>
      </c>
      <c r="AR252" s="164" t="s">
        <v>166</v>
      </c>
      <c r="AT252" s="164" t="s">
        <v>161</v>
      </c>
      <c r="AU252" s="164" t="s">
        <v>86</v>
      </c>
      <c r="AY252" s="13" t="s">
        <v>159</v>
      </c>
      <c r="BE252" s="165">
        <f>IF(N252="základná",J252,0)</f>
        <v>0</v>
      </c>
      <c r="BF252" s="165">
        <f>IF(N252="znížená",J252,0)</f>
        <v>0</v>
      </c>
      <c r="BG252" s="165">
        <f>IF(N252="zákl. prenesená",J252,0)</f>
        <v>0</v>
      </c>
      <c r="BH252" s="165">
        <f>IF(N252="zníž. prenesená",J252,0)</f>
        <v>0</v>
      </c>
      <c r="BI252" s="165">
        <f>IF(N252="nulová",J252,0)</f>
        <v>0</v>
      </c>
      <c r="BJ252" s="13" t="s">
        <v>86</v>
      </c>
      <c r="BK252" s="165">
        <f>ROUND(I252*H252,2)</f>
        <v>0</v>
      </c>
      <c r="BL252" s="13" t="s">
        <v>166</v>
      </c>
      <c r="BM252" s="164" t="s">
        <v>561</v>
      </c>
    </row>
    <row r="253" spans="2:65" s="11" customFormat="1" ht="25.95" customHeight="1">
      <c r="B253" s="139"/>
      <c r="D253" s="140" t="s">
        <v>73</v>
      </c>
      <c r="E253" s="141" t="s">
        <v>562</v>
      </c>
      <c r="F253" s="141" t="s">
        <v>563</v>
      </c>
      <c r="I253" s="142"/>
      <c r="J253" s="143">
        <f>BK253</f>
        <v>0</v>
      </c>
      <c r="L253" s="139"/>
      <c r="M253" s="144"/>
      <c r="N253" s="145"/>
      <c r="O253" s="145"/>
      <c r="P253" s="146">
        <f>P254+P266+P280+P292+P298+P304+P311+P345+P355+P361+P369+P377+P379+P382</f>
        <v>0</v>
      </c>
      <c r="Q253" s="145"/>
      <c r="R253" s="146">
        <f>R254+R266+R280+R292+R298+R304+R311+R345+R355+R361+R369+R377+R379+R382</f>
        <v>82.791369500000002</v>
      </c>
      <c r="S253" s="145"/>
      <c r="T253" s="147">
        <f>T254+T266+T280+T292+T298+T304+T311+T345+T355+T361+T369+T377+T379+T382</f>
        <v>0</v>
      </c>
      <c r="AR253" s="140" t="s">
        <v>86</v>
      </c>
      <c r="AT253" s="148" t="s">
        <v>73</v>
      </c>
      <c r="AU253" s="148" t="s">
        <v>74</v>
      </c>
      <c r="AY253" s="140" t="s">
        <v>159</v>
      </c>
      <c r="BK253" s="149">
        <f>BK254+BK266+BK280+BK292+BK298+BK304+BK311+BK345+BK355+BK361+BK369+BK377+BK379+BK382</f>
        <v>0</v>
      </c>
    </row>
    <row r="254" spans="2:65" s="11" customFormat="1" ht="22.8" customHeight="1">
      <c r="B254" s="139"/>
      <c r="D254" s="140" t="s">
        <v>73</v>
      </c>
      <c r="E254" s="150" t="s">
        <v>564</v>
      </c>
      <c r="F254" s="150" t="s">
        <v>565</v>
      </c>
      <c r="I254" s="142"/>
      <c r="J254" s="151">
        <f>BK254</f>
        <v>0</v>
      </c>
      <c r="L254" s="139"/>
      <c r="M254" s="144"/>
      <c r="N254" s="145"/>
      <c r="O254" s="145"/>
      <c r="P254" s="146">
        <f>SUM(P255:P265)</f>
        <v>0</v>
      </c>
      <c r="Q254" s="145"/>
      <c r="R254" s="146">
        <f>SUM(R255:R265)</f>
        <v>5.4085787500000002</v>
      </c>
      <c r="S254" s="145"/>
      <c r="T254" s="147">
        <f>SUM(T255:T265)</f>
        <v>0</v>
      </c>
      <c r="AR254" s="140" t="s">
        <v>86</v>
      </c>
      <c r="AT254" s="148" t="s">
        <v>73</v>
      </c>
      <c r="AU254" s="148" t="s">
        <v>78</v>
      </c>
      <c r="AY254" s="140" t="s">
        <v>159</v>
      </c>
      <c r="BK254" s="149">
        <f>SUM(BK255:BK265)</f>
        <v>0</v>
      </c>
    </row>
    <row r="255" spans="2:65" s="1" customFormat="1" ht="24" customHeight="1">
      <c r="B255" s="152"/>
      <c r="C255" s="153" t="s">
        <v>566</v>
      </c>
      <c r="D255" s="153" t="s">
        <v>161</v>
      </c>
      <c r="E255" s="154" t="s">
        <v>567</v>
      </c>
      <c r="F255" s="155" t="s">
        <v>568</v>
      </c>
      <c r="G255" s="156" t="s">
        <v>202</v>
      </c>
      <c r="H255" s="157">
        <v>343.25</v>
      </c>
      <c r="I255" s="158"/>
      <c r="J255" s="159">
        <f t="shared" ref="J255:J265" si="70">ROUND(I255*H255,2)</f>
        <v>0</v>
      </c>
      <c r="K255" s="155" t="s">
        <v>165</v>
      </c>
      <c r="L255" s="28"/>
      <c r="M255" s="160" t="s">
        <v>1</v>
      </c>
      <c r="N255" s="161" t="s">
        <v>40</v>
      </c>
      <c r="O255" s="51"/>
      <c r="P255" s="162">
        <f t="shared" ref="P255:P265" si="71">O255*H255</f>
        <v>0</v>
      </c>
      <c r="Q255" s="162">
        <v>0</v>
      </c>
      <c r="R255" s="162">
        <f t="shared" ref="R255:R265" si="72">Q255*H255</f>
        <v>0</v>
      </c>
      <c r="S255" s="162">
        <v>0</v>
      </c>
      <c r="T255" s="163">
        <f t="shared" ref="T255:T265" si="73">S255*H255</f>
        <v>0</v>
      </c>
      <c r="AR255" s="164" t="s">
        <v>226</v>
      </c>
      <c r="AT255" s="164" t="s">
        <v>161</v>
      </c>
      <c r="AU255" s="164" t="s">
        <v>86</v>
      </c>
      <c r="AY255" s="13" t="s">
        <v>159</v>
      </c>
      <c r="BE255" s="165">
        <f t="shared" ref="BE255:BE265" si="74">IF(N255="základná",J255,0)</f>
        <v>0</v>
      </c>
      <c r="BF255" s="165">
        <f t="shared" ref="BF255:BF265" si="75">IF(N255="znížená",J255,0)</f>
        <v>0</v>
      </c>
      <c r="BG255" s="165">
        <f t="shared" ref="BG255:BG265" si="76">IF(N255="zákl. prenesená",J255,0)</f>
        <v>0</v>
      </c>
      <c r="BH255" s="165">
        <f t="shared" ref="BH255:BH265" si="77">IF(N255="zníž. prenesená",J255,0)</f>
        <v>0</v>
      </c>
      <c r="BI255" s="165">
        <f t="shared" ref="BI255:BI265" si="78">IF(N255="nulová",J255,0)</f>
        <v>0</v>
      </c>
      <c r="BJ255" s="13" t="s">
        <v>86</v>
      </c>
      <c r="BK255" s="165">
        <f t="shared" ref="BK255:BK265" si="79">ROUND(I255*H255,2)</f>
        <v>0</v>
      </c>
      <c r="BL255" s="13" t="s">
        <v>226</v>
      </c>
      <c r="BM255" s="164" t="s">
        <v>569</v>
      </c>
    </row>
    <row r="256" spans="2:65" s="1" customFormat="1" ht="16.5" customHeight="1">
      <c r="B256" s="152"/>
      <c r="C256" s="166" t="s">
        <v>556</v>
      </c>
      <c r="D256" s="166" t="s">
        <v>250</v>
      </c>
      <c r="E256" s="167" t="s">
        <v>570</v>
      </c>
      <c r="F256" s="168" t="s">
        <v>571</v>
      </c>
      <c r="G256" s="169" t="s">
        <v>197</v>
      </c>
      <c r="H256" s="170">
        <v>0.10299999999999999</v>
      </c>
      <c r="I256" s="171"/>
      <c r="J256" s="172">
        <f t="shared" si="70"/>
        <v>0</v>
      </c>
      <c r="K256" s="168" t="s">
        <v>165</v>
      </c>
      <c r="L256" s="173"/>
      <c r="M256" s="174" t="s">
        <v>1</v>
      </c>
      <c r="N256" s="175" t="s">
        <v>40</v>
      </c>
      <c r="O256" s="51"/>
      <c r="P256" s="162">
        <f t="shared" si="71"/>
        <v>0</v>
      </c>
      <c r="Q256" s="162">
        <v>1</v>
      </c>
      <c r="R256" s="162">
        <f t="shared" si="72"/>
        <v>0.10299999999999999</v>
      </c>
      <c r="S256" s="162">
        <v>0</v>
      </c>
      <c r="T256" s="163">
        <f t="shared" si="73"/>
        <v>0</v>
      </c>
      <c r="AR256" s="164" t="s">
        <v>292</v>
      </c>
      <c r="AT256" s="164" t="s">
        <v>250</v>
      </c>
      <c r="AU256" s="164" t="s">
        <v>86</v>
      </c>
      <c r="AY256" s="13" t="s">
        <v>159</v>
      </c>
      <c r="BE256" s="165">
        <f t="shared" si="74"/>
        <v>0</v>
      </c>
      <c r="BF256" s="165">
        <f t="shared" si="75"/>
        <v>0</v>
      </c>
      <c r="BG256" s="165">
        <f t="shared" si="76"/>
        <v>0</v>
      </c>
      <c r="BH256" s="165">
        <f t="shared" si="77"/>
        <v>0</v>
      </c>
      <c r="BI256" s="165">
        <f t="shared" si="78"/>
        <v>0</v>
      </c>
      <c r="BJ256" s="13" t="s">
        <v>86</v>
      </c>
      <c r="BK256" s="165">
        <f t="shared" si="79"/>
        <v>0</v>
      </c>
      <c r="BL256" s="13" t="s">
        <v>226</v>
      </c>
      <c r="BM256" s="164" t="s">
        <v>572</v>
      </c>
    </row>
    <row r="257" spans="2:65" s="1" customFormat="1" ht="24" customHeight="1">
      <c r="B257" s="152"/>
      <c r="C257" s="153" t="s">
        <v>573</v>
      </c>
      <c r="D257" s="153" t="s">
        <v>161</v>
      </c>
      <c r="E257" s="154" t="s">
        <v>574</v>
      </c>
      <c r="F257" s="155" t="s">
        <v>575</v>
      </c>
      <c r="G257" s="156" t="s">
        <v>202</v>
      </c>
      <c r="H257" s="157">
        <v>76.5</v>
      </c>
      <c r="I257" s="158"/>
      <c r="J257" s="159">
        <f t="shared" si="70"/>
        <v>0</v>
      </c>
      <c r="K257" s="155" t="s">
        <v>165</v>
      </c>
      <c r="L257" s="28"/>
      <c r="M257" s="160" t="s">
        <v>1</v>
      </c>
      <c r="N257" s="161" t="s">
        <v>40</v>
      </c>
      <c r="O257" s="51"/>
      <c r="P257" s="162">
        <f t="shared" si="71"/>
        <v>0</v>
      </c>
      <c r="Q257" s="162">
        <v>0</v>
      </c>
      <c r="R257" s="162">
        <f t="shared" si="72"/>
        <v>0</v>
      </c>
      <c r="S257" s="162">
        <v>0</v>
      </c>
      <c r="T257" s="163">
        <f t="shared" si="73"/>
        <v>0</v>
      </c>
      <c r="AR257" s="164" t="s">
        <v>226</v>
      </c>
      <c r="AT257" s="164" t="s">
        <v>161</v>
      </c>
      <c r="AU257" s="164" t="s">
        <v>86</v>
      </c>
      <c r="AY257" s="13" t="s">
        <v>159</v>
      </c>
      <c r="BE257" s="165">
        <f t="shared" si="74"/>
        <v>0</v>
      </c>
      <c r="BF257" s="165">
        <f t="shared" si="75"/>
        <v>0</v>
      </c>
      <c r="BG257" s="165">
        <f t="shared" si="76"/>
        <v>0</v>
      </c>
      <c r="BH257" s="165">
        <f t="shared" si="77"/>
        <v>0</v>
      </c>
      <c r="BI257" s="165">
        <f t="shared" si="78"/>
        <v>0</v>
      </c>
      <c r="BJ257" s="13" t="s">
        <v>86</v>
      </c>
      <c r="BK257" s="165">
        <f t="shared" si="79"/>
        <v>0</v>
      </c>
      <c r="BL257" s="13" t="s">
        <v>226</v>
      </c>
      <c r="BM257" s="164" t="s">
        <v>576</v>
      </c>
    </row>
    <row r="258" spans="2:65" s="1" customFormat="1" ht="16.5" customHeight="1">
      <c r="B258" s="152"/>
      <c r="C258" s="166" t="s">
        <v>577</v>
      </c>
      <c r="D258" s="166" t="s">
        <v>250</v>
      </c>
      <c r="E258" s="167" t="s">
        <v>570</v>
      </c>
      <c r="F258" s="168" t="s">
        <v>571</v>
      </c>
      <c r="G258" s="169" t="s">
        <v>197</v>
      </c>
      <c r="H258" s="170">
        <v>2.7E-2</v>
      </c>
      <c r="I258" s="171"/>
      <c r="J258" s="172">
        <f t="shared" si="70"/>
        <v>0</v>
      </c>
      <c r="K258" s="168" t="s">
        <v>165</v>
      </c>
      <c r="L258" s="173"/>
      <c r="M258" s="174" t="s">
        <v>1</v>
      </c>
      <c r="N258" s="175" t="s">
        <v>40</v>
      </c>
      <c r="O258" s="51"/>
      <c r="P258" s="162">
        <f t="shared" si="71"/>
        <v>0</v>
      </c>
      <c r="Q258" s="162">
        <v>1</v>
      </c>
      <c r="R258" s="162">
        <f t="shared" si="72"/>
        <v>2.7E-2</v>
      </c>
      <c r="S258" s="162">
        <v>0</v>
      </c>
      <c r="T258" s="163">
        <f t="shared" si="73"/>
        <v>0</v>
      </c>
      <c r="AR258" s="164" t="s">
        <v>292</v>
      </c>
      <c r="AT258" s="164" t="s">
        <v>250</v>
      </c>
      <c r="AU258" s="164" t="s">
        <v>86</v>
      </c>
      <c r="AY258" s="13" t="s">
        <v>159</v>
      </c>
      <c r="BE258" s="165">
        <f t="shared" si="74"/>
        <v>0</v>
      </c>
      <c r="BF258" s="165">
        <f t="shared" si="75"/>
        <v>0</v>
      </c>
      <c r="BG258" s="165">
        <f t="shared" si="76"/>
        <v>0</v>
      </c>
      <c r="BH258" s="165">
        <f t="shared" si="77"/>
        <v>0</v>
      </c>
      <c r="BI258" s="165">
        <f t="shared" si="78"/>
        <v>0</v>
      </c>
      <c r="BJ258" s="13" t="s">
        <v>86</v>
      </c>
      <c r="BK258" s="165">
        <f t="shared" si="79"/>
        <v>0</v>
      </c>
      <c r="BL258" s="13" t="s">
        <v>226</v>
      </c>
      <c r="BM258" s="164" t="s">
        <v>578</v>
      </c>
    </row>
    <row r="259" spans="2:65" s="1" customFormat="1" ht="36" customHeight="1">
      <c r="B259" s="152"/>
      <c r="C259" s="153" t="s">
        <v>579</v>
      </c>
      <c r="D259" s="153" t="s">
        <v>161</v>
      </c>
      <c r="E259" s="154" t="s">
        <v>580</v>
      </c>
      <c r="F259" s="155" t="s">
        <v>581</v>
      </c>
      <c r="G259" s="156" t="s">
        <v>202</v>
      </c>
      <c r="H259" s="157">
        <v>296</v>
      </c>
      <c r="I259" s="158"/>
      <c r="J259" s="159">
        <f t="shared" si="70"/>
        <v>0</v>
      </c>
      <c r="K259" s="155" t="s">
        <v>165</v>
      </c>
      <c r="L259" s="28"/>
      <c r="M259" s="160" t="s">
        <v>1</v>
      </c>
      <c r="N259" s="161" t="s">
        <v>40</v>
      </c>
      <c r="O259" s="51"/>
      <c r="P259" s="162">
        <f t="shared" si="71"/>
        <v>0</v>
      </c>
      <c r="Q259" s="162">
        <v>3.0000000000000001E-5</v>
      </c>
      <c r="R259" s="162">
        <f t="shared" si="72"/>
        <v>8.8800000000000007E-3</v>
      </c>
      <c r="S259" s="162">
        <v>0</v>
      </c>
      <c r="T259" s="163">
        <f t="shared" si="73"/>
        <v>0</v>
      </c>
      <c r="AR259" s="164" t="s">
        <v>226</v>
      </c>
      <c r="AT259" s="164" t="s">
        <v>161</v>
      </c>
      <c r="AU259" s="164" t="s">
        <v>86</v>
      </c>
      <c r="AY259" s="13" t="s">
        <v>159</v>
      </c>
      <c r="BE259" s="165">
        <f t="shared" si="74"/>
        <v>0</v>
      </c>
      <c r="BF259" s="165">
        <f t="shared" si="75"/>
        <v>0</v>
      </c>
      <c r="BG259" s="165">
        <f t="shared" si="76"/>
        <v>0</v>
      </c>
      <c r="BH259" s="165">
        <f t="shared" si="77"/>
        <v>0</v>
      </c>
      <c r="BI259" s="165">
        <f t="shared" si="78"/>
        <v>0</v>
      </c>
      <c r="BJ259" s="13" t="s">
        <v>86</v>
      </c>
      <c r="BK259" s="165">
        <f t="shared" si="79"/>
        <v>0</v>
      </c>
      <c r="BL259" s="13" t="s">
        <v>226</v>
      </c>
      <c r="BM259" s="164" t="s">
        <v>582</v>
      </c>
    </row>
    <row r="260" spans="2:65" s="1" customFormat="1" ht="24" customHeight="1">
      <c r="B260" s="152"/>
      <c r="C260" s="166" t="s">
        <v>583</v>
      </c>
      <c r="D260" s="166" t="s">
        <v>250</v>
      </c>
      <c r="E260" s="167" t="s">
        <v>584</v>
      </c>
      <c r="F260" s="168" t="s">
        <v>585</v>
      </c>
      <c r="G260" s="169" t="s">
        <v>202</v>
      </c>
      <c r="H260" s="170">
        <v>340.4</v>
      </c>
      <c r="I260" s="171"/>
      <c r="J260" s="172">
        <f t="shared" si="70"/>
        <v>0</v>
      </c>
      <c r="K260" s="168" t="s">
        <v>165</v>
      </c>
      <c r="L260" s="173"/>
      <c r="M260" s="174" t="s">
        <v>1</v>
      </c>
      <c r="N260" s="175" t="s">
        <v>40</v>
      </c>
      <c r="O260" s="51"/>
      <c r="P260" s="162">
        <f t="shared" si="71"/>
        <v>0</v>
      </c>
      <c r="Q260" s="162">
        <v>2E-3</v>
      </c>
      <c r="R260" s="162">
        <f t="shared" si="72"/>
        <v>0.68079999999999996</v>
      </c>
      <c r="S260" s="162">
        <v>0</v>
      </c>
      <c r="T260" s="163">
        <f t="shared" si="73"/>
        <v>0</v>
      </c>
      <c r="AR260" s="164" t="s">
        <v>292</v>
      </c>
      <c r="AT260" s="164" t="s">
        <v>250</v>
      </c>
      <c r="AU260" s="164" t="s">
        <v>86</v>
      </c>
      <c r="AY260" s="13" t="s">
        <v>159</v>
      </c>
      <c r="BE260" s="165">
        <f t="shared" si="74"/>
        <v>0</v>
      </c>
      <c r="BF260" s="165">
        <f t="shared" si="75"/>
        <v>0</v>
      </c>
      <c r="BG260" s="165">
        <f t="shared" si="76"/>
        <v>0</v>
      </c>
      <c r="BH260" s="165">
        <f t="shared" si="77"/>
        <v>0</v>
      </c>
      <c r="BI260" s="165">
        <f t="shared" si="78"/>
        <v>0</v>
      </c>
      <c r="BJ260" s="13" t="s">
        <v>86</v>
      </c>
      <c r="BK260" s="165">
        <f t="shared" si="79"/>
        <v>0</v>
      </c>
      <c r="BL260" s="13" t="s">
        <v>226</v>
      </c>
      <c r="BM260" s="164" t="s">
        <v>586</v>
      </c>
    </row>
    <row r="261" spans="2:65" s="1" customFormat="1" ht="24" customHeight="1">
      <c r="B261" s="152"/>
      <c r="C261" s="153" t="s">
        <v>587</v>
      </c>
      <c r="D261" s="153" t="s">
        <v>161</v>
      </c>
      <c r="E261" s="154" t="s">
        <v>588</v>
      </c>
      <c r="F261" s="155" t="s">
        <v>589</v>
      </c>
      <c r="G261" s="156" t="s">
        <v>202</v>
      </c>
      <c r="H261" s="157">
        <v>686.5</v>
      </c>
      <c r="I261" s="158"/>
      <c r="J261" s="159">
        <f t="shared" si="70"/>
        <v>0</v>
      </c>
      <c r="K261" s="155" t="s">
        <v>165</v>
      </c>
      <c r="L261" s="28"/>
      <c r="M261" s="160" t="s">
        <v>1</v>
      </c>
      <c r="N261" s="161" t="s">
        <v>40</v>
      </c>
      <c r="O261" s="51"/>
      <c r="P261" s="162">
        <f t="shared" si="71"/>
        <v>0</v>
      </c>
      <c r="Q261" s="162">
        <v>5.4000000000000001E-4</v>
      </c>
      <c r="R261" s="162">
        <f t="shared" si="72"/>
        <v>0.37070999999999998</v>
      </c>
      <c r="S261" s="162">
        <v>0</v>
      </c>
      <c r="T261" s="163">
        <f t="shared" si="73"/>
        <v>0</v>
      </c>
      <c r="AR261" s="164" t="s">
        <v>226</v>
      </c>
      <c r="AT261" s="164" t="s">
        <v>161</v>
      </c>
      <c r="AU261" s="164" t="s">
        <v>86</v>
      </c>
      <c r="AY261" s="13" t="s">
        <v>159</v>
      </c>
      <c r="BE261" s="165">
        <f t="shared" si="74"/>
        <v>0</v>
      </c>
      <c r="BF261" s="165">
        <f t="shared" si="75"/>
        <v>0</v>
      </c>
      <c r="BG261" s="165">
        <f t="shared" si="76"/>
        <v>0</v>
      </c>
      <c r="BH261" s="165">
        <f t="shared" si="77"/>
        <v>0</v>
      </c>
      <c r="BI261" s="165">
        <f t="shared" si="78"/>
        <v>0</v>
      </c>
      <c r="BJ261" s="13" t="s">
        <v>86</v>
      </c>
      <c r="BK261" s="165">
        <f t="shared" si="79"/>
        <v>0</v>
      </c>
      <c r="BL261" s="13" t="s">
        <v>226</v>
      </c>
      <c r="BM261" s="164" t="s">
        <v>590</v>
      </c>
    </row>
    <row r="262" spans="2:65" s="1" customFormat="1" ht="24" customHeight="1">
      <c r="B262" s="152"/>
      <c r="C262" s="166" t="s">
        <v>591</v>
      </c>
      <c r="D262" s="166" t="s">
        <v>250</v>
      </c>
      <c r="E262" s="167" t="s">
        <v>592</v>
      </c>
      <c r="F262" s="168" t="s">
        <v>593</v>
      </c>
      <c r="G262" s="169" t="s">
        <v>202</v>
      </c>
      <c r="H262" s="170">
        <v>789.47500000000002</v>
      </c>
      <c r="I262" s="171"/>
      <c r="J262" s="172">
        <f t="shared" si="70"/>
        <v>0</v>
      </c>
      <c r="K262" s="168" t="s">
        <v>165</v>
      </c>
      <c r="L262" s="173"/>
      <c r="M262" s="174" t="s">
        <v>1</v>
      </c>
      <c r="N262" s="175" t="s">
        <v>40</v>
      </c>
      <c r="O262" s="51"/>
      <c r="P262" s="162">
        <f t="shared" si="71"/>
        <v>0</v>
      </c>
      <c r="Q262" s="162">
        <v>4.2500000000000003E-3</v>
      </c>
      <c r="R262" s="162">
        <f t="shared" si="72"/>
        <v>3.3552687500000005</v>
      </c>
      <c r="S262" s="162">
        <v>0</v>
      </c>
      <c r="T262" s="163">
        <f t="shared" si="73"/>
        <v>0</v>
      </c>
      <c r="AR262" s="164" t="s">
        <v>292</v>
      </c>
      <c r="AT262" s="164" t="s">
        <v>250</v>
      </c>
      <c r="AU262" s="164" t="s">
        <v>86</v>
      </c>
      <c r="AY262" s="13" t="s">
        <v>159</v>
      </c>
      <c r="BE262" s="165">
        <f t="shared" si="74"/>
        <v>0</v>
      </c>
      <c r="BF262" s="165">
        <f t="shared" si="75"/>
        <v>0</v>
      </c>
      <c r="BG262" s="165">
        <f t="shared" si="76"/>
        <v>0</v>
      </c>
      <c r="BH262" s="165">
        <f t="shared" si="77"/>
        <v>0</v>
      </c>
      <c r="BI262" s="165">
        <f t="shared" si="78"/>
        <v>0</v>
      </c>
      <c r="BJ262" s="13" t="s">
        <v>86</v>
      </c>
      <c r="BK262" s="165">
        <f t="shared" si="79"/>
        <v>0</v>
      </c>
      <c r="BL262" s="13" t="s">
        <v>226</v>
      </c>
      <c r="BM262" s="164" t="s">
        <v>594</v>
      </c>
    </row>
    <row r="263" spans="2:65" s="1" customFormat="1" ht="24" customHeight="1">
      <c r="B263" s="152"/>
      <c r="C263" s="153" t="s">
        <v>595</v>
      </c>
      <c r="D263" s="153" t="s">
        <v>161</v>
      </c>
      <c r="E263" s="154" t="s">
        <v>596</v>
      </c>
      <c r="F263" s="155" t="s">
        <v>597</v>
      </c>
      <c r="G263" s="156" t="s">
        <v>202</v>
      </c>
      <c r="H263" s="157">
        <v>153</v>
      </c>
      <c r="I263" s="158"/>
      <c r="J263" s="159">
        <f t="shared" si="70"/>
        <v>0</v>
      </c>
      <c r="K263" s="155" t="s">
        <v>165</v>
      </c>
      <c r="L263" s="28"/>
      <c r="M263" s="160" t="s">
        <v>1</v>
      </c>
      <c r="N263" s="161" t="s">
        <v>40</v>
      </c>
      <c r="O263" s="51"/>
      <c r="P263" s="162">
        <f t="shared" si="71"/>
        <v>0</v>
      </c>
      <c r="Q263" s="162">
        <v>5.4000000000000001E-4</v>
      </c>
      <c r="R263" s="162">
        <f t="shared" si="72"/>
        <v>8.2619999999999999E-2</v>
      </c>
      <c r="S263" s="162">
        <v>0</v>
      </c>
      <c r="T263" s="163">
        <f t="shared" si="73"/>
        <v>0</v>
      </c>
      <c r="AR263" s="164" t="s">
        <v>226</v>
      </c>
      <c r="AT263" s="164" t="s">
        <v>161</v>
      </c>
      <c r="AU263" s="164" t="s">
        <v>86</v>
      </c>
      <c r="AY263" s="13" t="s">
        <v>159</v>
      </c>
      <c r="BE263" s="165">
        <f t="shared" si="74"/>
        <v>0</v>
      </c>
      <c r="BF263" s="165">
        <f t="shared" si="75"/>
        <v>0</v>
      </c>
      <c r="BG263" s="165">
        <f t="shared" si="76"/>
        <v>0</v>
      </c>
      <c r="BH263" s="165">
        <f t="shared" si="77"/>
        <v>0</v>
      </c>
      <c r="BI263" s="165">
        <f t="shared" si="78"/>
        <v>0</v>
      </c>
      <c r="BJ263" s="13" t="s">
        <v>86</v>
      </c>
      <c r="BK263" s="165">
        <f t="shared" si="79"/>
        <v>0</v>
      </c>
      <c r="BL263" s="13" t="s">
        <v>226</v>
      </c>
      <c r="BM263" s="164" t="s">
        <v>598</v>
      </c>
    </row>
    <row r="264" spans="2:65" s="1" customFormat="1" ht="24" customHeight="1">
      <c r="B264" s="152"/>
      <c r="C264" s="166" t="s">
        <v>599</v>
      </c>
      <c r="D264" s="166" t="s">
        <v>250</v>
      </c>
      <c r="E264" s="167" t="s">
        <v>592</v>
      </c>
      <c r="F264" s="168" t="s">
        <v>593</v>
      </c>
      <c r="G264" s="169" t="s">
        <v>202</v>
      </c>
      <c r="H264" s="170">
        <v>183.6</v>
      </c>
      <c r="I264" s="171"/>
      <c r="J264" s="172">
        <f t="shared" si="70"/>
        <v>0</v>
      </c>
      <c r="K264" s="168" t="s">
        <v>165</v>
      </c>
      <c r="L264" s="173"/>
      <c r="M264" s="174" t="s">
        <v>1</v>
      </c>
      <c r="N264" s="175" t="s">
        <v>40</v>
      </c>
      <c r="O264" s="51"/>
      <c r="P264" s="162">
        <f t="shared" si="71"/>
        <v>0</v>
      </c>
      <c r="Q264" s="162">
        <v>4.2500000000000003E-3</v>
      </c>
      <c r="R264" s="162">
        <f t="shared" si="72"/>
        <v>0.78029999999999999</v>
      </c>
      <c r="S264" s="162">
        <v>0</v>
      </c>
      <c r="T264" s="163">
        <f t="shared" si="73"/>
        <v>0</v>
      </c>
      <c r="AR264" s="164" t="s">
        <v>292</v>
      </c>
      <c r="AT264" s="164" t="s">
        <v>250</v>
      </c>
      <c r="AU264" s="164" t="s">
        <v>86</v>
      </c>
      <c r="AY264" s="13" t="s">
        <v>159</v>
      </c>
      <c r="BE264" s="165">
        <f t="shared" si="74"/>
        <v>0</v>
      </c>
      <c r="BF264" s="165">
        <f t="shared" si="75"/>
        <v>0</v>
      </c>
      <c r="BG264" s="165">
        <f t="shared" si="76"/>
        <v>0</v>
      </c>
      <c r="BH264" s="165">
        <f t="shared" si="77"/>
        <v>0</v>
      </c>
      <c r="BI264" s="165">
        <f t="shared" si="78"/>
        <v>0</v>
      </c>
      <c r="BJ264" s="13" t="s">
        <v>86</v>
      </c>
      <c r="BK264" s="165">
        <f t="shared" si="79"/>
        <v>0</v>
      </c>
      <c r="BL264" s="13" t="s">
        <v>226</v>
      </c>
      <c r="BM264" s="164" t="s">
        <v>600</v>
      </c>
    </row>
    <row r="265" spans="2:65" s="1" customFormat="1" ht="24" customHeight="1">
      <c r="B265" s="152"/>
      <c r="C265" s="153" t="s">
        <v>601</v>
      </c>
      <c r="D265" s="153" t="s">
        <v>161</v>
      </c>
      <c r="E265" s="154" t="s">
        <v>602</v>
      </c>
      <c r="F265" s="155" t="s">
        <v>603</v>
      </c>
      <c r="G265" s="156" t="s">
        <v>604</v>
      </c>
      <c r="H265" s="176"/>
      <c r="I265" s="158"/>
      <c r="J265" s="159">
        <f t="shared" si="70"/>
        <v>0</v>
      </c>
      <c r="K265" s="155" t="s">
        <v>165</v>
      </c>
      <c r="L265" s="28"/>
      <c r="M265" s="160" t="s">
        <v>1</v>
      </c>
      <c r="N265" s="161" t="s">
        <v>40</v>
      </c>
      <c r="O265" s="51"/>
      <c r="P265" s="162">
        <f t="shared" si="71"/>
        <v>0</v>
      </c>
      <c r="Q265" s="162">
        <v>0</v>
      </c>
      <c r="R265" s="162">
        <f t="shared" si="72"/>
        <v>0</v>
      </c>
      <c r="S265" s="162">
        <v>0</v>
      </c>
      <c r="T265" s="163">
        <f t="shared" si="73"/>
        <v>0</v>
      </c>
      <c r="AR265" s="164" t="s">
        <v>226</v>
      </c>
      <c r="AT265" s="164" t="s">
        <v>161</v>
      </c>
      <c r="AU265" s="164" t="s">
        <v>86</v>
      </c>
      <c r="AY265" s="13" t="s">
        <v>159</v>
      </c>
      <c r="BE265" s="165">
        <f t="shared" si="74"/>
        <v>0</v>
      </c>
      <c r="BF265" s="165">
        <f t="shared" si="75"/>
        <v>0</v>
      </c>
      <c r="BG265" s="165">
        <f t="shared" si="76"/>
        <v>0</v>
      </c>
      <c r="BH265" s="165">
        <f t="shared" si="77"/>
        <v>0</v>
      </c>
      <c r="BI265" s="165">
        <f t="shared" si="78"/>
        <v>0</v>
      </c>
      <c r="BJ265" s="13" t="s">
        <v>86</v>
      </c>
      <c r="BK265" s="165">
        <f t="shared" si="79"/>
        <v>0</v>
      </c>
      <c r="BL265" s="13" t="s">
        <v>226</v>
      </c>
      <c r="BM265" s="164" t="s">
        <v>605</v>
      </c>
    </row>
    <row r="266" spans="2:65" s="11" customFormat="1" ht="22.8" customHeight="1">
      <c r="B266" s="139"/>
      <c r="D266" s="140" t="s">
        <v>73</v>
      </c>
      <c r="E266" s="150" t="s">
        <v>606</v>
      </c>
      <c r="F266" s="150" t="s">
        <v>607</v>
      </c>
      <c r="I266" s="142"/>
      <c r="J266" s="151">
        <f>BK266</f>
        <v>0</v>
      </c>
      <c r="L266" s="139"/>
      <c r="M266" s="144"/>
      <c r="N266" s="145"/>
      <c r="O266" s="145"/>
      <c r="P266" s="146">
        <f>SUM(P267:P279)</f>
        <v>0</v>
      </c>
      <c r="Q266" s="145"/>
      <c r="R266" s="146">
        <f>SUM(R267:R279)</f>
        <v>18.867110479999997</v>
      </c>
      <c r="S266" s="145"/>
      <c r="T266" s="147">
        <f>SUM(T267:T279)</f>
        <v>0</v>
      </c>
      <c r="AR266" s="140" t="s">
        <v>86</v>
      </c>
      <c r="AT266" s="148" t="s">
        <v>73</v>
      </c>
      <c r="AU266" s="148" t="s">
        <v>78</v>
      </c>
      <c r="AY266" s="140" t="s">
        <v>159</v>
      </c>
      <c r="BK266" s="149">
        <f>SUM(BK267:BK279)</f>
        <v>0</v>
      </c>
    </row>
    <row r="267" spans="2:65" s="1" customFormat="1" ht="24" customHeight="1">
      <c r="B267" s="152"/>
      <c r="C267" s="153" t="s">
        <v>608</v>
      </c>
      <c r="D267" s="153" t="s">
        <v>161</v>
      </c>
      <c r="E267" s="154" t="s">
        <v>609</v>
      </c>
      <c r="F267" s="155" t="s">
        <v>610</v>
      </c>
      <c r="G267" s="156" t="s">
        <v>202</v>
      </c>
      <c r="H267" s="157">
        <v>727.62</v>
      </c>
      <c r="I267" s="158"/>
      <c r="J267" s="159">
        <f t="shared" ref="J267:J279" si="80">ROUND(I267*H267,2)</f>
        <v>0</v>
      </c>
      <c r="K267" s="155" t="s">
        <v>165</v>
      </c>
      <c r="L267" s="28"/>
      <c r="M267" s="160" t="s">
        <v>1</v>
      </c>
      <c r="N267" s="161" t="s">
        <v>40</v>
      </c>
      <c r="O267" s="51"/>
      <c r="P267" s="162">
        <f t="shared" ref="P267:P279" si="81">O267*H267</f>
        <v>0</v>
      </c>
      <c r="Q267" s="162">
        <v>0</v>
      </c>
      <c r="R267" s="162">
        <f t="shared" ref="R267:R279" si="82">Q267*H267</f>
        <v>0</v>
      </c>
      <c r="S267" s="162">
        <v>0</v>
      </c>
      <c r="T267" s="163">
        <f t="shared" ref="T267:T279" si="83">S267*H267</f>
        <v>0</v>
      </c>
      <c r="AR267" s="164" t="s">
        <v>226</v>
      </c>
      <c r="AT267" s="164" t="s">
        <v>161</v>
      </c>
      <c r="AU267" s="164" t="s">
        <v>86</v>
      </c>
      <c r="AY267" s="13" t="s">
        <v>159</v>
      </c>
      <c r="BE267" s="165">
        <f t="shared" ref="BE267:BE279" si="84">IF(N267="základná",J267,0)</f>
        <v>0</v>
      </c>
      <c r="BF267" s="165">
        <f t="shared" ref="BF267:BF279" si="85">IF(N267="znížená",J267,0)</f>
        <v>0</v>
      </c>
      <c r="BG267" s="165">
        <f t="shared" ref="BG267:BG279" si="86">IF(N267="zákl. prenesená",J267,0)</f>
        <v>0</v>
      </c>
      <c r="BH267" s="165">
        <f t="shared" ref="BH267:BH279" si="87">IF(N267="zníž. prenesená",J267,0)</f>
        <v>0</v>
      </c>
      <c r="BI267" s="165">
        <f t="shared" ref="BI267:BI279" si="88">IF(N267="nulová",J267,0)</f>
        <v>0</v>
      </c>
      <c r="BJ267" s="13" t="s">
        <v>86</v>
      </c>
      <c r="BK267" s="165">
        <f t="shared" ref="BK267:BK279" si="89">ROUND(I267*H267,2)</f>
        <v>0</v>
      </c>
      <c r="BL267" s="13" t="s">
        <v>226</v>
      </c>
      <c r="BM267" s="164" t="s">
        <v>611</v>
      </c>
    </row>
    <row r="268" spans="2:65" s="1" customFormat="1" ht="24" customHeight="1">
      <c r="B268" s="152"/>
      <c r="C268" s="166" t="s">
        <v>612</v>
      </c>
      <c r="D268" s="166" t="s">
        <v>250</v>
      </c>
      <c r="E268" s="167" t="s">
        <v>613</v>
      </c>
      <c r="F268" s="168" t="s">
        <v>614</v>
      </c>
      <c r="G268" s="169" t="s">
        <v>202</v>
      </c>
      <c r="H268" s="170">
        <v>371.08600000000001</v>
      </c>
      <c r="I268" s="171"/>
      <c r="J268" s="172">
        <f t="shared" si="80"/>
        <v>0</v>
      </c>
      <c r="K268" s="168" t="s">
        <v>165</v>
      </c>
      <c r="L268" s="173"/>
      <c r="M268" s="174" t="s">
        <v>1</v>
      </c>
      <c r="N268" s="175" t="s">
        <v>40</v>
      </c>
      <c r="O268" s="51"/>
      <c r="P268" s="162">
        <f t="shared" si="81"/>
        <v>0</v>
      </c>
      <c r="Q268" s="162">
        <v>2.24E-2</v>
      </c>
      <c r="R268" s="162">
        <f t="shared" si="82"/>
        <v>8.3123263999999999</v>
      </c>
      <c r="S268" s="162">
        <v>0</v>
      </c>
      <c r="T268" s="163">
        <f t="shared" si="83"/>
        <v>0</v>
      </c>
      <c r="AR268" s="164" t="s">
        <v>292</v>
      </c>
      <c r="AT268" s="164" t="s">
        <v>250</v>
      </c>
      <c r="AU268" s="164" t="s">
        <v>86</v>
      </c>
      <c r="AY268" s="13" t="s">
        <v>159</v>
      </c>
      <c r="BE268" s="165">
        <f t="shared" si="84"/>
        <v>0</v>
      </c>
      <c r="BF268" s="165">
        <f t="shared" si="85"/>
        <v>0</v>
      </c>
      <c r="BG268" s="165">
        <f t="shared" si="86"/>
        <v>0</v>
      </c>
      <c r="BH268" s="165">
        <f t="shared" si="87"/>
        <v>0</v>
      </c>
      <c r="BI268" s="165">
        <f t="shared" si="88"/>
        <v>0</v>
      </c>
      <c r="BJ268" s="13" t="s">
        <v>86</v>
      </c>
      <c r="BK268" s="165">
        <f t="shared" si="89"/>
        <v>0</v>
      </c>
      <c r="BL268" s="13" t="s">
        <v>226</v>
      </c>
      <c r="BM268" s="164" t="s">
        <v>615</v>
      </c>
    </row>
    <row r="269" spans="2:65" s="1" customFormat="1" ht="24" customHeight="1">
      <c r="B269" s="152"/>
      <c r="C269" s="166" t="s">
        <v>616</v>
      </c>
      <c r="D269" s="166" t="s">
        <v>250</v>
      </c>
      <c r="E269" s="167" t="s">
        <v>617</v>
      </c>
      <c r="F269" s="168" t="s">
        <v>618</v>
      </c>
      <c r="G269" s="169" t="s">
        <v>202</v>
      </c>
      <c r="H269" s="170">
        <v>371.08600000000001</v>
      </c>
      <c r="I269" s="171"/>
      <c r="J269" s="172">
        <f t="shared" si="80"/>
        <v>0</v>
      </c>
      <c r="K269" s="168" t="s">
        <v>165</v>
      </c>
      <c r="L269" s="173"/>
      <c r="M269" s="174" t="s">
        <v>1</v>
      </c>
      <c r="N269" s="175" t="s">
        <v>40</v>
      </c>
      <c r="O269" s="51"/>
      <c r="P269" s="162">
        <f t="shared" si="81"/>
        <v>0</v>
      </c>
      <c r="Q269" s="162">
        <v>1.12E-2</v>
      </c>
      <c r="R269" s="162">
        <f t="shared" si="82"/>
        <v>4.1561631999999999</v>
      </c>
      <c r="S269" s="162">
        <v>0</v>
      </c>
      <c r="T269" s="163">
        <f t="shared" si="83"/>
        <v>0</v>
      </c>
      <c r="AR269" s="164" t="s">
        <v>292</v>
      </c>
      <c r="AT269" s="164" t="s">
        <v>250</v>
      </c>
      <c r="AU269" s="164" t="s">
        <v>86</v>
      </c>
      <c r="AY269" s="13" t="s">
        <v>159</v>
      </c>
      <c r="BE269" s="165">
        <f t="shared" si="84"/>
        <v>0</v>
      </c>
      <c r="BF269" s="165">
        <f t="shared" si="85"/>
        <v>0</v>
      </c>
      <c r="BG269" s="165">
        <f t="shared" si="86"/>
        <v>0</v>
      </c>
      <c r="BH269" s="165">
        <f t="shared" si="87"/>
        <v>0</v>
      </c>
      <c r="BI269" s="165">
        <f t="shared" si="88"/>
        <v>0</v>
      </c>
      <c r="BJ269" s="13" t="s">
        <v>86</v>
      </c>
      <c r="BK269" s="165">
        <f t="shared" si="89"/>
        <v>0</v>
      </c>
      <c r="BL269" s="13" t="s">
        <v>226</v>
      </c>
      <c r="BM269" s="164" t="s">
        <v>619</v>
      </c>
    </row>
    <row r="270" spans="2:65" s="1" customFormat="1" ht="24" customHeight="1">
      <c r="B270" s="152"/>
      <c r="C270" s="153" t="s">
        <v>620</v>
      </c>
      <c r="D270" s="153" t="s">
        <v>161</v>
      </c>
      <c r="E270" s="154" t="s">
        <v>621</v>
      </c>
      <c r="F270" s="155" t="s">
        <v>622</v>
      </c>
      <c r="G270" s="156" t="s">
        <v>202</v>
      </c>
      <c r="H270" s="157">
        <v>293.2</v>
      </c>
      <c r="I270" s="158"/>
      <c r="J270" s="159">
        <f t="shared" si="80"/>
        <v>0</v>
      </c>
      <c r="K270" s="155" t="s">
        <v>165</v>
      </c>
      <c r="L270" s="28"/>
      <c r="M270" s="160" t="s">
        <v>1</v>
      </c>
      <c r="N270" s="161" t="s">
        <v>40</v>
      </c>
      <c r="O270" s="51"/>
      <c r="P270" s="162">
        <f t="shared" si="81"/>
        <v>0</v>
      </c>
      <c r="Q270" s="162">
        <v>2.9999999999999997E-4</v>
      </c>
      <c r="R270" s="162">
        <f t="shared" si="82"/>
        <v>8.7959999999999983E-2</v>
      </c>
      <c r="S270" s="162">
        <v>0</v>
      </c>
      <c r="T270" s="163">
        <f t="shared" si="83"/>
        <v>0</v>
      </c>
      <c r="AR270" s="164" t="s">
        <v>226</v>
      </c>
      <c r="AT270" s="164" t="s">
        <v>161</v>
      </c>
      <c r="AU270" s="164" t="s">
        <v>86</v>
      </c>
      <c r="AY270" s="13" t="s">
        <v>159</v>
      </c>
      <c r="BE270" s="165">
        <f t="shared" si="84"/>
        <v>0</v>
      </c>
      <c r="BF270" s="165">
        <f t="shared" si="85"/>
        <v>0</v>
      </c>
      <c r="BG270" s="165">
        <f t="shared" si="86"/>
        <v>0</v>
      </c>
      <c r="BH270" s="165">
        <f t="shared" si="87"/>
        <v>0</v>
      </c>
      <c r="BI270" s="165">
        <f t="shared" si="88"/>
        <v>0</v>
      </c>
      <c r="BJ270" s="13" t="s">
        <v>86</v>
      </c>
      <c r="BK270" s="165">
        <f t="shared" si="89"/>
        <v>0</v>
      </c>
      <c r="BL270" s="13" t="s">
        <v>226</v>
      </c>
      <c r="BM270" s="164" t="s">
        <v>623</v>
      </c>
    </row>
    <row r="271" spans="2:65" s="1" customFormat="1" ht="24" customHeight="1">
      <c r="B271" s="152"/>
      <c r="C271" s="166" t="s">
        <v>624</v>
      </c>
      <c r="D271" s="166" t="s">
        <v>250</v>
      </c>
      <c r="E271" s="167" t="s">
        <v>625</v>
      </c>
      <c r="F271" s="168" t="s">
        <v>626</v>
      </c>
      <c r="G271" s="169" t="s">
        <v>202</v>
      </c>
      <c r="H271" s="170">
        <v>299.06400000000002</v>
      </c>
      <c r="I271" s="171"/>
      <c r="J271" s="172">
        <f t="shared" si="80"/>
        <v>0</v>
      </c>
      <c r="K271" s="168" t="s">
        <v>165</v>
      </c>
      <c r="L271" s="173"/>
      <c r="M271" s="174" t="s">
        <v>1</v>
      </c>
      <c r="N271" s="175" t="s">
        <v>40</v>
      </c>
      <c r="O271" s="51"/>
      <c r="P271" s="162">
        <f t="shared" si="81"/>
        <v>0</v>
      </c>
      <c r="Q271" s="162">
        <v>1.6799999999999999E-2</v>
      </c>
      <c r="R271" s="162">
        <f t="shared" si="82"/>
        <v>5.0242751999999999</v>
      </c>
      <c r="S271" s="162">
        <v>0</v>
      </c>
      <c r="T271" s="163">
        <f t="shared" si="83"/>
        <v>0</v>
      </c>
      <c r="AR271" s="164" t="s">
        <v>292</v>
      </c>
      <c r="AT271" s="164" t="s">
        <v>250</v>
      </c>
      <c r="AU271" s="164" t="s">
        <v>86</v>
      </c>
      <c r="AY271" s="13" t="s">
        <v>159</v>
      </c>
      <c r="BE271" s="165">
        <f t="shared" si="84"/>
        <v>0</v>
      </c>
      <c r="BF271" s="165">
        <f t="shared" si="85"/>
        <v>0</v>
      </c>
      <c r="BG271" s="165">
        <f t="shared" si="86"/>
        <v>0</v>
      </c>
      <c r="BH271" s="165">
        <f t="shared" si="87"/>
        <v>0</v>
      </c>
      <c r="BI271" s="165">
        <f t="shared" si="88"/>
        <v>0</v>
      </c>
      <c r="BJ271" s="13" t="s">
        <v>86</v>
      </c>
      <c r="BK271" s="165">
        <f t="shared" si="89"/>
        <v>0</v>
      </c>
      <c r="BL271" s="13" t="s">
        <v>226</v>
      </c>
      <c r="BM271" s="164" t="s">
        <v>627</v>
      </c>
    </row>
    <row r="272" spans="2:65" s="1" customFormat="1" ht="16.5" customHeight="1">
      <c r="B272" s="152"/>
      <c r="C272" s="153" t="s">
        <v>628</v>
      </c>
      <c r="D272" s="153" t="s">
        <v>161</v>
      </c>
      <c r="E272" s="154" t="s">
        <v>629</v>
      </c>
      <c r="F272" s="155" t="s">
        <v>630</v>
      </c>
      <c r="G272" s="156" t="s">
        <v>202</v>
      </c>
      <c r="H272" s="157">
        <v>293.2</v>
      </c>
      <c r="I272" s="158"/>
      <c r="J272" s="159">
        <f t="shared" si="80"/>
        <v>0</v>
      </c>
      <c r="K272" s="155" t="s">
        <v>165</v>
      </c>
      <c r="L272" s="28"/>
      <c r="M272" s="160" t="s">
        <v>1</v>
      </c>
      <c r="N272" s="161" t="s">
        <v>40</v>
      </c>
      <c r="O272" s="51"/>
      <c r="P272" s="162">
        <f t="shared" si="81"/>
        <v>0</v>
      </c>
      <c r="Q272" s="162">
        <v>0</v>
      </c>
      <c r="R272" s="162">
        <f t="shared" si="82"/>
        <v>0</v>
      </c>
      <c r="S272" s="162">
        <v>0</v>
      </c>
      <c r="T272" s="163">
        <f t="shared" si="83"/>
        <v>0</v>
      </c>
      <c r="AR272" s="164" t="s">
        <v>226</v>
      </c>
      <c r="AT272" s="164" t="s">
        <v>161</v>
      </c>
      <c r="AU272" s="164" t="s">
        <v>86</v>
      </c>
      <c r="AY272" s="13" t="s">
        <v>159</v>
      </c>
      <c r="BE272" s="165">
        <f t="shared" si="84"/>
        <v>0</v>
      </c>
      <c r="BF272" s="165">
        <f t="shared" si="85"/>
        <v>0</v>
      </c>
      <c r="BG272" s="165">
        <f t="shared" si="86"/>
        <v>0</v>
      </c>
      <c r="BH272" s="165">
        <f t="shared" si="87"/>
        <v>0</v>
      </c>
      <c r="BI272" s="165">
        <f t="shared" si="88"/>
        <v>0</v>
      </c>
      <c r="BJ272" s="13" t="s">
        <v>86</v>
      </c>
      <c r="BK272" s="165">
        <f t="shared" si="89"/>
        <v>0</v>
      </c>
      <c r="BL272" s="13" t="s">
        <v>226</v>
      </c>
      <c r="BM272" s="164" t="s">
        <v>631</v>
      </c>
    </row>
    <row r="273" spans="2:65" s="1" customFormat="1" ht="24" customHeight="1">
      <c r="B273" s="152"/>
      <c r="C273" s="166" t="s">
        <v>632</v>
      </c>
      <c r="D273" s="166" t="s">
        <v>250</v>
      </c>
      <c r="E273" s="167" t="s">
        <v>633</v>
      </c>
      <c r="F273" s="168" t="s">
        <v>634</v>
      </c>
      <c r="G273" s="169" t="s">
        <v>202</v>
      </c>
      <c r="H273" s="170">
        <v>337.18</v>
      </c>
      <c r="I273" s="171"/>
      <c r="J273" s="172">
        <f t="shared" si="80"/>
        <v>0</v>
      </c>
      <c r="K273" s="168" t="s">
        <v>165</v>
      </c>
      <c r="L273" s="173"/>
      <c r="M273" s="174" t="s">
        <v>1</v>
      </c>
      <c r="N273" s="175" t="s">
        <v>40</v>
      </c>
      <c r="O273" s="51"/>
      <c r="P273" s="162">
        <f t="shared" si="81"/>
        <v>0</v>
      </c>
      <c r="Q273" s="162">
        <v>1E-4</v>
      </c>
      <c r="R273" s="162">
        <f t="shared" si="82"/>
        <v>3.3718000000000005E-2</v>
      </c>
      <c r="S273" s="162">
        <v>0</v>
      </c>
      <c r="T273" s="163">
        <f t="shared" si="83"/>
        <v>0</v>
      </c>
      <c r="AR273" s="164" t="s">
        <v>292</v>
      </c>
      <c r="AT273" s="164" t="s">
        <v>250</v>
      </c>
      <c r="AU273" s="164" t="s">
        <v>86</v>
      </c>
      <c r="AY273" s="13" t="s">
        <v>159</v>
      </c>
      <c r="BE273" s="165">
        <f t="shared" si="84"/>
        <v>0</v>
      </c>
      <c r="BF273" s="165">
        <f t="shared" si="85"/>
        <v>0</v>
      </c>
      <c r="BG273" s="165">
        <f t="shared" si="86"/>
        <v>0</v>
      </c>
      <c r="BH273" s="165">
        <f t="shared" si="87"/>
        <v>0</v>
      </c>
      <c r="BI273" s="165">
        <f t="shared" si="88"/>
        <v>0</v>
      </c>
      <c r="BJ273" s="13" t="s">
        <v>86</v>
      </c>
      <c r="BK273" s="165">
        <f t="shared" si="89"/>
        <v>0</v>
      </c>
      <c r="BL273" s="13" t="s">
        <v>226</v>
      </c>
      <c r="BM273" s="164" t="s">
        <v>635</v>
      </c>
    </row>
    <row r="274" spans="2:65" s="1" customFormat="1" ht="24" customHeight="1">
      <c r="B274" s="152"/>
      <c r="C274" s="153" t="s">
        <v>636</v>
      </c>
      <c r="D274" s="153" t="s">
        <v>161</v>
      </c>
      <c r="E274" s="154" t="s">
        <v>637</v>
      </c>
      <c r="F274" s="155" t="s">
        <v>638</v>
      </c>
      <c r="G274" s="156" t="s">
        <v>202</v>
      </c>
      <c r="H274" s="157">
        <v>293.2</v>
      </c>
      <c r="I274" s="158"/>
      <c r="J274" s="159">
        <f t="shared" si="80"/>
        <v>0</v>
      </c>
      <c r="K274" s="155" t="s">
        <v>165</v>
      </c>
      <c r="L274" s="28"/>
      <c r="M274" s="160" t="s">
        <v>1</v>
      </c>
      <c r="N274" s="161" t="s">
        <v>40</v>
      </c>
      <c r="O274" s="51"/>
      <c r="P274" s="162">
        <f t="shared" si="81"/>
        <v>0</v>
      </c>
      <c r="Q274" s="162">
        <v>0</v>
      </c>
      <c r="R274" s="162">
        <f t="shared" si="82"/>
        <v>0</v>
      </c>
      <c r="S274" s="162">
        <v>0</v>
      </c>
      <c r="T274" s="163">
        <f t="shared" si="83"/>
        <v>0</v>
      </c>
      <c r="AR274" s="164" t="s">
        <v>226</v>
      </c>
      <c r="AT274" s="164" t="s">
        <v>161</v>
      </c>
      <c r="AU274" s="164" t="s">
        <v>86</v>
      </c>
      <c r="AY274" s="13" t="s">
        <v>159</v>
      </c>
      <c r="BE274" s="165">
        <f t="shared" si="84"/>
        <v>0</v>
      </c>
      <c r="BF274" s="165">
        <f t="shared" si="85"/>
        <v>0</v>
      </c>
      <c r="BG274" s="165">
        <f t="shared" si="86"/>
        <v>0</v>
      </c>
      <c r="BH274" s="165">
        <f t="shared" si="87"/>
        <v>0</v>
      </c>
      <c r="BI274" s="165">
        <f t="shared" si="88"/>
        <v>0</v>
      </c>
      <c r="BJ274" s="13" t="s">
        <v>86</v>
      </c>
      <c r="BK274" s="165">
        <f t="shared" si="89"/>
        <v>0</v>
      </c>
      <c r="BL274" s="13" t="s">
        <v>226</v>
      </c>
      <c r="BM274" s="164" t="s">
        <v>639</v>
      </c>
    </row>
    <row r="275" spans="2:65" s="1" customFormat="1" ht="24" customHeight="1">
      <c r="B275" s="152"/>
      <c r="C275" s="166" t="s">
        <v>640</v>
      </c>
      <c r="D275" s="166" t="s">
        <v>250</v>
      </c>
      <c r="E275" s="167" t="s">
        <v>641</v>
      </c>
      <c r="F275" s="168" t="s">
        <v>642</v>
      </c>
      <c r="G275" s="169" t="s">
        <v>202</v>
      </c>
      <c r="H275" s="170">
        <v>299.06400000000002</v>
      </c>
      <c r="I275" s="171"/>
      <c r="J275" s="172">
        <f t="shared" si="80"/>
        <v>0</v>
      </c>
      <c r="K275" s="168" t="s">
        <v>165</v>
      </c>
      <c r="L275" s="173"/>
      <c r="M275" s="174" t="s">
        <v>1</v>
      </c>
      <c r="N275" s="175" t="s">
        <v>40</v>
      </c>
      <c r="O275" s="51"/>
      <c r="P275" s="162">
        <f t="shared" si="81"/>
        <v>0</v>
      </c>
      <c r="Q275" s="162">
        <v>2E-3</v>
      </c>
      <c r="R275" s="162">
        <f t="shared" si="82"/>
        <v>0.5981280000000001</v>
      </c>
      <c r="S275" s="162">
        <v>0</v>
      </c>
      <c r="T275" s="163">
        <f t="shared" si="83"/>
        <v>0</v>
      </c>
      <c r="AR275" s="164" t="s">
        <v>292</v>
      </c>
      <c r="AT275" s="164" t="s">
        <v>250</v>
      </c>
      <c r="AU275" s="164" t="s">
        <v>86</v>
      </c>
      <c r="AY275" s="13" t="s">
        <v>159</v>
      </c>
      <c r="BE275" s="165">
        <f t="shared" si="84"/>
        <v>0</v>
      </c>
      <c r="BF275" s="165">
        <f t="shared" si="85"/>
        <v>0</v>
      </c>
      <c r="BG275" s="165">
        <f t="shared" si="86"/>
        <v>0</v>
      </c>
      <c r="BH275" s="165">
        <f t="shared" si="87"/>
        <v>0</v>
      </c>
      <c r="BI275" s="165">
        <f t="shared" si="88"/>
        <v>0</v>
      </c>
      <c r="BJ275" s="13" t="s">
        <v>86</v>
      </c>
      <c r="BK275" s="165">
        <f t="shared" si="89"/>
        <v>0</v>
      </c>
      <c r="BL275" s="13" t="s">
        <v>226</v>
      </c>
      <c r="BM275" s="164" t="s">
        <v>643</v>
      </c>
    </row>
    <row r="276" spans="2:65" s="1" customFormat="1" ht="24" customHeight="1">
      <c r="B276" s="152"/>
      <c r="C276" s="153" t="s">
        <v>644</v>
      </c>
      <c r="D276" s="153" t="s">
        <v>161</v>
      </c>
      <c r="E276" s="154" t="s">
        <v>637</v>
      </c>
      <c r="F276" s="155" t="s">
        <v>638</v>
      </c>
      <c r="G276" s="156" t="s">
        <v>202</v>
      </c>
      <c r="H276" s="157">
        <v>293.2</v>
      </c>
      <c r="I276" s="158"/>
      <c r="J276" s="159">
        <f t="shared" si="80"/>
        <v>0</v>
      </c>
      <c r="K276" s="155" t="s">
        <v>165</v>
      </c>
      <c r="L276" s="28"/>
      <c r="M276" s="160" t="s">
        <v>1</v>
      </c>
      <c r="N276" s="161" t="s">
        <v>40</v>
      </c>
      <c r="O276" s="51"/>
      <c r="P276" s="162">
        <f t="shared" si="81"/>
        <v>0</v>
      </c>
      <c r="Q276" s="162">
        <v>0</v>
      </c>
      <c r="R276" s="162">
        <f t="shared" si="82"/>
        <v>0</v>
      </c>
      <c r="S276" s="162">
        <v>0</v>
      </c>
      <c r="T276" s="163">
        <f t="shared" si="83"/>
        <v>0</v>
      </c>
      <c r="AR276" s="164" t="s">
        <v>226</v>
      </c>
      <c r="AT276" s="164" t="s">
        <v>161</v>
      </c>
      <c r="AU276" s="164" t="s">
        <v>86</v>
      </c>
      <c r="AY276" s="13" t="s">
        <v>159</v>
      </c>
      <c r="BE276" s="165">
        <f t="shared" si="84"/>
        <v>0</v>
      </c>
      <c r="BF276" s="165">
        <f t="shared" si="85"/>
        <v>0</v>
      </c>
      <c r="BG276" s="165">
        <f t="shared" si="86"/>
        <v>0</v>
      </c>
      <c r="BH276" s="165">
        <f t="shared" si="87"/>
        <v>0</v>
      </c>
      <c r="BI276" s="165">
        <f t="shared" si="88"/>
        <v>0</v>
      </c>
      <c r="BJ276" s="13" t="s">
        <v>86</v>
      </c>
      <c r="BK276" s="165">
        <f t="shared" si="89"/>
        <v>0</v>
      </c>
      <c r="BL276" s="13" t="s">
        <v>226</v>
      </c>
      <c r="BM276" s="164" t="s">
        <v>645</v>
      </c>
    </row>
    <row r="277" spans="2:65" s="1" customFormat="1" ht="16.5" customHeight="1">
      <c r="B277" s="152"/>
      <c r="C277" s="166" t="s">
        <v>646</v>
      </c>
      <c r="D277" s="166" t="s">
        <v>250</v>
      </c>
      <c r="E277" s="167" t="s">
        <v>647</v>
      </c>
      <c r="F277" s="168" t="s">
        <v>648</v>
      </c>
      <c r="G277" s="169" t="s">
        <v>202</v>
      </c>
      <c r="H277" s="170">
        <v>299.06400000000002</v>
      </c>
      <c r="I277" s="171"/>
      <c r="J277" s="172">
        <f t="shared" si="80"/>
        <v>0</v>
      </c>
      <c r="K277" s="168" t="s">
        <v>165</v>
      </c>
      <c r="L277" s="173"/>
      <c r="M277" s="174" t="s">
        <v>1</v>
      </c>
      <c r="N277" s="175" t="s">
        <v>40</v>
      </c>
      <c r="O277" s="51"/>
      <c r="P277" s="162">
        <f t="shared" si="81"/>
        <v>0</v>
      </c>
      <c r="Q277" s="162">
        <v>6.2E-4</v>
      </c>
      <c r="R277" s="162">
        <f t="shared" si="82"/>
        <v>0.18541968</v>
      </c>
      <c r="S277" s="162">
        <v>0</v>
      </c>
      <c r="T277" s="163">
        <f t="shared" si="83"/>
        <v>0</v>
      </c>
      <c r="AR277" s="164" t="s">
        <v>292</v>
      </c>
      <c r="AT277" s="164" t="s">
        <v>250</v>
      </c>
      <c r="AU277" s="164" t="s">
        <v>86</v>
      </c>
      <c r="AY277" s="13" t="s">
        <v>159</v>
      </c>
      <c r="BE277" s="165">
        <f t="shared" si="84"/>
        <v>0</v>
      </c>
      <c r="BF277" s="165">
        <f t="shared" si="85"/>
        <v>0</v>
      </c>
      <c r="BG277" s="165">
        <f t="shared" si="86"/>
        <v>0</v>
      </c>
      <c r="BH277" s="165">
        <f t="shared" si="87"/>
        <v>0</v>
      </c>
      <c r="BI277" s="165">
        <f t="shared" si="88"/>
        <v>0</v>
      </c>
      <c r="BJ277" s="13" t="s">
        <v>86</v>
      </c>
      <c r="BK277" s="165">
        <f t="shared" si="89"/>
        <v>0</v>
      </c>
      <c r="BL277" s="13" t="s">
        <v>226</v>
      </c>
      <c r="BM277" s="164" t="s">
        <v>649</v>
      </c>
    </row>
    <row r="278" spans="2:65" s="1" customFormat="1" ht="36" customHeight="1">
      <c r="B278" s="152"/>
      <c r="C278" s="153" t="s">
        <v>650</v>
      </c>
      <c r="D278" s="153" t="s">
        <v>161</v>
      </c>
      <c r="E278" s="154" t="s">
        <v>651</v>
      </c>
      <c r="F278" s="155" t="s">
        <v>652</v>
      </c>
      <c r="G278" s="156" t="s">
        <v>202</v>
      </c>
      <c r="H278" s="157">
        <v>293.2</v>
      </c>
      <c r="I278" s="158"/>
      <c r="J278" s="159">
        <f t="shared" si="80"/>
        <v>0</v>
      </c>
      <c r="K278" s="155" t="s">
        <v>165</v>
      </c>
      <c r="L278" s="28"/>
      <c r="M278" s="160" t="s">
        <v>1</v>
      </c>
      <c r="N278" s="161" t="s">
        <v>40</v>
      </c>
      <c r="O278" s="51"/>
      <c r="P278" s="162">
        <f t="shared" si="81"/>
        <v>0</v>
      </c>
      <c r="Q278" s="162">
        <v>1.6000000000000001E-3</v>
      </c>
      <c r="R278" s="162">
        <f t="shared" si="82"/>
        <v>0.46911999999999998</v>
      </c>
      <c r="S278" s="162">
        <v>0</v>
      </c>
      <c r="T278" s="163">
        <f t="shared" si="83"/>
        <v>0</v>
      </c>
      <c r="AR278" s="164" t="s">
        <v>226</v>
      </c>
      <c r="AT278" s="164" t="s">
        <v>161</v>
      </c>
      <c r="AU278" s="164" t="s">
        <v>86</v>
      </c>
      <c r="AY278" s="13" t="s">
        <v>159</v>
      </c>
      <c r="BE278" s="165">
        <f t="shared" si="84"/>
        <v>0</v>
      </c>
      <c r="BF278" s="165">
        <f t="shared" si="85"/>
        <v>0</v>
      </c>
      <c r="BG278" s="165">
        <f t="shared" si="86"/>
        <v>0</v>
      </c>
      <c r="BH278" s="165">
        <f t="shared" si="87"/>
        <v>0</v>
      </c>
      <c r="BI278" s="165">
        <f t="shared" si="88"/>
        <v>0</v>
      </c>
      <c r="BJ278" s="13" t="s">
        <v>86</v>
      </c>
      <c r="BK278" s="165">
        <f t="shared" si="89"/>
        <v>0</v>
      </c>
      <c r="BL278" s="13" t="s">
        <v>226</v>
      </c>
      <c r="BM278" s="164" t="s">
        <v>653</v>
      </c>
    </row>
    <row r="279" spans="2:65" s="1" customFormat="1" ht="24" customHeight="1">
      <c r="B279" s="152"/>
      <c r="C279" s="153" t="s">
        <v>654</v>
      </c>
      <c r="D279" s="153" t="s">
        <v>161</v>
      </c>
      <c r="E279" s="154" t="s">
        <v>655</v>
      </c>
      <c r="F279" s="155" t="s">
        <v>656</v>
      </c>
      <c r="G279" s="156" t="s">
        <v>604</v>
      </c>
      <c r="H279" s="176"/>
      <c r="I279" s="158"/>
      <c r="J279" s="159">
        <f t="shared" si="80"/>
        <v>0</v>
      </c>
      <c r="K279" s="155" t="s">
        <v>165</v>
      </c>
      <c r="L279" s="28"/>
      <c r="M279" s="160" t="s">
        <v>1</v>
      </c>
      <c r="N279" s="161" t="s">
        <v>40</v>
      </c>
      <c r="O279" s="51"/>
      <c r="P279" s="162">
        <f t="shared" si="81"/>
        <v>0</v>
      </c>
      <c r="Q279" s="162">
        <v>0</v>
      </c>
      <c r="R279" s="162">
        <f t="shared" si="82"/>
        <v>0</v>
      </c>
      <c r="S279" s="162">
        <v>0</v>
      </c>
      <c r="T279" s="163">
        <f t="shared" si="83"/>
        <v>0</v>
      </c>
      <c r="AR279" s="164" t="s">
        <v>226</v>
      </c>
      <c r="AT279" s="164" t="s">
        <v>161</v>
      </c>
      <c r="AU279" s="164" t="s">
        <v>86</v>
      </c>
      <c r="AY279" s="13" t="s">
        <v>159</v>
      </c>
      <c r="BE279" s="165">
        <f t="shared" si="84"/>
        <v>0</v>
      </c>
      <c r="BF279" s="165">
        <f t="shared" si="85"/>
        <v>0</v>
      </c>
      <c r="BG279" s="165">
        <f t="shared" si="86"/>
        <v>0</v>
      </c>
      <c r="BH279" s="165">
        <f t="shared" si="87"/>
        <v>0</v>
      </c>
      <c r="BI279" s="165">
        <f t="shared" si="88"/>
        <v>0</v>
      </c>
      <c r="BJ279" s="13" t="s">
        <v>86</v>
      </c>
      <c r="BK279" s="165">
        <f t="shared" si="89"/>
        <v>0</v>
      </c>
      <c r="BL279" s="13" t="s">
        <v>226</v>
      </c>
      <c r="BM279" s="164" t="s">
        <v>657</v>
      </c>
    </row>
    <row r="280" spans="2:65" s="11" customFormat="1" ht="22.8" customHeight="1">
      <c r="B280" s="139"/>
      <c r="D280" s="140" t="s">
        <v>73</v>
      </c>
      <c r="E280" s="150" t="s">
        <v>658</v>
      </c>
      <c r="F280" s="150" t="s">
        <v>659</v>
      </c>
      <c r="I280" s="142"/>
      <c r="J280" s="151">
        <f>BK280</f>
        <v>0</v>
      </c>
      <c r="L280" s="139"/>
      <c r="M280" s="144"/>
      <c r="N280" s="145"/>
      <c r="O280" s="145"/>
      <c r="P280" s="146">
        <f>SUM(P281:P291)</f>
        <v>0</v>
      </c>
      <c r="Q280" s="145"/>
      <c r="R280" s="146">
        <f>SUM(R281:R291)</f>
        <v>8.1228160000000003</v>
      </c>
      <c r="S280" s="145"/>
      <c r="T280" s="147">
        <f>SUM(T281:T291)</f>
        <v>0</v>
      </c>
      <c r="AR280" s="140" t="s">
        <v>86</v>
      </c>
      <c r="AT280" s="148" t="s">
        <v>73</v>
      </c>
      <c r="AU280" s="148" t="s">
        <v>78</v>
      </c>
      <c r="AY280" s="140" t="s">
        <v>159</v>
      </c>
      <c r="BK280" s="149">
        <f>SUM(BK281:BK291)</f>
        <v>0</v>
      </c>
    </row>
    <row r="281" spans="2:65" s="1" customFormat="1" ht="24" customHeight="1">
      <c r="B281" s="152"/>
      <c r="C281" s="153" t="s">
        <v>660</v>
      </c>
      <c r="D281" s="153" t="s">
        <v>161</v>
      </c>
      <c r="E281" s="154" t="s">
        <v>661</v>
      </c>
      <c r="F281" s="155" t="s">
        <v>662</v>
      </c>
      <c r="G281" s="156" t="s">
        <v>212</v>
      </c>
      <c r="H281" s="157">
        <v>671.3</v>
      </c>
      <c r="I281" s="158"/>
      <c r="J281" s="159">
        <f t="shared" ref="J281:J291" si="90">ROUND(I281*H281,2)</f>
        <v>0</v>
      </c>
      <c r="K281" s="155" t="s">
        <v>165</v>
      </c>
      <c r="L281" s="28"/>
      <c r="M281" s="160" t="s">
        <v>1</v>
      </c>
      <c r="N281" s="161" t="s">
        <v>40</v>
      </c>
      <c r="O281" s="51"/>
      <c r="P281" s="162">
        <f t="shared" ref="P281:P291" si="91">O281*H281</f>
        <v>0</v>
      </c>
      <c r="Q281" s="162">
        <v>2.5999999999999998E-4</v>
      </c>
      <c r="R281" s="162">
        <f t="shared" ref="R281:R291" si="92">Q281*H281</f>
        <v>0.17453799999999997</v>
      </c>
      <c r="S281" s="162">
        <v>0</v>
      </c>
      <c r="T281" s="163">
        <f t="shared" ref="T281:T291" si="93">S281*H281</f>
        <v>0</v>
      </c>
      <c r="AR281" s="164" t="s">
        <v>166</v>
      </c>
      <c r="AT281" s="164" t="s">
        <v>161</v>
      </c>
      <c r="AU281" s="164" t="s">
        <v>86</v>
      </c>
      <c r="AY281" s="13" t="s">
        <v>159</v>
      </c>
      <c r="BE281" s="165">
        <f t="shared" ref="BE281:BE291" si="94">IF(N281="základná",J281,0)</f>
        <v>0</v>
      </c>
      <c r="BF281" s="165">
        <f t="shared" ref="BF281:BF291" si="95">IF(N281="znížená",J281,0)</f>
        <v>0</v>
      </c>
      <c r="BG281" s="165">
        <f t="shared" ref="BG281:BG291" si="96">IF(N281="zákl. prenesená",J281,0)</f>
        <v>0</v>
      </c>
      <c r="BH281" s="165">
        <f t="shared" ref="BH281:BH291" si="97">IF(N281="zníž. prenesená",J281,0)</f>
        <v>0</v>
      </c>
      <c r="BI281" s="165">
        <f t="shared" ref="BI281:BI291" si="98">IF(N281="nulová",J281,0)</f>
        <v>0</v>
      </c>
      <c r="BJ281" s="13" t="s">
        <v>86</v>
      </c>
      <c r="BK281" s="165">
        <f t="shared" ref="BK281:BK291" si="99">ROUND(I281*H281,2)</f>
        <v>0</v>
      </c>
      <c r="BL281" s="13" t="s">
        <v>166</v>
      </c>
      <c r="BM281" s="164" t="s">
        <v>663</v>
      </c>
    </row>
    <row r="282" spans="2:65" s="1" customFormat="1" ht="16.5" customHeight="1">
      <c r="B282" s="152"/>
      <c r="C282" s="166" t="s">
        <v>664</v>
      </c>
      <c r="D282" s="166" t="s">
        <v>250</v>
      </c>
      <c r="E282" s="167" t="s">
        <v>665</v>
      </c>
      <c r="F282" s="168" t="s">
        <v>666</v>
      </c>
      <c r="G282" s="169" t="s">
        <v>164</v>
      </c>
      <c r="H282" s="170">
        <v>6.7409999999999997</v>
      </c>
      <c r="I282" s="171"/>
      <c r="J282" s="172">
        <f t="shared" si="90"/>
        <v>0</v>
      </c>
      <c r="K282" s="168" t="s">
        <v>165</v>
      </c>
      <c r="L282" s="173"/>
      <c r="M282" s="174" t="s">
        <v>1</v>
      </c>
      <c r="N282" s="175" t="s">
        <v>40</v>
      </c>
      <c r="O282" s="51"/>
      <c r="P282" s="162">
        <f t="shared" si="91"/>
        <v>0</v>
      </c>
      <c r="Q282" s="162">
        <v>0.55000000000000004</v>
      </c>
      <c r="R282" s="162">
        <f t="shared" si="92"/>
        <v>3.7075499999999999</v>
      </c>
      <c r="S282" s="162">
        <v>0</v>
      </c>
      <c r="T282" s="163">
        <f t="shared" si="93"/>
        <v>0</v>
      </c>
      <c r="AR282" s="164" t="s">
        <v>190</v>
      </c>
      <c r="AT282" s="164" t="s">
        <v>250</v>
      </c>
      <c r="AU282" s="164" t="s">
        <v>86</v>
      </c>
      <c r="AY282" s="13" t="s">
        <v>159</v>
      </c>
      <c r="BE282" s="165">
        <f t="shared" si="94"/>
        <v>0</v>
      </c>
      <c r="BF282" s="165">
        <f t="shared" si="95"/>
        <v>0</v>
      </c>
      <c r="BG282" s="165">
        <f t="shared" si="96"/>
        <v>0</v>
      </c>
      <c r="BH282" s="165">
        <f t="shared" si="97"/>
        <v>0</v>
      </c>
      <c r="BI282" s="165">
        <f t="shared" si="98"/>
        <v>0</v>
      </c>
      <c r="BJ282" s="13" t="s">
        <v>86</v>
      </c>
      <c r="BK282" s="165">
        <f t="shared" si="99"/>
        <v>0</v>
      </c>
      <c r="BL282" s="13" t="s">
        <v>166</v>
      </c>
      <c r="BM282" s="164" t="s">
        <v>667</v>
      </c>
    </row>
    <row r="283" spans="2:65" s="1" customFormat="1" ht="24" customHeight="1">
      <c r="B283" s="152"/>
      <c r="C283" s="153" t="s">
        <v>668</v>
      </c>
      <c r="D283" s="153" t="s">
        <v>161</v>
      </c>
      <c r="E283" s="154" t="s">
        <v>669</v>
      </c>
      <c r="F283" s="155" t="s">
        <v>670</v>
      </c>
      <c r="G283" s="156" t="s">
        <v>202</v>
      </c>
      <c r="H283" s="157">
        <v>63.6</v>
      </c>
      <c r="I283" s="158"/>
      <c r="J283" s="159">
        <f t="shared" si="90"/>
        <v>0</v>
      </c>
      <c r="K283" s="155" t="s">
        <v>165</v>
      </c>
      <c r="L283" s="28"/>
      <c r="M283" s="160" t="s">
        <v>1</v>
      </c>
      <c r="N283" s="161" t="s">
        <v>40</v>
      </c>
      <c r="O283" s="51"/>
      <c r="P283" s="162">
        <f t="shared" si="91"/>
        <v>0</v>
      </c>
      <c r="Q283" s="162">
        <v>0</v>
      </c>
      <c r="R283" s="162">
        <f t="shared" si="92"/>
        <v>0</v>
      </c>
      <c r="S283" s="162">
        <v>0</v>
      </c>
      <c r="T283" s="163">
        <f t="shared" si="93"/>
        <v>0</v>
      </c>
      <c r="AR283" s="164" t="s">
        <v>226</v>
      </c>
      <c r="AT283" s="164" t="s">
        <v>161</v>
      </c>
      <c r="AU283" s="164" t="s">
        <v>86</v>
      </c>
      <c r="AY283" s="13" t="s">
        <v>159</v>
      </c>
      <c r="BE283" s="165">
        <f t="shared" si="94"/>
        <v>0</v>
      </c>
      <c r="BF283" s="165">
        <f t="shared" si="95"/>
        <v>0</v>
      </c>
      <c r="BG283" s="165">
        <f t="shared" si="96"/>
        <v>0</v>
      </c>
      <c r="BH283" s="165">
        <f t="shared" si="97"/>
        <v>0</v>
      </c>
      <c r="BI283" s="165">
        <f t="shared" si="98"/>
        <v>0</v>
      </c>
      <c r="BJ283" s="13" t="s">
        <v>86</v>
      </c>
      <c r="BK283" s="165">
        <f t="shared" si="99"/>
        <v>0</v>
      </c>
      <c r="BL283" s="13" t="s">
        <v>226</v>
      </c>
      <c r="BM283" s="164" t="s">
        <v>671</v>
      </c>
    </row>
    <row r="284" spans="2:65" s="1" customFormat="1" ht="24" customHeight="1">
      <c r="B284" s="152"/>
      <c r="C284" s="166" t="s">
        <v>672</v>
      </c>
      <c r="D284" s="166" t="s">
        <v>250</v>
      </c>
      <c r="E284" s="167" t="s">
        <v>673</v>
      </c>
      <c r="F284" s="168" t="s">
        <v>674</v>
      </c>
      <c r="G284" s="169" t="s">
        <v>202</v>
      </c>
      <c r="H284" s="170">
        <v>69.959999999999994</v>
      </c>
      <c r="I284" s="171"/>
      <c r="J284" s="172">
        <f t="shared" si="90"/>
        <v>0</v>
      </c>
      <c r="K284" s="168" t="s">
        <v>165</v>
      </c>
      <c r="L284" s="173"/>
      <c r="M284" s="174" t="s">
        <v>1</v>
      </c>
      <c r="N284" s="175" t="s">
        <v>40</v>
      </c>
      <c r="O284" s="51"/>
      <c r="P284" s="162">
        <f t="shared" si="91"/>
        <v>0</v>
      </c>
      <c r="Q284" s="162">
        <v>9.3600000000000003E-3</v>
      </c>
      <c r="R284" s="162">
        <f t="shared" si="92"/>
        <v>0.65482560000000001</v>
      </c>
      <c r="S284" s="162">
        <v>0</v>
      </c>
      <c r="T284" s="163">
        <f t="shared" si="93"/>
        <v>0</v>
      </c>
      <c r="AR284" s="164" t="s">
        <v>292</v>
      </c>
      <c r="AT284" s="164" t="s">
        <v>250</v>
      </c>
      <c r="AU284" s="164" t="s">
        <v>86</v>
      </c>
      <c r="AY284" s="13" t="s">
        <v>159</v>
      </c>
      <c r="BE284" s="165">
        <f t="shared" si="94"/>
        <v>0</v>
      </c>
      <c r="BF284" s="165">
        <f t="shared" si="95"/>
        <v>0</v>
      </c>
      <c r="BG284" s="165">
        <f t="shared" si="96"/>
        <v>0</v>
      </c>
      <c r="BH284" s="165">
        <f t="shared" si="97"/>
        <v>0</v>
      </c>
      <c r="BI284" s="165">
        <f t="shared" si="98"/>
        <v>0</v>
      </c>
      <c r="BJ284" s="13" t="s">
        <v>86</v>
      </c>
      <c r="BK284" s="165">
        <f t="shared" si="99"/>
        <v>0</v>
      </c>
      <c r="BL284" s="13" t="s">
        <v>226</v>
      </c>
      <c r="BM284" s="164" t="s">
        <v>675</v>
      </c>
    </row>
    <row r="285" spans="2:65" s="1" customFormat="1" ht="24" customHeight="1">
      <c r="B285" s="152"/>
      <c r="C285" s="153" t="s">
        <v>676</v>
      </c>
      <c r="D285" s="153" t="s">
        <v>161</v>
      </c>
      <c r="E285" s="154" t="s">
        <v>677</v>
      </c>
      <c r="F285" s="155" t="s">
        <v>678</v>
      </c>
      <c r="G285" s="156" t="s">
        <v>212</v>
      </c>
      <c r="H285" s="157">
        <v>1650</v>
      </c>
      <c r="I285" s="158"/>
      <c r="J285" s="159">
        <f t="shared" si="90"/>
        <v>0</v>
      </c>
      <c r="K285" s="155" t="s">
        <v>165</v>
      </c>
      <c r="L285" s="28"/>
      <c r="M285" s="160" t="s">
        <v>1</v>
      </c>
      <c r="N285" s="161" t="s">
        <v>40</v>
      </c>
      <c r="O285" s="51"/>
      <c r="P285" s="162">
        <f t="shared" si="91"/>
        <v>0</v>
      </c>
      <c r="Q285" s="162">
        <v>0</v>
      </c>
      <c r="R285" s="162">
        <f t="shared" si="92"/>
        <v>0</v>
      </c>
      <c r="S285" s="162">
        <v>0</v>
      </c>
      <c r="T285" s="163">
        <f t="shared" si="93"/>
        <v>0</v>
      </c>
      <c r="AR285" s="164" t="s">
        <v>226</v>
      </c>
      <c r="AT285" s="164" t="s">
        <v>161</v>
      </c>
      <c r="AU285" s="164" t="s">
        <v>86</v>
      </c>
      <c r="AY285" s="13" t="s">
        <v>159</v>
      </c>
      <c r="BE285" s="165">
        <f t="shared" si="94"/>
        <v>0</v>
      </c>
      <c r="BF285" s="165">
        <f t="shared" si="95"/>
        <v>0</v>
      </c>
      <c r="BG285" s="165">
        <f t="shared" si="96"/>
        <v>0</v>
      </c>
      <c r="BH285" s="165">
        <f t="shared" si="97"/>
        <v>0</v>
      </c>
      <c r="BI285" s="165">
        <f t="shared" si="98"/>
        <v>0</v>
      </c>
      <c r="BJ285" s="13" t="s">
        <v>86</v>
      </c>
      <c r="BK285" s="165">
        <f t="shared" si="99"/>
        <v>0</v>
      </c>
      <c r="BL285" s="13" t="s">
        <v>226</v>
      </c>
      <c r="BM285" s="164" t="s">
        <v>679</v>
      </c>
    </row>
    <row r="286" spans="2:65" s="1" customFormat="1" ht="24" customHeight="1">
      <c r="B286" s="152"/>
      <c r="C286" s="166" t="s">
        <v>680</v>
      </c>
      <c r="D286" s="166" t="s">
        <v>250</v>
      </c>
      <c r="E286" s="167" t="s">
        <v>681</v>
      </c>
      <c r="F286" s="168" t="s">
        <v>682</v>
      </c>
      <c r="G286" s="169" t="s">
        <v>164</v>
      </c>
      <c r="H286" s="170">
        <v>3.96</v>
      </c>
      <c r="I286" s="171"/>
      <c r="J286" s="172">
        <f t="shared" si="90"/>
        <v>0</v>
      </c>
      <c r="K286" s="168" t="s">
        <v>165</v>
      </c>
      <c r="L286" s="173"/>
      <c r="M286" s="174" t="s">
        <v>1</v>
      </c>
      <c r="N286" s="175" t="s">
        <v>40</v>
      </c>
      <c r="O286" s="51"/>
      <c r="P286" s="162">
        <f t="shared" si="91"/>
        <v>0</v>
      </c>
      <c r="Q286" s="162">
        <v>0.54</v>
      </c>
      <c r="R286" s="162">
        <f t="shared" si="92"/>
        <v>2.1384000000000003</v>
      </c>
      <c r="S286" s="162">
        <v>0</v>
      </c>
      <c r="T286" s="163">
        <f t="shared" si="93"/>
        <v>0</v>
      </c>
      <c r="AR286" s="164" t="s">
        <v>292</v>
      </c>
      <c r="AT286" s="164" t="s">
        <v>250</v>
      </c>
      <c r="AU286" s="164" t="s">
        <v>86</v>
      </c>
      <c r="AY286" s="13" t="s">
        <v>159</v>
      </c>
      <c r="BE286" s="165">
        <f t="shared" si="94"/>
        <v>0</v>
      </c>
      <c r="BF286" s="165">
        <f t="shared" si="95"/>
        <v>0</v>
      </c>
      <c r="BG286" s="165">
        <f t="shared" si="96"/>
        <v>0</v>
      </c>
      <c r="BH286" s="165">
        <f t="shared" si="97"/>
        <v>0</v>
      </c>
      <c r="BI286" s="165">
        <f t="shared" si="98"/>
        <v>0</v>
      </c>
      <c r="BJ286" s="13" t="s">
        <v>86</v>
      </c>
      <c r="BK286" s="165">
        <f t="shared" si="99"/>
        <v>0</v>
      </c>
      <c r="BL286" s="13" t="s">
        <v>226</v>
      </c>
      <c r="BM286" s="164" t="s">
        <v>683</v>
      </c>
    </row>
    <row r="287" spans="2:65" s="1" customFormat="1" ht="16.5" customHeight="1">
      <c r="B287" s="152"/>
      <c r="C287" s="153" t="s">
        <v>684</v>
      </c>
      <c r="D287" s="153" t="s">
        <v>161</v>
      </c>
      <c r="E287" s="154" t="s">
        <v>685</v>
      </c>
      <c r="F287" s="155" t="s">
        <v>686</v>
      </c>
      <c r="G287" s="156" t="s">
        <v>212</v>
      </c>
      <c r="H287" s="157">
        <v>468</v>
      </c>
      <c r="I287" s="158"/>
      <c r="J287" s="159">
        <f t="shared" si="90"/>
        <v>0</v>
      </c>
      <c r="K287" s="155" t="s">
        <v>165</v>
      </c>
      <c r="L287" s="28"/>
      <c r="M287" s="160" t="s">
        <v>1</v>
      </c>
      <c r="N287" s="161" t="s">
        <v>40</v>
      </c>
      <c r="O287" s="51"/>
      <c r="P287" s="162">
        <f t="shared" si="91"/>
        <v>0</v>
      </c>
      <c r="Q287" s="162">
        <v>0</v>
      </c>
      <c r="R287" s="162">
        <f t="shared" si="92"/>
        <v>0</v>
      </c>
      <c r="S287" s="162">
        <v>0</v>
      </c>
      <c r="T287" s="163">
        <f t="shared" si="93"/>
        <v>0</v>
      </c>
      <c r="AR287" s="164" t="s">
        <v>226</v>
      </c>
      <c r="AT287" s="164" t="s">
        <v>161</v>
      </c>
      <c r="AU287" s="164" t="s">
        <v>86</v>
      </c>
      <c r="AY287" s="13" t="s">
        <v>159</v>
      </c>
      <c r="BE287" s="165">
        <f t="shared" si="94"/>
        <v>0</v>
      </c>
      <c r="BF287" s="165">
        <f t="shared" si="95"/>
        <v>0</v>
      </c>
      <c r="BG287" s="165">
        <f t="shared" si="96"/>
        <v>0</v>
      </c>
      <c r="BH287" s="165">
        <f t="shared" si="97"/>
        <v>0</v>
      </c>
      <c r="BI287" s="165">
        <f t="shared" si="98"/>
        <v>0</v>
      </c>
      <c r="BJ287" s="13" t="s">
        <v>86</v>
      </c>
      <c r="BK287" s="165">
        <f t="shared" si="99"/>
        <v>0</v>
      </c>
      <c r="BL287" s="13" t="s">
        <v>226</v>
      </c>
      <c r="BM287" s="164" t="s">
        <v>687</v>
      </c>
    </row>
    <row r="288" spans="2:65" s="1" customFormat="1" ht="24" customHeight="1">
      <c r="B288" s="152"/>
      <c r="C288" s="166" t="s">
        <v>688</v>
      </c>
      <c r="D288" s="166" t="s">
        <v>250</v>
      </c>
      <c r="E288" s="167" t="s">
        <v>681</v>
      </c>
      <c r="F288" s="168" t="s">
        <v>682</v>
      </c>
      <c r="G288" s="169" t="s">
        <v>164</v>
      </c>
      <c r="H288" s="170">
        <v>1.123</v>
      </c>
      <c r="I288" s="171"/>
      <c r="J288" s="172">
        <f t="shared" si="90"/>
        <v>0</v>
      </c>
      <c r="K288" s="168" t="s">
        <v>165</v>
      </c>
      <c r="L288" s="173"/>
      <c r="M288" s="174" t="s">
        <v>1</v>
      </c>
      <c r="N288" s="175" t="s">
        <v>40</v>
      </c>
      <c r="O288" s="51"/>
      <c r="P288" s="162">
        <f t="shared" si="91"/>
        <v>0</v>
      </c>
      <c r="Q288" s="162">
        <v>0.54</v>
      </c>
      <c r="R288" s="162">
        <f t="shared" si="92"/>
        <v>0.60642000000000007</v>
      </c>
      <c r="S288" s="162">
        <v>0</v>
      </c>
      <c r="T288" s="163">
        <f t="shared" si="93"/>
        <v>0</v>
      </c>
      <c r="AR288" s="164" t="s">
        <v>292</v>
      </c>
      <c r="AT288" s="164" t="s">
        <v>250</v>
      </c>
      <c r="AU288" s="164" t="s">
        <v>86</v>
      </c>
      <c r="AY288" s="13" t="s">
        <v>159</v>
      </c>
      <c r="BE288" s="165">
        <f t="shared" si="94"/>
        <v>0</v>
      </c>
      <c r="BF288" s="165">
        <f t="shared" si="95"/>
        <v>0</v>
      </c>
      <c r="BG288" s="165">
        <f t="shared" si="96"/>
        <v>0</v>
      </c>
      <c r="BH288" s="165">
        <f t="shared" si="97"/>
        <v>0</v>
      </c>
      <c r="BI288" s="165">
        <f t="shared" si="98"/>
        <v>0</v>
      </c>
      <c r="BJ288" s="13" t="s">
        <v>86</v>
      </c>
      <c r="BK288" s="165">
        <f t="shared" si="99"/>
        <v>0</v>
      </c>
      <c r="BL288" s="13" t="s">
        <v>226</v>
      </c>
      <c r="BM288" s="164" t="s">
        <v>689</v>
      </c>
    </row>
    <row r="289" spans="2:65" s="1" customFormat="1" ht="36" customHeight="1">
      <c r="B289" s="152"/>
      <c r="C289" s="153" t="s">
        <v>690</v>
      </c>
      <c r="D289" s="153" t="s">
        <v>161</v>
      </c>
      <c r="E289" s="154" t="s">
        <v>691</v>
      </c>
      <c r="F289" s="155" t="s">
        <v>692</v>
      </c>
      <c r="G289" s="156" t="s">
        <v>164</v>
      </c>
      <c r="H289" s="157">
        <v>11.824</v>
      </c>
      <c r="I289" s="158"/>
      <c r="J289" s="159">
        <f t="shared" si="90"/>
        <v>0</v>
      </c>
      <c r="K289" s="155" t="s">
        <v>165</v>
      </c>
      <c r="L289" s="28"/>
      <c r="M289" s="160" t="s">
        <v>1</v>
      </c>
      <c r="N289" s="161" t="s">
        <v>40</v>
      </c>
      <c r="O289" s="51"/>
      <c r="P289" s="162">
        <f t="shared" si="91"/>
        <v>0</v>
      </c>
      <c r="Q289" s="162">
        <v>2.3099999999999999E-2</v>
      </c>
      <c r="R289" s="162">
        <f t="shared" si="92"/>
        <v>0.2731344</v>
      </c>
      <c r="S289" s="162">
        <v>0</v>
      </c>
      <c r="T289" s="163">
        <f t="shared" si="93"/>
        <v>0</v>
      </c>
      <c r="AR289" s="164" t="s">
        <v>226</v>
      </c>
      <c r="AT289" s="164" t="s">
        <v>161</v>
      </c>
      <c r="AU289" s="164" t="s">
        <v>86</v>
      </c>
      <c r="AY289" s="13" t="s">
        <v>159</v>
      </c>
      <c r="BE289" s="165">
        <f t="shared" si="94"/>
        <v>0</v>
      </c>
      <c r="BF289" s="165">
        <f t="shared" si="95"/>
        <v>0</v>
      </c>
      <c r="BG289" s="165">
        <f t="shared" si="96"/>
        <v>0</v>
      </c>
      <c r="BH289" s="165">
        <f t="shared" si="97"/>
        <v>0</v>
      </c>
      <c r="BI289" s="165">
        <f t="shared" si="98"/>
        <v>0</v>
      </c>
      <c r="BJ289" s="13" t="s">
        <v>86</v>
      </c>
      <c r="BK289" s="165">
        <f t="shared" si="99"/>
        <v>0</v>
      </c>
      <c r="BL289" s="13" t="s">
        <v>226</v>
      </c>
      <c r="BM289" s="164" t="s">
        <v>693</v>
      </c>
    </row>
    <row r="290" spans="2:65" s="1" customFormat="1" ht="24" customHeight="1">
      <c r="B290" s="152"/>
      <c r="C290" s="153" t="s">
        <v>694</v>
      </c>
      <c r="D290" s="153" t="s">
        <v>161</v>
      </c>
      <c r="E290" s="154" t="s">
        <v>695</v>
      </c>
      <c r="F290" s="155" t="s">
        <v>696</v>
      </c>
      <c r="G290" s="156" t="s">
        <v>202</v>
      </c>
      <c r="H290" s="157">
        <v>63.6</v>
      </c>
      <c r="I290" s="158"/>
      <c r="J290" s="159">
        <f t="shared" si="90"/>
        <v>0</v>
      </c>
      <c r="K290" s="155" t="s">
        <v>165</v>
      </c>
      <c r="L290" s="28"/>
      <c r="M290" s="160" t="s">
        <v>1</v>
      </c>
      <c r="N290" s="161" t="s">
        <v>40</v>
      </c>
      <c r="O290" s="51"/>
      <c r="P290" s="162">
        <f t="shared" si="91"/>
        <v>0</v>
      </c>
      <c r="Q290" s="162">
        <v>8.9300000000000004E-3</v>
      </c>
      <c r="R290" s="162">
        <f t="shared" si="92"/>
        <v>0.56794800000000001</v>
      </c>
      <c r="S290" s="162">
        <v>0</v>
      </c>
      <c r="T290" s="163">
        <f t="shared" si="93"/>
        <v>0</v>
      </c>
      <c r="AR290" s="164" t="s">
        <v>226</v>
      </c>
      <c r="AT290" s="164" t="s">
        <v>161</v>
      </c>
      <c r="AU290" s="164" t="s">
        <v>86</v>
      </c>
      <c r="AY290" s="13" t="s">
        <v>159</v>
      </c>
      <c r="BE290" s="165">
        <f t="shared" si="94"/>
        <v>0</v>
      </c>
      <c r="BF290" s="165">
        <f t="shared" si="95"/>
        <v>0</v>
      </c>
      <c r="BG290" s="165">
        <f t="shared" si="96"/>
        <v>0</v>
      </c>
      <c r="BH290" s="165">
        <f t="shared" si="97"/>
        <v>0</v>
      </c>
      <c r="BI290" s="165">
        <f t="shared" si="98"/>
        <v>0</v>
      </c>
      <c r="BJ290" s="13" t="s">
        <v>86</v>
      </c>
      <c r="BK290" s="165">
        <f t="shared" si="99"/>
        <v>0</v>
      </c>
      <c r="BL290" s="13" t="s">
        <v>226</v>
      </c>
      <c r="BM290" s="164" t="s">
        <v>697</v>
      </c>
    </row>
    <row r="291" spans="2:65" s="1" customFormat="1" ht="24" customHeight="1">
      <c r="B291" s="152"/>
      <c r="C291" s="153" t="s">
        <v>698</v>
      </c>
      <c r="D291" s="153" t="s">
        <v>161</v>
      </c>
      <c r="E291" s="154" t="s">
        <v>699</v>
      </c>
      <c r="F291" s="155" t="s">
        <v>700</v>
      </c>
      <c r="G291" s="156" t="s">
        <v>604</v>
      </c>
      <c r="H291" s="176"/>
      <c r="I291" s="158"/>
      <c r="J291" s="159">
        <f t="shared" si="90"/>
        <v>0</v>
      </c>
      <c r="K291" s="155" t="s">
        <v>165</v>
      </c>
      <c r="L291" s="28"/>
      <c r="M291" s="160" t="s">
        <v>1</v>
      </c>
      <c r="N291" s="161" t="s">
        <v>40</v>
      </c>
      <c r="O291" s="51"/>
      <c r="P291" s="162">
        <f t="shared" si="91"/>
        <v>0</v>
      </c>
      <c r="Q291" s="162">
        <v>0</v>
      </c>
      <c r="R291" s="162">
        <f t="shared" si="92"/>
        <v>0</v>
      </c>
      <c r="S291" s="162">
        <v>0</v>
      </c>
      <c r="T291" s="163">
        <f t="shared" si="93"/>
        <v>0</v>
      </c>
      <c r="AR291" s="164" t="s">
        <v>226</v>
      </c>
      <c r="AT291" s="164" t="s">
        <v>161</v>
      </c>
      <c r="AU291" s="164" t="s">
        <v>86</v>
      </c>
      <c r="AY291" s="13" t="s">
        <v>159</v>
      </c>
      <c r="BE291" s="165">
        <f t="shared" si="94"/>
        <v>0</v>
      </c>
      <c r="BF291" s="165">
        <f t="shared" si="95"/>
        <v>0</v>
      </c>
      <c r="BG291" s="165">
        <f t="shared" si="96"/>
        <v>0</v>
      </c>
      <c r="BH291" s="165">
        <f t="shared" si="97"/>
        <v>0</v>
      </c>
      <c r="BI291" s="165">
        <f t="shared" si="98"/>
        <v>0</v>
      </c>
      <c r="BJ291" s="13" t="s">
        <v>86</v>
      </c>
      <c r="BK291" s="165">
        <f t="shared" si="99"/>
        <v>0</v>
      </c>
      <c r="BL291" s="13" t="s">
        <v>226</v>
      </c>
      <c r="BM291" s="164" t="s">
        <v>701</v>
      </c>
    </row>
    <row r="292" spans="2:65" s="11" customFormat="1" ht="22.8" customHeight="1">
      <c r="B292" s="139"/>
      <c r="D292" s="140" t="s">
        <v>73</v>
      </c>
      <c r="E292" s="150" t="s">
        <v>702</v>
      </c>
      <c r="F292" s="150" t="s">
        <v>703</v>
      </c>
      <c r="I292" s="142"/>
      <c r="J292" s="151">
        <f>BK292</f>
        <v>0</v>
      </c>
      <c r="L292" s="139"/>
      <c r="M292" s="144"/>
      <c r="N292" s="145"/>
      <c r="O292" s="145"/>
      <c r="P292" s="146">
        <f>SUM(P293:P297)</f>
        <v>0</v>
      </c>
      <c r="Q292" s="145"/>
      <c r="R292" s="146">
        <f>SUM(R293:R297)</f>
        <v>11.980343999999999</v>
      </c>
      <c r="S292" s="145"/>
      <c r="T292" s="147">
        <f>SUM(T293:T297)</f>
        <v>0</v>
      </c>
      <c r="AR292" s="140" t="s">
        <v>86</v>
      </c>
      <c r="AT292" s="148" t="s">
        <v>73</v>
      </c>
      <c r="AU292" s="148" t="s">
        <v>78</v>
      </c>
      <c r="AY292" s="140" t="s">
        <v>159</v>
      </c>
      <c r="BK292" s="149">
        <f>SUM(BK293:BK297)</f>
        <v>0</v>
      </c>
    </row>
    <row r="293" spans="2:65" s="1" customFormat="1" ht="24" customHeight="1">
      <c r="B293" s="152"/>
      <c r="C293" s="153" t="s">
        <v>704</v>
      </c>
      <c r="D293" s="153" t="s">
        <v>161</v>
      </c>
      <c r="E293" s="154" t="s">
        <v>705</v>
      </c>
      <c r="F293" s="155" t="s">
        <v>706</v>
      </c>
      <c r="G293" s="156" t="s">
        <v>202</v>
      </c>
      <c r="H293" s="157">
        <v>22</v>
      </c>
      <c r="I293" s="158"/>
      <c r="J293" s="159">
        <f>ROUND(I293*H293,2)</f>
        <v>0</v>
      </c>
      <c r="K293" s="155" t="s">
        <v>165</v>
      </c>
      <c r="L293" s="28"/>
      <c r="M293" s="160" t="s">
        <v>1</v>
      </c>
      <c r="N293" s="161" t="s">
        <v>40</v>
      </c>
      <c r="O293" s="51"/>
      <c r="P293" s="162">
        <f>O293*H293</f>
        <v>0</v>
      </c>
      <c r="Q293" s="162">
        <v>2.2040000000000001E-2</v>
      </c>
      <c r="R293" s="162">
        <f>Q293*H293</f>
        <v>0.48488000000000003</v>
      </c>
      <c r="S293" s="162">
        <v>0</v>
      </c>
      <c r="T293" s="163">
        <f>S293*H293</f>
        <v>0</v>
      </c>
      <c r="AR293" s="164" t="s">
        <v>226</v>
      </c>
      <c r="AT293" s="164" t="s">
        <v>161</v>
      </c>
      <c r="AU293" s="164" t="s">
        <v>86</v>
      </c>
      <c r="AY293" s="13" t="s">
        <v>159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3" t="s">
        <v>86</v>
      </c>
      <c r="BK293" s="165">
        <f>ROUND(I293*H293,2)</f>
        <v>0</v>
      </c>
      <c r="BL293" s="13" t="s">
        <v>226</v>
      </c>
      <c r="BM293" s="164" t="s">
        <v>707</v>
      </c>
    </row>
    <row r="294" spans="2:65" s="1" customFormat="1" ht="24" customHeight="1">
      <c r="B294" s="152"/>
      <c r="C294" s="153" t="s">
        <v>708</v>
      </c>
      <c r="D294" s="153" t="s">
        <v>161</v>
      </c>
      <c r="E294" s="154" t="s">
        <v>709</v>
      </c>
      <c r="F294" s="155" t="s">
        <v>710</v>
      </c>
      <c r="G294" s="156" t="s">
        <v>202</v>
      </c>
      <c r="H294" s="157">
        <v>293.2</v>
      </c>
      <c r="I294" s="158"/>
      <c r="J294" s="159">
        <f>ROUND(I294*H294,2)</f>
        <v>0</v>
      </c>
      <c r="K294" s="155" t="s">
        <v>165</v>
      </c>
      <c r="L294" s="28"/>
      <c r="M294" s="160" t="s">
        <v>1</v>
      </c>
      <c r="N294" s="161" t="s">
        <v>40</v>
      </c>
      <c r="O294" s="51"/>
      <c r="P294" s="162">
        <f>O294*H294</f>
        <v>0</v>
      </c>
      <c r="Q294" s="162">
        <v>1.5520000000000001E-2</v>
      </c>
      <c r="R294" s="162">
        <f>Q294*H294</f>
        <v>4.5504639999999998</v>
      </c>
      <c r="S294" s="162">
        <v>0</v>
      </c>
      <c r="T294" s="163">
        <f>S294*H294</f>
        <v>0</v>
      </c>
      <c r="AR294" s="164" t="s">
        <v>226</v>
      </c>
      <c r="AT294" s="164" t="s">
        <v>161</v>
      </c>
      <c r="AU294" s="164" t="s">
        <v>86</v>
      </c>
      <c r="AY294" s="13" t="s">
        <v>159</v>
      </c>
      <c r="BE294" s="165">
        <f>IF(N294="základná",J294,0)</f>
        <v>0</v>
      </c>
      <c r="BF294" s="165">
        <f>IF(N294="znížená",J294,0)</f>
        <v>0</v>
      </c>
      <c r="BG294" s="165">
        <f>IF(N294="zákl. prenesená",J294,0)</f>
        <v>0</v>
      </c>
      <c r="BH294" s="165">
        <f>IF(N294="zníž. prenesená",J294,0)</f>
        <v>0</v>
      </c>
      <c r="BI294" s="165">
        <f>IF(N294="nulová",J294,0)</f>
        <v>0</v>
      </c>
      <c r="BJ294" s="13" t="s">
        <v>86</v>
      </c>
      <c r="BK294" s="165">
        <f>ROUND(I294*H294,2)</f>
        <v>0</v>
      </c>
      <c r="BL294" s="13" t="s">
        <v>226</v>
      </c>
      <c r="BM294" s="164" t="s">
        <v>711</v>
      </c>
    </row>
    <row r="295" spans="2:65" s="1" customFormat="1" ht="24" customHeight="1">
      <c r="B295" s="152"/>
      <c r="C295" s="153" t="s">
        <v>712</v>
      </c>
      <c r="D295" s="153" t="s">
        <v>161</v>
      </c>
      <c r="E295" s="154" t="s">
        <v>713</v>
      </c>
      <c r="F295" s="155" t="s">
        <v>714</v>
      </c>
      <c r="G295" s="156" t="s">
        <v>202</v>
      </c>
      <c r="H295" s="157">
        <v>463</v>
      </c>
      <c r="I295" s="158"/>
      <c r="J295" s="159">
        <f>ROUND(I295*H295,2)</f>
        <v>0</v>
      </c>
      <c r="K295" s="155" t="s">
        <v>165</v>
      </c>
      <c r="L295" s="28"/>
      <c r="M295" s="160" t="s">
        <v>1</v>
      </c>
      <c r="N295" s="161" t="s">
        <v>40</v>
      </c>
      <c r="O295" s="51"/>
      <c r="P295" s="162">
        <f>O295*H295</f>
        <v>0</v>
      </c>
      <c r="Q295" s="162">
        <v>0</v>
      </c>
      <c r="R295" s="162">
        <f>Q295*H295</f>
        <v>0</v>
      </c>
      <c r="S295" s="162">
        <v>0</v>
      </c>
      <c r="T295" s="163">
        <f>S295*H295</f>
        <v>0</v>
      </c>
      <c r="AR295" s="164" t="s">
        <v>226</v>
      </c>
      <c r="AT295" s="164" t="s">
        <v>161</v>
      </c>
      <c r="AU295" s="164" t="s">
        <v>86</v>
      </c>
      <c r="AY295" s="13" t="s">
        <v>159</v>
      </c>
      <c r="BE295" s="165">
        <f>IF(N295="základná",J295,0)</f>
        <v>0</v>
      </c>
      <c r="BF295" s="165">
        <f>IF(N295="znížená",J295,0)</f>
        <v>0</v>
      </c>
      <c r="BG295" s="165">
        <f>IF(N295="zákl. prenesená",J295,0)</f>
        <v>0</v>
      </c>
      <c r="BH295" s="165">
        <f>IF(N295="zníž. prenesená",J295,0)</f>
        <v>0</v>
      </c>
      <c r="BI295" s="165">
        <f>IF(N295="nulová",J295,0)</f>
        <v>0</v>
      </c>
      <c r="BJ295" s="13" t="s">
        <v>86</v>
      </c>
      <c r="BK295" s="165">
        <f>ROUND(I295*H295,2)</f>
        <v>0</v>
      </c>
      <c r="BL295" s="13" t="s">
        <v>226</v>
      </c>
      <c r="BM295" s="164" t="s">
        <v>715</v>
      </c>
    </row>
    <row r="296" spans="2:65" s="1" customFormat="1" ht="24" customHeight="1">
      <c r="B296" s="152"/>
      <c r="C296" s="166" t="s">
        <v>716</v>
      </c>
      <c r="D296" s="166" t="s">
        <v>250</v>
      </c>
      <c r="E296" s="167" t="s">
        <v>717</v>
      </c>
      <c r="F296" s="168" t="s">
        <v>718</v>
      </c>
      <c r="G296" s="169" t="s">
        <v>202</v>
      </c>
      <c r="H296" s="170">
        <v>463</v>
      </c>
      <c r="I296" s="171"/>
      <c r="J296" s="172">
        <f>ROUND(I296*H296,2)</f>
        <v>0</v>
      </c>
      <c r="K296" s="168" t="s">
        <v>165</v>
      </c>
      <c r="L296" s="173"/>
      <c r="M296" s="174" t="s">
        <v>1</v>
      </c>
      <c r="N296" s="175" t="s">
        <v>40</v>
      </c>
      <c r="O296" s="51"/>
      <c r="P296" s="162">
        <f>O296*H296</f>
        <v>0</v>
      </c>
      <c r="Q296" s="162">
        <v>1.4999999999999999E-2</v>
      </c>
      <c r="R296" s="162">
        <f>Q296*H296</f>
        <v>6.9449999999999994</v>
      </c>
      <c r="S296" s="162">
        <v>0</v>
      </c>
      <c r="T296" s="163">
        <f>S296*H296</f>
        <v>0</v>
      </c>
      <c r="AR296" s="164" t="s">
        <v>292</v>
      </c>
      <c r="AT296" s="164" t="s">
        <v>250</v>
      </c>
      <c r="AU296" s="164" t="s">
        <v>86</v>
      </c>
      <c r="AY296" s="13" t="s">
        <v>159</v>
      </c>
      <c r="BE296" s="165">
        <f>IF(N296="základná",J296,0)</f>
        <v>0</v>
      </c>
      <c r="BF296" s="165">
        <f>IF(N296="znížená",J296,0)</f>
        <v>0</v>
      </c>
      <c r="BG296" s="165">
        <f>IF(N296="zákl. prenesená",J296,0)</f>
        <v>0</v>
      </c>
      <c r="BH296" s="165">
        <f>IF(N296="zníž. prenesená",J296,0)</f>
        <v>0</v>
      </c>
      <c r="BI296" s="165">
        <f>IF(N296="nulová",J296,0)</f>
        <v>0</v>
      </c>
      <c r="BJ296" s="13" t="s">
        <v>86</v>
      </c>
      <c r="BK296" s="165">
        <f>ROUND(I296*H296,2)</f>
        <v>0</v>
      </c>
      <c r="BL296" s="13" t="s">
        <v>226</v>
      </c>
      <c r="BM296" s="164" t="s">
        <v>719</v>
      </c>
    </row>
    <row r="297" spans="2:65" s="1" customFormat="1" ht="24" customHeight="1">
      <c r="B297" s="152"/>
      <c r="C297" s="153" t="s">
        <v>720</v>
      </c>
      <c r="D297" s="153" t="s">
        <v>161</v>
      </c>
      <c r="E297" s="154" t="s">
        <v>721</v>
      </c>
      <c r="F297" s="155" t="s">
        <v>722</v>
      </c>
      <c r="G297" s="156" t="s">
        <v>604</v>
      </c>
      <c r="H297" s="176"/>
      <c r="I297" s="158"/>
      <c r="J297" s="159">
        <f>ROUND(I297*H297,2)</f>
        <v>0</v>
      </c>
      <c r="K297" s="155" t="s">
        <v>165</v>
      </c>
      <c r="L297" s="28"/>
      <c r="M297" s="160" t="s">
        <v>1</v>
      </c>
      <c r="N297" s="161" t="s">
        <v>40</v>
      </c>
      <c r="O297" s="51"/>
      <c r="P297" s="162">
        <f>O297*H297</f>
        <v>0</v>
      </c>
      <c r="Q297" s="162">
        <v>0</v>
      </c>
      <c r="R297" s="162">
        <f>Q297*H297</f>
        <v>0</v>
      </c>
      <c r="S297" s="162">
        <v>0</v>
      </c>
      <c r="T297" s="163">
        <f>S297*H297</f>
        <v>0</v>
      </c>
      <c r="AR297" s="164" t="s">
        <v>226</v>
      </c>
      <c r="AT297" s="164" t="s">
        <v>161</v>
      </c>
      <c r="AU297" s="164" t="s">
        <v>86</v>
      </c>
      <c r="AY297" s="13" t="s">
        <v>159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3" t="s">
        <v>86</v>
      </c>
      <c r="BK297" s="165">
        <f>ROUND(I297*H297,2)</f>
        <v>0</v>
      </c>
      <c r="BL297" s="13" t="s">
        <v>226</v>
      </c>
      <c r="BM297" s="164" t="s">
        <v>723</v>
      </c>
    </row>
    <row r="298" spans="2:65" s="11" customFormat="1" ht="22.8" customHeight="1">
      <c r="B298" s="139"/>
      <c r="D298" s="140" t="s">
        <v>73</v>
      </c>
      <c r="E298" s="150" t="s">
        <v>724</v>
      </c>
      <c r="F298" s="150" t="s">
        <v>725</v>
      </c>
      <c r="I298" s="142"/>
      <c r="J298" s="151">
        <f>BK298</f>
        <v>0</v>
      </c>
      <c r="L298" s="139"/>
      <c r="M298" s="144"/>
      <c r="N298" s="145"/>
      <c r="O298" s="145"/>
      <c r="P298" s="146">
        <f>SUM(P299:P303)</f>
        <v>0</v>
      </c>
      <c r="Q298" s="145"/>
      <c r="R298" s="146">
        <f>SUM(R299:R303)</f>
        <v>0.43220600000000003</v>
      </c>
      <c r="S298" s="145"/>
      <c r="T298" s="147">
        <f>SUM(T299:T303)</f>
        <v>0</v>
      </c>
      <c r="AR298" s="140" t="s">
        <v>86</v>
      </c>
      <c r="AT298" s="148" t="s">
        <v>73</v>
      </c>
      <c r="AU298" s="148" t="s">
        <v>78</v>
      </c>
      <c r="AY298" s="140" t="s">
        <v>159</v>
      </c>
      <c r="BK298" s="149">
        <f>SUM(BK299:BK303)</f>
        <v>0</v>
      </c>
    </row>
    <row r="299" spans="2:65" s="1" customFormat="1" ht="24" customHeight="1">
      <c r="B299" s="152"/>
      <c r="C299" s="153" t="s">
        <v>726</v>
      </c>
      <c r="D299" s="153" t="s">
        <v>161</v>
      </c>
      <c r="E299" s="154" t="s">
        <v>727</v>
      </c>
      <c r="F299" s="155" t="s">
        <v>728</v>
      </c>
      <c r="G299" s="156" t="s">
        <v>212</v>
      </c>
      <c r="H299" s="157">
        <v>119.68</v>
      </c>
      <c r="I299" s="158"/>
      <c r="J299" s="159">
        <f>ROUND(I299*H299,2)</f>
        <v>0</v>
      </c>
      <c r="K299" s="155" t="s">
        <v>165</v>
      </c>
      <c r="L299" s="28"/>
      <c r="M299" s="160" t="s">
        <v>1</v>
      </c>
      <c r="N299" s="161" t="s">
        <v>40</v>
      </c>
      <c r="O299" s="51"/>
      <c r="P299" s="162">
        <f>O299*H299</f>
        <v>0</v>
      </c>
      <c r="Q299" s="162">
        <v>2.4499999999999999E-3</v>
      </c>
      <c r="R299" s="162">
        <f>Q299*H299</f>
        <v>0.29321600000000003</v>
      </c>
      <c r="S299" s="162">
        <v>0</v>
      </c>
      <c r="T299" s="163">
        <f>S299*H299</f>
        <v>0</v>
      </c>
      <c r="AR299" s="164" t="s">
        <v>226</v>
      </c>
      <c r="AT299" s="164" t="s">
        <v>161</v>
      </c>
      <c r="AU299" s="164" t="s">
        <v>86</v>
      </c>
      <c r="AY299" s="13" t="s">
        <v>159</v>
      </c>
      <c r="BE299" s="165">
        <f>IF(N299="základná",J299,0)</f>
        <v>0</v>
      </c>
      <c r="BF299" s="165">
        <f>IF(N299="znížená",J299,0)</f>
        <v>0</v>
      </c>
      <c r="BG299" s="165">
        <f>IF(N299="zákl. prenesená",J299,0)</f>
        <v>0</v>
      </c>
      <c r="BH299" s="165">
        <f>IF(N299="zníž. prenesená",J299,0)</f>
        <v>0</v>
      </c>
      <c r="BI299" s="165">
        <f>IF(N299="nulová",J299,0)</f>
        <v>0</v>
      </c>
      <c r="BJ299" s="13" t="s">
        <v>86</v>
      </c>
      <c r="BK299" s="165">
        <f>ROUND(I299*H299,2)</f>
        <v>0</v>
      </c>
      <c r="BL299" s="13" t="s">
        <v>226</v>
      </c>
      <c r="BM299" s="164" t="s">
        <v>729</v>
      </c>
    </row>
    <row r="300" spans="2:65" s="1" customFormat="1" ht="24" customHeight="1">
      <c r="B300" s="152"/>
      <c r="C300" s="153" t="s">
        <v>730</v>
      </c>
      <c r="D300" s="153" t="s">
        <v>161</v>
      </c>
      <c r="E300" s="154" t="s">
        <v>731</v>
      </c>
      <c r="F300" s="155" t="s">
        <v>732</v>
      </c>
      <c r="G300" s="156" t="s">
        <v>274</v>
      </c>
      <c r="H300" s="157">
        <v>7</v>
      </c>
      <c r="I300" s="158"/>
      <c r="J300" s="159">
        <f>ROUND(I300*H300,2)</f>
        <v>0</v>
      </c>
      <c r="K300" s="155" t="s">
        <v>165</v>
      </c>
      <c r="L300" s="28"/>
      <c r="M300" s="160" t="s">
        <v>1</v>
      </c>
      <c r="N300" s="161" t="s">
        <v>40</v>
      </c>
      <c r="O300" s="51"/>
      <c r="P300" s="162">
        <f>O300*H300</f>
        <v>0</v>
      </c>
      <c r="Q300" s="162">
        <v>1.58E-3</v>
      </c>
      <c r="R300" s="162">
        <f>Q300*H300</f>
        <v>1.106E-2</v>
      </c>
      <c r="S300" s="162">
        <v>0</v>
      </c>
      <c r="T300" s="163">
        <f>S300*H300</f>
        <v>0</v>
      </c>
      <c r="AR300" s="164" t="s">
        <v>226</v>
      </c>
      <c r="AT300" s="164" t="s">
        <v>161</v>
      </c>
      <c r="AU300" s="164" t="s">
        <v>86</v>
      </c>
      <c r="AY300" s="13" t="s">
        <v>159</v>
      </c>
      <c r="BE300" s="165">
        <f>IF(N300="základná",J300,0)</f>
        <v>0</v>
      </c>
      <c r="BF300" s="165">
        <f>IF(N300="znížená",J300,0)</f>
        <v>0</v>
      </c>
      <c r="BG300" s="165">
        <f>IF(N300="zákl. prenesená",J300,0)</f>
        <v>0</v>
      </c>
      <c r="BH300" s="165">
        <f>IF(N300="zníž. prenesená",J300,0)</f>
        <v>0</v>
      </c>
      <c r="BI300" s="165">
        <f>IF(N300="nulová",J300,0)</f>
        <v>0</v>
      </c>
      <c r="BJ300" s="13" t="s">
        <v>86</v>
      </c>
      <c r="BK300" s="165">
        <f>ROUND(I300*H300,2)</f>
        <v>0</v>
      </c>
      <c r="BL300" s="13" t="s">
        <v>226</v>
      </c>
      <c r="BM300" s="164" t="s">
        <v>733</v>
      </c>
    </row>
    <row r="301" spans="2:65" s="1" customFormat="1" ht="24" customHeight="1">
      <c r="B301" s="152"/>
      <c r="C301" s="153" t="s">
        <v>734</v>
      </c>
      <c r="D301" s="153" t="s">
        <v>161</v>
      </c>
      <c r="E301" s="154" t="s">
        <v>735</v>
      </c>
      <c r="F301" s="155" t="s">
        <v>736</v>
      </c>
      <c r="G301" s="156" t="s">
        <v>212</v>
      </c>
      <c r="H301" s="157">
        <v>28.8</v>
      </c>
      <c r="I301" s="158"/>
      <c r="J301" s="159">
        <f>ROUND(I301*H301,2)</f>
        <v>0</v>
      </c>
      <c r="K301" s="155" t="s">
        <v>165</v>
      </c>
      <c r="L301" s="28"/>
      <c r="M301" s="160" t="s">
        <v>1</v>
      </c>
      <c r="N301" s="161" t="s">
        <v>40</v>
      </c>
      <c r="O301" s="51"/>
      <c r="P301" s="162">
        <f>O301*H301</f>
        <v>0</v>
      </c>
      <c r="Q301" s="162">
        <v>2.9199999999999999E-3</v>
      </c>
      <c r="R301" s="162">
        <f>Q301*H301</f>
        <v>8.4096000000000004E-2</v>
      </c>
      <c r="S301" s="162">
        <v>0</v>
      </c>
      <c r="T301" s="163">
        <f>S301*H301</f>
        <v>0</v>
      </c>
      <c r="AR301" s="164" t="s">
        <v>226</v>
      </c>
      <c r="AT301" s="164" t="s">
        <v>161</v>
      </c>
      <c r="AU301" s="164" t="s">
        <v>86</v>
      </c>
      <c r="AY301" s="13" t="s">
        <v>159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3" t="s">
        <v>86</v>
      </c>
      <c r="BK301" s="165">
        <f>ROUND(I301*H301,2)</f>
        <v>0</v>
      </c>
      <c r="BL301" s="13" t="s">
        <v>226</v>
      </c>
      <c r="BM301" s="164" t="s">
        <v>737</v>
      </c>
    </row>
    <row r="302" spans="2:65" s="1" customFormat="1" ht="24" customHeight="1">
      <c r="B302" s="152"/>
      <c r="C302" s="153" t="s">
        <v>738</v>
      </c>
      <c r="D302" s="153" t="s">
        <v>161</v>
      </c>
      <c r="E302" s="154" t="s">
        <v>739</v>
      </c>
      <c r="F302" s="155" t="s">
        <v>740</v>
      </c>
      <c r="G302" s="156" t="s">
        <v>212</v>
      </c>
      <c r="H302" s="157">
        <v>21.7</v>
      </c>
      <c r="I302" s="158"/>
      <c r="J302" s="159">
        <f>ROUND(I302*H302,2)</f>
        <v>0</v>
      </c>
      <c r="K302" s="155" t="s">
        <v>165</v>
      </c>
      <c r="L302" s="28"/>
      <c r="M302" s="160" t="s">
        <v>1</v>
      </c>
      <c r="N302" s="161" t="s">
        <v>40</v>
      </c>
      <c r="O302" s="51"/>
      <c r="P302" s="162">
        <f>O302*H302</f>
        <v>0</v>
      </c>
      <c r="Q302" s="162">
        <v>2.0200000000000001E-3</v>
      </c>
      <c r="R302" s="162">
        <f>Q302*H302</f>
        <v>4.3833999999999998E-2</v>
      </c>
      <c r="S302" s="162">
        <v>0</v>
      </c>
      <c r="T302" s="163">
        <f>S302*H302</f>
        <v>0</v>
      </c>
      <c r="AR302" s="164" t="s">
        <v>226</v>
      </c>
      <c r="AT302" s="164" t="s">
        <v>161</v>
      </c>
      <c r="AU302" s="164" t="s">
        <v>86</v>
      </c>
      <c r="AY302" s="13" t="s">
        <v>159</v>
      </c>
      <c r="BE302" s="165">
        <f>IF(N302="základná",J302,0)</f>
        <v>0</v>
      </c>
      <c r="BF302" s="165">
        <f>IF(N302="znížená",J302,0)</f>
        <v>0</v>
      </c>
      <c r="BG302" s="165">
        <f>IF(N302="zákl. prenesená",J302,0)</f>
        <v>0</v>
      </c>
      <c r="BH302" s="165">
        <f>IF(N302="zníž. prenesená",J302,0)</f>
        <v>0</v>
      </c>
      <c r="BI302" s="165">
        <f>IF(N302="nulová",J302,0)</f>
        <v>0</v>
      </c>
      <c r="BJ302" s="13" t="s">
        <v>86</v>
      </c>
      <c r="BK302" s="165">
        <f>ROUND(I302*H302,2)</f>
        <v>0</v>
      </c>
      <c r="BL302" s="13" t="s">
        <v>226</v>
      </c>
      <c r="BM302" s="164" t="s">
        <v>741</v>
      </c>
    </row>
    <row r="303" spans="2:65" s="1" customFormat="1" ht="24" customHeight="1">
      <c r="B303" s="152"/>
      <c r="C303" s="153" t="s">
        <v>742</v>
      </c>
      <c r="D303" s="153" t="s">
        <v>161</v>
      </c>
      <c r="E303" s="154" t="s">
        <v>743</v>
      </c>
      <c r="F303" s="155" t="s">
        <v>744</v>
      </c>
      <c r="G303" s="156" t="s">
        <v>604</v>
      </c>
      <c r="H303" s="176"/>
      <c r="I303" s="158"/>
      <c r="J303" s="159">
        <f>ROUND(I303*H303,2)</f>
        <v>0</v>
      </c>
      <c r="K303" s="155" t="s">
        <v>165</v>
      </c>
      <c r="L303" s="28"/>
      <c r="M303" s="160" t="s">
        <v>1</v>
      </c>
      <c r="N303" s="161" t="s">
        <v>40</v>
      </c>
      <c r="O303" s="51"/>
      <c r="P303" s="162">
        <f>O303*H303</f>
        <v>0</v>
      </c>
      <c r="Q303" s="162">
        <v>0</v>
      </c>
      <c r="R303" s="162">
        <f>Q303*H303</f>
        <v>0</v>
      </c>
      <c r="S303" s="162">
        <v>0</v>
      </c>
      <c r="T303" s="163">
        <f>S303*H303</f>
        <v>0</v>
      </c>
      <c r="AR303" s="164" t="s">
        <v>226</v>
      </c>
      <c r="AT303" s="164" t="s">
        <v>161</v>
      </c>
      <c r="AU303" s="164" t="s">
        <v>86</v>
      </c>
      <c r="AY303" s="13" t="s">
        <v>159</v>
      </c>
      <c r="BE303" s="165">
        <f>IF(N303="základná",J303,0)</f>
        <v>0</v>
      </c>
      <c r="BF303" s="165">
        <f>IF(N303="znížená",J303,0)</f>
        <v>0</v>
      </c>
      <c r="BG303" s="165">
        <f>IF(N303="zákl. prenesená",J303,0)</f>
        <v>0</v>
      </c>
      <c r="BH303" s="165">
        <f>IF(N303="zníž. prenesená",J303,0)</f>
        <v>0</v>
      </c>
      <c r="BI303" s="165">
        <f>IF(N303="nulová",J303,0)</f>
        <v>0</v>
      </c>
      <c r="BJ303" s="13" t="s">
        <v>86</v>
      </c>
      <c r="BK303" s="165">
        <f>ROUND(I303*H303,2)</f>
        <v>0</v>
      </c>
      <c r="BL303" s="13" t="s">
        <v>226</v>
      </c>
      <c r="BM303" s="164" t="s">
        <v>745</v>
      </c>
    </row>
    <row r="304" spans="2:65" s="11" customFormat="1" ht="22.8" customHeight="1">
      <c r="B304" s="139"/>
      <c r="D304" s="140" t="s">
        <v>73</v>
      </c>
      <c r="E304" s="150" t="s">
        <v>746</v>
      </c>
      <c r="F304" s="150" t="s">
        <v>747</v>
      </c>
      <c r="I304" s="142"/>
      <c r="J304" s="151">
        <f>BK304</f>
        <v>0</v>
      </c>
      <c r="L304" s="139"/>
      <c r="M304" s="144"/>
      <c r="N304" s="145"/>
      <c r="O304" s="145"/>
      <c r="P304" s="146">
        <f>SUM(P305:P310)</f>
        <v>0</v>
      </c>
      <c r="Q304" s="145"/>
      <c r="R304" s="146">
        <f>SUM(R305:R310)</f>
        <v>22.967053</v>
      </c>
      <c r="S304" s="145"/>
      <c r="T304" s="147">
        <f>SUM(T305:T310)</f>
        <v>0</v>
      </c>
      <c r="AR304" s="140" t="s">
        <v>86</v>
      </c>
      <c r="AT304" s="148" t="s">
        <v>73</v>
      </c>
      <c r="AU304" s="148" t="s">
        <v>78</v>
      </c>
      <c r="AY304" s="140" t="s">
        <v>159</v>
      </c>
      <c r="BK304" s="149">
        <f>SUM(BK305:BK310)</f>
        <v>0</v>
      </c>
    </row>
    <row r="305" spans="2:65" s="1" customFormat="1" ht="24" customHeight="1">
      <c r="B305" s="152"/>
      <c r="C305" s="153" t="s">
        <v>748</v>
      </c>
      <c r="D305" s="153" t="s">
        <v>161</v>
      </c>
      <c r="E305" s="154" t="s">
        <v>749</v>
      </c>
      <c r="F305" s="155" t="s">
        <v>750</v>
      </c>
      <c r="G305" s="156" t="s">
        <v>202</v>
      </c>
      <c r="H305" s="157">
        <v>463</v>
      </c>
      <c r="I305" s="158"/>
      <c r="J305" s="159">
        <f t="shared" ref="J305:J310" si="100">ROUND(I305*H305,2)</f>
        <v>0</v>
      </c>
      <c r="K305" s="155" t="s">
        <v>165</v>
      </c>
      <c r="L305" s="28"/>
      <c r="M305" s="160" t="s">
        <v>1</v>
      </c>
      <c r="N305" s="161" t="s">
        <v>40</v>
      </c>
      <c r="O305" s="51"/>
      <c r="P305" s="162">
        <f t="shared" ref="P305:P310" si="101">O305*H305</f>
        <v>0</v>
      </c>
      <c r="Q305" s="162">
        <v>4.6969999999999998E-2</v>
      </c>
      <c r="R305" s="162">
        <f t="shared" ref="R305:R310" si="102">Q305*H305</f>
        <v>21.747109999999999</v>
      </c>
      <c r="S305" s="162">
        <v>0</v>
      </c>
      <c r="T305" s="163">
        <f t="shared" ref="T305:T310" si="103">S305*H305</f>
        <v>0</v>
      </c>
      <c r="AR305" s="164" t="s">
        <v>226</v>
      </c>
      <c r="AT305" s="164" t="s">
        <v>161</v>
      </c>
      <c r="AU305" s="164" t="s">
        <v>86</v>
      </c>
      <c r="AY305" s="13" t="s">
        <v>159</v>
      </c>
      <c r="BE305" s="165">
        <f t="shared" ref="BE305:BE310" si="104">IF(N305="základná",J305,0)</f>
        <v>0</v>
      </c>
      <c r="BF305" s="165">
        <f t="shared" ref="BF305:BF310" si="105">IF(N305="znížená",J305,0)</f>
        <v>0</v>
      </c>
      <c r="BG305" s="165">
        <f t="shared" ref="BG305:BG310" si="106">IF(N305="zákl. prenesená",J305,0)</f>
        <v>0</v>
      </c>
      <c r="BH305" s="165">
        <f t="shared" ref="BH305:BH310" si="107">IF(N305="zníž. prenesená",J305,0)</f>
        <v>0</v>
      </c>
      <c r="BI305" s="165">
        <f t="shared" ref="BI305:BI310" si="108">IF(N305="nulová",J305,0)</f>
        <v>0</v>
      </c>
      <c r="BJ305" s="13" t="s">
        <v>86</v>
      </c>
      <c r="BK305" s="165">
        <f t="shared" ref="BK305:BK310" si="109">ROUND(I305*H305,2)</f>
        <v>0</v>
      </c>
      <c r="BL305" s="13" t="s">
        <v>226</v>
      </c>
      <c r="BM305" s="164" t="s">
        <v>751</v>
      </c>
    </row>
    <row r="306" spans="2:65" s="1" customFormat="1" ht="24" customHeight="1">
      <c r="B306" s="152"/>
      <c r="C306" s="153" t="s">
        <v>752</v>
      </c>
      <c r="D306" s="153" t="s">
        <v>161</v>
      </c>
      <c r="E306" s="154" t="s">
        <v>753</v>
      </c>
      <c r="F306" s="155" t="s">
        <v>754</v>
      </c>
      <c r="G306" s="156" t="s">
        <v>212</v>
      </c>
      <c r="H306" s="157">
        <v>38.1</v>
      </c>
      <c r="I306" s="158"/>
      <c r="J306" s="159">
        <f t="shared" si="100"/>
        <v>0</v>
      </c>
      <c r="K306" s="155" t="s">
        <v>165</v>
      </c>
      <c r="L306" s="28"/>
      <c r="M306" s="160" t="s">
        <v>1</v>
      </c>
      <c r="N306" s="161" t="s">
        <v>40</v>
      </c>
      <c r="O306" s="51"/>
      <c r="P306" s="162">
        <f t="shared" si="101"/>
        <v>0</v>
      </c>
      <c r="Q306" s="162">
        <v>1.2030000000000001E-2</v>
      </c>
      <c r="R306" s="162">
        <f t="shared" si="102"/>
        <v>0.45834300000000006</v>
      </c>
      <c r="S306" s="162">
        <v>0</v>
      </c>
      <c r="T306" s="163">
        <f t="shared" si="103"/>
        <v>0</v>
      </c>
      <c r="AR306" s="164" t="s">
        <v>226</v>
      </c>
      <c r="AT306" s="164" t="s">
        <v>161</v>
      </c>
      <c r="AU306" s="164" t="s">
        <v>86</v>
      </c>
      <c r="AY306" s="13" t="s">
        <v>159</v>
      </c>
      <c r="BE306" s="165">
        <f t="shared" si="104"/>
        <v>0</v>
      </c>
      <c r="BF306" s="165">
        <f t="shared" si="105"/>
        <v>0</v>
      </c>
      <c r="BG306" s="165">
        <f t="shared" si="106"/>
        <v>0</v>
      </c>
      <c r="BH306" s="165">
        <f t="shared" si="107"/>
        <v>0</v>
      </c>
      <c r="BI306" s="165">
        <f t="shared" si="108"/>
        <v>0</v>
      </c>
      <c r="BJ306" s="13" t="s">
        <v>86</v>
      </c>
      <c r="BK306" s="165">
        <f t="shared" si="109"/>
        <v>0</v>
      </c>
      <c r="BL306" s="13" t="s">
        <v>226</v>
      </c>
      <c r="BM306" s="164" t="s">
        <v>755</v>
      </c>
    </row>
    <row r="307" spans="2:65" s="1" customFormat="1" ht="24" customHeight="1">
      <c r="B307" s="152"/>
      <c r="C307" s="153" t="s">
        <v>756</v>
      </c>
      <c r="D307" s="153" t="s">
        <v>161</v>
      </c>
      <c r="E307" s="154" t="s">
        <v>757</v>
      </c>
      <c r="F307" s="155" t="s">
        <v>758</v>
      </c>
      <c r="G307" s="156" t="s">
        <v>212</v>
      </c>
      <c r="H307" s="157">
        <v>40</v>
      </c>
      <c r="I307" s="158"/>
      <c r="J307" s="159">
        <f t="shared" si="100"/>
        <v>0</v>
      </c>
      <c r="K307" s="155" t="s">
        <v>165</v>
      </c>
      <c r="L307" s="28"/>
      <c r="M307" s="160" t="s">
        <v>1</v>
      </c>
      <c r="N307" s="161" t="s">
        <v>40</v>
      </c>
      <c r="O307" s="51"/>
      <c r="P307" s="162">
        <f t="shared" si="101"/>
        <v>0</v>
      </c>
      <c r="Q307" s="162">
        <v>1.2449999999999999E-2</v>
      </c>
      <c r="R307" s="162">
        <f t="shared" si="102"/>
        <v>0.498</v>
      </c>
      <c r="S307" s="162">
        <v>0</v>
      </c>
      <c r="T307" s="163">
        <f t="shared" si="103"/>
        <v>0</v>
      </c>
      <c r="AR307" s="164" t="s">
        <v>226</v>
      </c>
      <c r="AT307" s="164" t="s">
        <v>161</v>
      </c>
      <c r="AU307" s="164" t="s">
        <v>86</v>
      </c>
      <c r="AY307" s="13" t="s">
        <v>159</v>
      </c>
      <c r="BE307" s="165">
        <f t="shared" si="104"/>
        <v>0</v>
      </c>
      <c r="BF307" s="165">
        <f t="shared" si="105"/>
        <v>0</v>
      </c>
      <c r="BG307" s="165">
        <f t="shared" si="106"/>
        <v>0</v>
      </c>
      <c r="BH307" s="165">
        <f t="shared" si="107"/>
        <v>0</v>
      </c>
      <c r="BI307" s="165">
        <f t="shared" si="108"/>
        <v>0</v>
      </c>
      <c r="BJ307" s="13" t="s">
        <v>86</v>
      </c>
      <c r="BK307" s="165">
        <f t="shared" si="109"/>
        <v>0</v>
      </c>
      <c r="BL307" s="13" t="s">
        <v>226</v>
      </c>
      <c r="BM307" s="164" t="s">
        <v>759</v>
      </c>
    </row>
    <row r="308" spans="2:65" s="1" customFormat="1" ht="16.5" customHeight="1">
      <c r="B308" s="152"/>
      <c r="C308" s="153" t="s">
        <v>760</v>
      </c>
      <c r="D308" s="153" t="s">
        <v>161</v>
      </c>
      <c r="E308" s="154" t="s">
        <v>761</v>
      </c>
      <c r="F308" s="155" t="s">
        <v>762</v>
      </c>
      <c r="G308" s="156" t="s">
        <v>212</v>
      </c>
      <c r="H308" s="157">
        <v>8.6</v>
      </c>
      <c r="I308" s="158"/>
      <c r="J308" s="159">
        <f t="shared" si="100"/>
        <v>0</v>
      </c>
      <c r="K308" s="155" t="s">
        <v>165</v>
      </c>
      <c r="L308" s="28"/>
      <c r="M308" s="160" t="s">
        <v>1</v>
      </c>
      <c r="N308" s="161" t="s">
        <v>40</v>
      </c>
      <c r="O308" s="51"/>
      <c r="P308" s="162">
        <f t="shared" si="101"/>
        <v>0</v>
      </c>
      <c r="Q308" s="162">
        <v>1.4500000000000001E-2</v>
      </c>
      <c r="R308" s="162">
        <f t="shared" si="102"/>
        <v>0.12470000000000001</v>
      </c>
      <c r="S308" s="162">
        <v>0</v>
      </c>
      <c r="T308" s="163">
        <f t="shared" si="103"/>
        <v>0</v>
      </c>
      <c r="AR308" s="164" t="s">
        <v>226</v>
      </c>
      <c r="AT308" s="164" t="s">
        <v>161</v>
      </c>
      <c r="AU308" s="164" t="s">
        <v>86</v>
      </c>
      <c r="AY308" s="13" t="s">
        <v>159</v>
      </c>
      <c r="BE308" s="165">
        <f t="shared" si="104"/>
        <v>0</v>
      </c>
      <c r="BF308" s="165">
        <f t="shared" si="105"/>
        <v>0</v>
      </c>
      <c r="BG308" s="165">
        <f t="shared" si="106"/>
        <v>0</v>
      </c>
      <c r="BH308" s="165">
        <f t="shared" si="107"/>
        <v>0</v>
      </c>
      <c r="BI308" s="165">
        <f t="shared" si="108"/>
        <v>0</v>
      </c>
      <c r="BJ308" s="13" t="s">
        <v>86</v>
      </c>
      <c r="BK308" s="165">
        <f t="shared" si="109"/>
        <v>0</v>
      </c>
      <c r="BL308" s="13" t="s">
        <v>226</v>
      </c>
      <c r="BM308" s="164" t="s">
        <v>763</v>
      </c>
    </row>
    <row r="309" spans="2:65" s="1" customFormat="1" ht="16.5" customHeight="1">
      <c r="B309" s="152"/>
      <c r="C309" s="153" t="s">
        <v>764</v>
      </c>
      <c r="D309" s="153" t="s">
        <v>161</v>
      </c>
      <c r="E309" s="154" t="s">
        <v>765</v>
      </c>
      <c r="F309" s="155" t="s">
        <v>766</v>
      </c>
      <c r="G309" s="156" t="s">
        <v>202</v>
      </c>
      <c r="H309" s="157">
        <v>463</v>
      </c>
      <c r="I309" s="158"/>
      <c r="J309" s="159">
        <f t="shared" si="100"/>
        <v>0</v>
      </c>
      <c r="K309" s="155" t="s">
        <v>165</v>
      </c>
      <c r="L309" s="28"/>
      <c r="M309" s="160" t="s">
        <v>1</v>
      </c>
      <c r="N309" s="161" t="s">
        <v>40</v>
      </c>
      <c r="O309" s="51"/>
      <c r="P309" s="162">
        <f t="shared" si="101"/>
        <v>0</v>
      </c>
      <c r="Q309" s="162">
        <v>2.9999999999999997E-4</v>
      </c>
      <c r="R309" s="162">
        <f t="shared" si="102"/>
        <v>0.1389</v>
      </c>
      <c r="S309" s="162">
        <v>0</v>
      </c>
      <c r="T309" s="163">
        <f t="shared" si="103"/>
        <v>0</v>
      </c>
      <c r="AR309" s="164" t="s">
        <v>226</v>
      </c>
      <c r="AT309" s="164" t="s">
        <v>161</v>
      </c>
      <c r="AU309" s="164" t="s">
        <v>86</v>
      </c>
      <c r="AY309" s="13" t="s">
        <v>159</v>
      </c>
      <c r="BE309" s="165">
        <f t="shared" si="104"/>
        <v>0</v>
      </c>
      <c r="BF309" s="165">
        <f t="shared" si="105"/>
        <v>0</v>
      </c>
      <c r="BG309" s="165">
        <f t="shared" si="106"/>
        <v>0</v>
      </c>
      <c r="BH309" s="165">
        <f t="shared" si="107"/>
        <v>0</v>
      </c>
      <c r="BI309" s="165">
        <f t="shared" si="108"/>
        <v>0</v>
      </c>
      <c r="BJ309" s="13" t="s">
        <v>86</v>
      </c>
      <c r="BK309" s="165">
        <f t="shared" si="109"/>
        <v>0</v>
      </c>
      <c r="BL309" s="13" t="s">
        <v>226</v>
      </c>
      <c r="BM309" s="164" t="s">
        <v>767</v>
      </c>
    </row>
    <row r="310" spans="2:65" s="1" customFormat="1" ht="16.5" customHeight="1">
      <c r="B310" s="152"/>
      <c r="C310" s="153" t="s">
        <v>768</v>
      </c>
      <c r="D310" s="153" t="s">
        <v>161</v>
      </c>
      <c r="E310" s="154" t="s">
        <v>769</v>
      </c>
      <c r="F310" s="155" t="s">
        <v>770</v>
      </c>
      <c r="G310" s="156" t="s">
        <v>604</v>
      </c>
      <c r="H310" s="176"/>
      <c r="I310" s="158"/>
      <c r="J310" s="159">
        <f t="shared" si="100"/>
        <v>0</v>
      </c>
      <c r="K310" s="155" t="s">
        <v>165</v>
      </c>
      <c r="L310" s="28"/>
      <c r="M310" s="160" t="s">
        <v>1</v>
      </c>
      <c r="N310" s="161" t="s">
        <v>40</v>
      </c>
      <c r="O310" s="51"/>
      <c r="P310" s="162">
        <f t="shared" si="101"/>
        <v>0</v>
      </c>
      <c r="Q310" s="162">
        <v>0</v>
      </c>
      <c r="R310" s="162">
        <f t="shared" si="102"/>
        <v>0</v>
      </c>
      <c r="S310" s="162">
        <v>0</v>
      </c>
      <c r="T310" s="163">
        <f t="shared" si="103"/>
        <v>0</v>
      </c>
      <c r="AR310" s="164" t="s">
        <v>226</v>
      </c>
      <c r="AT310" s="164" t="s">
        <v>161</v>
      </c>
      <c r="AU310" s="164" t="s">
        <v>86</v>
      </c>
      <c r="AY310" s="13" t="s">
        <v>159</v>
      </c>
      <c r="BE310" s="165">
        <f t="shared" si="104"/>
        <v>0</v>
      </c>
      <c r="BF310" s="165">
        <f t="shared" si="105"/>
        <v>0</v>
      </c>
      <c r="BG310" s="165">
        <f t="shared" si="106"/>
        <v>0</v>
      </c>
      <c r="BH310" s="165">
        <f t="shared" si="107"/>
        <v>0</v>
      </c>
      <c r="BI310" s="165">
        <f t="shared" si="108"/>
        <v>0</v>
      </c>
      <c r="BJ310" s="13" t="s">
        <v>86</v>
      </c>
      <c r="BK310" s="165">
        <f t="shared" si="109"/>
        <v>0</v>
      </c>
      <c r="BL310" s="13" t="s">
        <v>226</v>
      </c>
      <c r="BM310" s="164" t="s">
        <v>771</v>
      </c>
    </row>
    <row r="311" spans="2:65" s="11" customFormat="1" ht="22.8" customHeight="1">
      <c r="B311" s="139"/>
      <c r="D311" s="140" t="s">
        <v>73</v>
      </c>
      <c r="E311" s="150" t="s">
        <v>772</v>
      </c>
      <c r="F311" s="150" t="s">
        <v>773</v>
      </c>
      <c r="I311" s="142"/>
      <c r="J311" s="151">
        <f>BK311</f>
        <v>0</v>
      </c>
      <c r="L311" s="139"/>
      <c r="M311" s="144"/>
      <c r="N311" s="145"/>
      <c r="O311" s="145"/>
      <c r="P311" s="146">
        <f>SUM(P312:P344)</f>
        <v>0</v>
      </c>
      <c r="Q311" s="145"/>
      <c r="R311" s="146">
        <f>SUM(R312:R344)</f>
        <v>1.5234320000000003</v>
      </c>
      <c r="S311" s="145"/>
      <c r="T311" s="147">
        <f>SUM(T312:T344)</f>
        <v>0</v>
      </c>
      <c r="AR311" s="140" t="s">
        <v>86</v>
      </c>
      <c r="AT311" s="148" t="s">
        <v>73</v>
      </c>
      <c r="AU311" s="148" t="s">
        <v>78</v>
      </c>
      <c r="AY311" s="140" t="s">
        <v>159</v>
      </c>
      <c r="BK311" s="149">
        <f>SUM(BK312:BK344)</f>
        <v>0</v>
      </c>
    </row>
    <row r="312" spans="2:65" s="1" customFormat="1" ht="24" customHeight="1">
      <c r="B312" s="152"/>
      <c r="C312" s="153" t="s">
        <v>774</v>
      </c>
      <c r="D312" s="153" t="s">
        <v>161</v>
      </c>
      <c r="E312" s="154" t="s">
        <v>775</v>
      </c>
      <c r="F312" s="155" t="s">
        <v>776</v>
      </c>
      <c r="G312" s="156" t="s">
        <v>274</v>
      </c>
      <c r="H312" s="157">
        <v>1</v>
      </c>
      <c r="I312" s="158"/>
      <c r="J312" s="159">
        <f t="shared" ref="J312:J344" si="110">ROUND(I312*H312,2)</f>
        <v>0</v>
      </c>
      <c r="K312" s="155" t="s">
        <v>165</v>
      </c>
      <c r="L312" s="28"/>
      <c r="M312" s="160" t="s">
        <v>1</v>
      </c>
      <c r="N312" s="161" t="s">
        <v>40</v>
      </c>
      <c r="O312" s="51"/>
      <c r="P312" s="162">
        <f t="shared" ref="P312:P344" si="111">O312*H312</f>
        <v>0</v>
      </c>
      <c r="Q312" s="162">
        <v>3.8000000000000002E-4</v>
      </c>
      <c r="R312" s="162">
        <f t="shared" ref="R312:R344" si="112">Q312*H312</f>
        <v>3.8000000000000002E-4</v>
      </c>
      <c r="S312" s="162">
        <v>0</v>
      </c>
      <c r="T312" s="163">
        <f t="shared" ref="T312:T344" si="113">S312*H312</f>
        <v>0</v>
      </c>
      <c r="AR312" s="164" t="s">
        <v>226</v>
      </c>
      <c r="AT312" s="164" t="s">
        <v>161</v>
      </c>
      <c r="AU312" s="164" t="s">
        <v>86</v>
      </c>
      <c r="AY312" s="13" t="s">
        <v>159</v>
      </c>
      <c r="BE312" s="165">
        <f t="shared" ref="BE312:BE344" si="114">IF(N312="základná",J312,0)</f>
        <v>0</v>
      </c>
      <c r="BF312" s="165">
        <f t="shared" ref="BF312:BF344" si="115">IF(N312="znížená",J312,0)</f>
        <v>0</v>
      </c>
      <c r="BG312" s="165">
        <f t="shared" ref="BG312:BG344" si="116">IF(N312="zákl. prenesená",J312,0)</f>
        <v>0</v>
      </c>
      <c r="BH312" s="165">
        <f t="shared" ref="BH312:BH344" si="117">IF(N312="zníž. prenesená",J312,0)</f>
        <v>0</v>
      </c>
      <c r="BI312" s="165">
        <f t="shared" ref="BI312:BI344" si="118">IF(N312="nulová",J312,0)</f>
        <v>0</v>
      </c>
      <c r="BJ312" s="13" t="s">
        <v>86</v>
      </c>
      <c r="BK312" s="165">
        <f t="shared" ref="BK312:BK344" si="119">ROUND(I312*H312,2)</f>
        <v>0</v>
      </c>
      <c r="BL312" s="13" t="s">
        <v>226</v>
      </c>
      <c r="BM312" s="164" t="s">
        <v>777</v>
      </c>
    </row>
    <row r="313" spans="2:65" s="1" customFormat="1" ht="24" customHeight="1">
      <c r="B313" s="152"/>
      <c r="C313" s="166" t="s">
        <v>778</v>
      </c>
      <c r="D313" s="166" t="s">
        <v>250</v>
      </c>
      <c r="E313" s="167" t="s">
        <v>779</v>
      </c>
      <c r="F313" s="168" t="s">
        <v>780</v>
      </c>
      <c r="G313" s="169" t="s">
        <v>274</v>
      </c>
      <c r="H313" s="170">
        <v>1</v>
      </c>
      <c r="I313" s="171"/>
      <c r="J313" s="172">
        <f t="shared" si="110"/>
        <v>0</v>
      </c>
      <c r="K313" s="168" t="s">
        <v>165</v>
      </c>
      <c r="L313" s="173"/>
      <c r="M313" s="174" t="s">
        <v>1</v>
      </c>
      <c r="N313" s="175" t="s">
        <v>40</v>
      </c>
      <c r="O313" s="51"/>
      <c r="P313" s="162">
        <f t="shared" si="111"/>
        <v>0</v>
      </c>
      <c r="Q313" s="162">
        <v>3.5000000000000003E-2</v>
      </c>
      <c r="R313" s="162">
        <f t="shared" si="112"/>
        <v>3.5000000000000003E-2</v>
      </c>
      <c r="S313" s="162">
        <v>0</v>
      </c>
      <c r="T313" s="163">
        <f t="shared" si="113"/>
        <v>0</v>
      </c>
      <c r="AR313" s="164" t="s">
        <v>292</v>
      </c>
      <c r="AT313" s="164" t="s">
        <v>250</v>
      </c>
      <c r="AU313" s="164" t="s">
        <v>86</v>
      </c>
      <c r="AY313" s="13" t="s">
        <v>159</v>
      </c>
      <c r="BE313" s="165">
        <f t="shared" si="114"/>
        <v>0</v>
      </c>
      <c r="BF313" s="165">
        <f t="shared" si="115"/>
        <v>0</v>
      </c>
      <c r="BG313" s="165">
        <f t="shared" si="116"/>
        <v>0</v>
      </c>
      <c r="BH313" s="165">
        <f t="shared" si="117"/>
        <v>0</v>
      </c>
      <c r="BI313" s="165">
        <f t="shared" si="118"/>
        <v>0</v>
      </c>
      <c r="BJ313" s="13" t="s">
        <v>86</v>
      </c>
      <c r="BK313" s="165">
        <f t="shared" si="119"/>
        <v>0</v>
      </c>
      <c r="BL313" s="13" t="s">
        <v>226</v>
      </c>
      <c r="BM313" s="164" t="s">
        <v>781</v>
      </c>
    </row>
    <row r="314" spans="2:65" s="1" customFormat="1" ht="24" customHeight="1">
      <c r="B314" s="152"/>
      <c r="C314" s="153" t="s">
        <v>782</v>
      </c>
      <c r="D314" s="153" t="s">
        <v>161</v>
      </c>
      <c r="E314" s="154" t="s">
        <v>783</v>
      </c>
      <c r="F314" s="155" t="s">
        <v>784</v>
      </c>
      <c r="G314" s="156" t="s">
        <v>212</v>
      </c>
      <c r="H314" s="157">
        <v>138.9</v>
      </c>
      <c r="I314" s="158"/>
      <c r="J314" s="159">
        <f t="shared" si="110"/>
        <v>0</v>
      </c>
      <c r="K314" s="155" t="s">
        <v>165</v>
      </c>
      <c r="L314" s="28"/>
      <c r="M314" s="160" t="s">
        <v>1</v>
      </c>
      <c r="N314" s="161" t="s">
        <v>40</v>
      </c>
      <c r="O314" s="51"/>
      <c r="P314" s="162">
        <f t="shared" si="111"/>
        <v>0</v>
      </c>
      <c r="Q314" s="162">
        <v>2.1000000000000001E-4</v>
      </c>
      <c r="R314" s="162">
        <f t="shared" si="112"/>
        <v>2.9169000000000004E-2</v>
      </c>
      <c r="S314" s="162">
        <v>0</v>
      </c>
      <c r="T314" s="163">
        <f t="shared" si="113"/>
        <v>0</v>
      </c>
      <c r="AR314" s="164" t="s">
        <v>226</v>
      </c>
      <c r="AT314" s="164" t="s">
        <v>161</v>
      </c>
      <c r="AU314" s="164" t="s">
        <v>86</v>
      </c>
      <c r="AY314" s="13" t="s">
        <v>159</v>
      </c>
      <c r="BE314" s="165">
        <f t="shared" si="114"/>
        <v>0</v>
      </c>
      <c r="BF314" s="165">
        <f t="shared" si="115"/>
        <v>0</v>
      </c>
      <c r="BG314" s="165">
        <f t="shared" si="116"/>
        <v>0</v>
      </c>
      <c r="BH314" s="165">
        <f t="shared" si="117"/>
        <v>0</v>
      </c>
      <c r="BI314" s="165">
        <f t="shared" si="118"/>
        <v>0</v>
      </c>
      <c r="BJ314" s="13" t="s">
        <v>86</v>
      </c>
      <c r="BK314" s="165">
        <f t="shared" si="119"/>
        <v>0</v>
      </c>
      <c r="BL314" s="13" t="s">
        <v>226</v>
      </c>
      <c r="BM314" s="164" t="s">
        <v>785</v>
      </c>
    </row>
    <row r="315" spans="2:65" s="1" customFormat="1" ht="36" customHeight="1">
      <c r="B315" s="152"/>
      <c r="C315" s="166" t="s">
        <v>786</v>
      </c>
      <c r="D315" s="166" t="s">
        <v>250</v>
      </c>
      <c r="E315" s="167" t="s">
        <v>787</v>
      </c>
      <c r="F315" s="168" t="s">
        <v>788</v>
      </c>
      <c r="G315" s="169" t="s">
        <v>212</v>
      </c>
      <c r="H315" s="170">
        <v>145.845</v>
      </c>
      <c r="I315" s="171"/>
      <c r="J315" s="172">
        <f t="shared" si="110"/>
        <v>0</v>
      </c>
      <c r="K315" s="168" t="s">
        <v>165</v>
      </c>
      <c r="L315" s="173"/>
      <c r="M315" s="174" t="s">
        <v>1</v>
      </c>
      <c r="N315" s="175" t="s">
        <v>40</v>
      </c>
      <c r="O315" s="51"/>
      <c r="P315" s="162">
        <f t="shared" si="111"/>
        <v>0</v>
      </c>
      <c r="Q315" s="162">
        <v>1E-4</v>
      </c>
      <c r="R315" s="162">
        <f t="shared" si="112"/>
        <v>1.45845E-2</v>
      </c>
      <c r="S315" s="162">
        <v>0</v>
      </c>
      <c r="T315" s="163">
        <f t="shared" si="113"/>
        <v>0</v>
      </c>
      <c r="AR315" s="164" t="s">
        <v>292</v>
      </c>
      <c r="AT315" s="164" t="s">
        <v>250</v>
      </c>
      <c r="AU315" s="164" t="s">
        <v>86</v>
      </c>
      <c r="AY315" s="13" t="s">
        <v>159</v>
      </c>
      <c r="BE315" s="165">
        <f t="shared" si="114"/>
        <v>0</v>
      </c>
      <c r="BF315" s="165">
        <f t="shared" si="115"/>
        <v>0</v>
      </c>
      <c r="BG315" s="165">
        <f t="shared" si="116"/>
        <v>0</v>
      </c>
      <c r="BH315" s="165">
        <f t="shared" si="117"/>
        <v>0</v>
      </c>
      <c r="BI315" s="165">
        <f t="shared" si="118"/>
        <v>0</v>
      </c>
      <c r="BJ315" s="13" t="s">
        <v>86</v>
      </c>
      <c r="BK315" s="165">
        <f t="shared" si="119"/>
        <v>0</v>
      </c>
      <c r="BL315" s="13" t="s">
        <v>226</v>
      </c>
      <c r="BM315" s="164" t="s">
        <v>789</v>
      </c>
    </row>
    <row r="316" spans="2:65" s="1" customFormat="1" ht="36" customHeight="1">
      <c r="B316" s="152"/>
      <c r="C316" s="166" t="s">
        <v>790</v>
      </c>
      <c r="D316" s="166" t="s">
        <v>250</v>
      </c>
      <c r="E316" s="167" t="s">
        <v>791</v>
      </c>
      <c r="F316" s="168" t="s">
        <v>792</v>
      </c>
      <c r="G316" s="169" t="s">
        <v>212</v>
      </c>
      <c r="H316" s="170">
        <v>145.845</v>
      </c>
      <c r="I316" s="171"/>
      <c r="J316" s="172">
        <f t="shared" si="110"/>
        <v>0</v>
      </c>
      <c r="K316" s="168" t="s">
        <v>165</v>
      </c>
      <c r="L316" s="173"/>
      <c r="M316" s="174" t="s">
        <v>1</v>
      </c>
      <c r="N316" s="175" t="s">
        <v>40</v>
      </c>
      <c r="O316" s="51"/>
      <c r="P316" s="162">
        <f t="shared" si="111"/>
        <v>0</v>
      </c>
      <c r="Q316" s="162">
        <v>1E-4</v>
      </c>
      <c r="R316" s="162">
        <f t="shared" si="112"/>
        <v>1.45845E-2</v>
      </c>
      <c r="S316" s="162">
        <v>0</v>
      </c>
      <c r="T316" s="163">
        <f t="shared" si="113"/>
        <v>0</v>
      </c>
      <c r="AR316" s="164" t="s">
        <v>292</v>
      </c>
      <c r="AT316" s="164" t="s">
        <v>250</v>
      </c>
      <c r="AU316" s="164" t="s">
        <v>86</v>
      </c>
      <c r="AY316" s="13" t="s">
        <v>159</v>
      </c>
      <c r="BE316" s="165">
        <f t="shared" si="114"/>
        <v>0</v>
      </c>
      <c r="BF316" s="165">
        <f t="shared" si="115"/>
        <v>0</v>
      </c>
      <c r="BG316" s="165">
        <f t="shared" si="116"/>
        <v>0</v>
      </c>
      <c r="BH316" s="165">
        <f t="shared" si="117"/>
        <v>0</v>
      </c>
      <c r="BI316" s="165">
        <f t="shared" si="118"/>
        <v>0</v>
      </c>
      <c r="BJ316" s="13" t="s">
        <v>86</v>
      </c>
      <c r="BK316" s="165">
        <f t="shared" si="119"/>
        <v>0</v>
      </c>
      <c r="BL316" s="13" t="s">
        <v>226</v>
      </c>
      <c r="BM316" s="164" t="s">
        <v>793</v>
      </c>
    </row>
    <row r="317" spans="2:65" s="1" customFormat="1" ht="16.5" customHeight="1">
      <c r="B317" s="152"/>
      <c r="C317" s="166" t="s">
        <v>794</v>
      </c>
      <c r="D317" s="166" t="s">
        <v>250</v>
      </c>
      <c r="E317" s="167" t="s">
        <v>795</v>
      </c>
      <c r="F317" s="168" t="s">
        <v>796</v>
      </c>
      <c r="G317" s="169" t="s">
        <v>274</v>
      </c>
      <c r="H317" s="170">
        <v>6</v>
      </c>
      <c r="I317" s="171"/>
      <c r="J317" s="172">
        <f t="shared" si="110"/>
        <v>0</v>
      </c>
      <c r="K317" s="168" t="s">
        <v>1</v>
      </c>
      <c r="L317" s="173"/>
      <c r="M317" s="174" t="s">
        <v>1</v>
      </c>
      <c r="N317" s="175" t="s">
        <v>40</v>
      </c>
      <c r="O317" s="51"/>
      <c r="P317" s="162">
        <f t="shared" si="111"/>
        <v>0</v>
      </c>
      <c r="Q317" s="162">
        <v>0</v>
      </c>
      <c r="R317" s="162">
        <f t="shared" si="112"/>
        <v>0</v>
      </c>
      <c r="S317" s="162">
        <v>0</v>
      </c>
      <c r="T317" s="163">
        <f t="shared" si="113"/>
        <v>0</v>
      </c>
      <c r="AR317" s="164" t="s">
        <v>292</v>
      </c>
      <c r="AT317" s="164" t="s">
        <v>250</v>
      </c>
      <c r="AU317" s="164" t="s">
        <v>86</v>
      </c>
      <c r="AY317" s="13" t="s">
        <v>159</v>
      </c>
      <c r="BE317" s="165">
        <f t="shared" si="114"/>
        <v>0</v>
      </c>
      <c r="BF317" s="165">
        <f t="shared" si="115"/>
        <v>0</v>
      </c>
      <c r="BG317" s="165">
        <f t="shared" si="116"/>
        <v>0</v>
      </c>
      <c r="BH317" s="165">
        <f t="shared" si="117"/>
        <v>0</v>
      </c>
      <c r="BI317" s="165">
        <f t="shared" si="118"/>
        <v>0</v>
      </c>
      <c r="BJ317" s="13" t="s">
        <v>86</v>
      </c>
      <c r="BK317" s="165">
        <f t="shared" si="119"/>
        <v>0</v>
      </c>
      <c r="BL317" s="13" t="s">
        <v>226</v>
      </c>
      <c r="BM317" s="164" t="s">
        <v>797</v>
      </c>
    </row>
    <row r="318" spans="2:65" s="1" customFormat="1" ht="16.5" customHeight="1">
      <c r="B318" s="152"/>
      <c r="C318" s="166" t="s">
        <v>798</v>
      </c>
      <c r="D318" s="166" t="s">
        <v>250</v>
      </c>
      <c r="E318" s="167" t="s">
        <v>799</v>
      </c>
      <c r="F318" s="168" t="s">
        <v>800</v>
      </c>
      <c r="G318" s="169" t="s">
        <v>274</v>
      </c>
      <c r="H318" s="170">
        <v>4</v>
      </c>
      <c r="I318" s="171"/>
      <c r="J318" s="172">
        <f t="shared" si="110"/>
        <v>0</v>
      </c>
      <c r="K318" s="168" t="s">
        <v>1</v>
      </c>
      <c r="L318" s="173"/>
      <c r="M318" s="174" t="s">
        <v>1</v>
      </c>
      <c r="N318" s="175" t="s">
        <v>40</v>
      </c>
      <c r="O318" s="51"/>
      <c r="P318" s="162">
        <f t="shared" si="111"/>
        <v>0</v>
      </c>
      <c r="Q318" s="162">
        <v>0</v>
      </c>
      <c r="R318" s="162">
        <f t="shared" si="112"/>
        <v>0</v>
      </c>
      <c r="S318" s="162">
        <v>0</v>
      </c>
      <c r="T318" s="163">
        <f t="shared" si="113"/>
        <v>0</v>
      </c>
      <c r="AR318" s="164" t="s">
        <v>292</v>
      </c>
      <c r="AT318" s="164" t="s">
        <v>250</v>
      </c>
      <c r="AU318" s="164" t="s">
        <v>86</v>
      </c>
      <c r="AY318" s="13" t="s">
        <v>159</v>
      </c>
      <c r="BE318" s="165">
        <f t="shared" si="114"/>
        <v>0</v>
      </c>
      <c r="BF318" s="165">
        <f t="shared" si="115"/>
        <v>0</v>
      </c>
      <c r="BG318" s="165">
        <f t="shared" si="116"/>
        <v>0</v>
      </c>
      <c r="BH318" s="165">
        <f t="shared" si="117"/>
        <v>0</v>
      </c>
      <c r="BI318" s="165">
        <f t="shared" si="118"/>
        <v>0</v>
      </c>
      <c r="BJ318" s="13" t="s">
        <v>86</v>
      </c>
      <c r="BK318" s="165">
        <f t="shared" si="119"/>
        <v>0</v>
      </c>
      <c r="BL318" s="13" t="s">
        <v>226</v>
      </c>
      <c r="BM318" s="164" t="s">
        <v>801</v>
      </c>
    </row>
    <row r="319" spans="2:65" s="1" customFormat="1" ht="16.5" customHeight="1">
      <c r="B319" s="152"/>
      <c r="C319" s="166" t="s">
        <v>802</v>
      </c>
      <c r="D319" s="166" t="s">
        <v>250</v>
      </c>
      <c r="E319" s="167" t="s">
        <v>803</v>
      </c>
      <c r="F319" s="168" t="s">
        <v>804</v>
      </c>
      <c r="G319" s="169" t="s">
        <v>274</v>
      </c>
      <c r="H319" s="170">
        <v>1</v>
      </c>
      <c r="I319" s="171"/>
      <c r="J319" s="172">
        <f t="shared" si="110"/>
        <v>0</v>
      </c>
      <c r="K319" s="168" t="s">
        <v>1</v>
      </c>
      <c r="L319" s="173"/>
      <c r="M319" s="174" t="s">
        <v>1</v>
      </c>
      <c r="N319" s="175" t="s">
        <v>40</v>
      </c>
      <c r="O319" s="51"/>
      <c r="P319" s="162">
        <f t="shared" si="111"/>
        <v>0</v>
      </c>
      <c r="Q319" s="162">
        <v>0</v>
      </c>
      <c r="R319" s="162">
        <f t="shared" si="112"/>
        <v>0</v>
      </c>
      <c r="S319" s="162">
        <v>0</v>
      </c>
      <c r="T319" s="163">
        <f t="shared" si="113"/>
        <v>0</v>
      </c>
      <c r="AR319" s="164" t="s">
        <v>292</v>
      </c>
      <c r="AT319" s="164" t="s">
        <v>250</v>
      </c>
      <c r="AU319" s="164" t="s">
        <v>86</v>
      </c>
      <c r="AY319" s="13" t="s">
        <v>159</v>
      </c>
      <c r="BE319" s="165">
        <f t="shared" si="114"/>
        <v>0</v>
      </c>
      <c r="BF319" s="165">
        <f t="shared" si="115"/>
        <v>0</v>
      </c>
      <c r="BG319" s="165">
        <f t="shared" si="116"/>
        <v>0</v>
      </c>
      <c r="BH319" s="165">
        <f t="shared" si="117"/>
        <v>0</v>
      </c>
      <c r="BI319" s="165">
        <f t="shared" si="118"/>
        <v>0</v>
      </c>
      <c r="BJ319" s="13" t="s">
        <v>86</v>
      </c>
      <c r="BK319" s="165">
        <f t="shared" si="119"/>
        <v>0</v>
      </c>
      <c r="BL319" s="13" t="s">
        <v>226</v>
      </c>
      <c r="BM319" s="164" t="s">
        <v>805</v>
      </c>
    </row>
    <row r="320" spans="2:65" s="1" customFormat="1" ht="16.5" customHeight="1">
      <c r="B320" s="152"/>
      <c r="C320" s="166" t="s">
        <v>806</v>
      </c>
      <c r="D320" s="166" t="s">
        <v>250</v>
      </c>
      <c r="E320" s="167" t="s">
        <v>807</v>
      </c>
      <c r="F320" s="168" t="s">
        <v>808</v>
      </c>
      <c r="G320" s="169" t="s">
        <v>274</v>
      </c>
      <c r="H320" s="170">
        <v>1</v>
      </c>
      <c r="I320" s="171"/>
      <c r="J320" s="172">
        <f t="shared" si="110"/>
        <v>0</v>
      </c>
      <c r="K320" s="168" t="s">
        <v>1</v>
      </c>
      <c r="L320" s="173"/>
      <c r="M320" s="174" t="s">
        <v>1</v>
      </c>
      <c r="N320" s="175" t="s">
        <v>40</v>
      </c>
      <c r="O320" s="51"/>
      <c r="P320" s="162">
        <f t="shared" si="111"/>
        <v>0</v>
      </c>
      <c r="Q320" s="162">
        <v>0</v>
      </c>
      <c r="R320" s="162">
        <f t="shared" si="112"/>
        <v>0</v>
      </c>
      <c r="S320" s="162">
        <v>0</v>
      </c>
      <c r="T320" s="163">
        <f t="shared" si="113"/>
        <v>0</v>
      </c>
      <c r="AR320" s="164" t="s">
        <v>292</v>
      </c>
      <c r="AT320" s="164" t="s">
        <v>250</v>
      </c>
      <c r="AU320" s="164" t="s">
        <v>86</v>
      </c>
      <c r="AY320" s="13" t="s">
        <v>159</v>
      </c>
      <c r="BE320" s="165">
        <f t="shared" si="114"/>
        <v>0</v>
      </c>
      <c r="BF320" s="165">
        <f t="shared" si="115"/>
        <v>0</v>
      </c>
      <c r="BG320" s="165">
        <f t="shared" si="116"/>
        <v>0</v>
      </c>
      <c r="BH320" s="165">
        <f t="shared" si="117"/>
        <v>0</v>
      </c>
      <c r="BI320" s="165">
        <f t="shared" si="118"/>
        <v>0</v>
      </c>
      <c r="BJ320" s="13" t="s">
        <v>86</v>
      </c>
      <c r="BK320" s="165">
        <f t="shared" si="119"/>
        <v>0</v>
      </c>
      <c r="BL320" s="13" t="s">
        <v>226</v>
      </c>
      <c r="BM320" s="164" t="s">
        <v>809</v>
      </c>
    </row>
    <row r="321" spans="2:65" s="1" customFormat="1" ht="16.5" customHeight="1">
      <c r="B321" s="152"/>
      <c r="C321" s="166" t="s">
        <v>810</v>
      </c>
      <c r="D321" s="166" t="s">
        <v>250</v>
      </c>
      <c r="E321" s="167" t="s">
        <v>811</v>
      </c>
      <c r="F321" s="168" t="s">
        <v>812</v>
      </c>
      <c r="G321" s="169" t="s">
        <v>274</v>
      </c>
      <c r="H321" s="170">
        <v>5</v>
      </c>
      <c r="I321" s="171"/>
      <c r="J321" s="172">
        <f t="shared" si="110"/>
        <v>0</v>
      </c>
      <c r="K321" s="168" t="s">
        <v>1</v>
      </c>
      <c r="L321" s="173"/>
      <c r="M321" s="174" t="s">
        <v>1</v>
      </c>
      <c r="N321" s="175" t="s">
        <v>40</v>
      </c>
      <c r="O321" s="51"/>
      <c r="P321" s="162">
        <f t="shared" si="111"/>
        <v>0</v>
      </c>
      <c r="Q321" s="162">
        <v>0</v>
      </c>
      <c r="R321" s="162">
        <f t="shared" si="112"/>
        <v>0</v>
      </c>
      <c r="S321" s="162">
        <v>0</v>
      </c>
      <c r="T321" s="163">
        <f t="shared" si="113"/>
        <v>0</v>
      </c>
      <c r="AR321" s="164" t="s">
        <v>292</v>
      </c>
      <c r="AT321" s="164" t="s">
        <v>250</v>
      </c>
      <c r="AU321" s="164" t="s">
        <v>86</v>
      </c>
      <c r="AY321" s="13" t="s">
        <v>159</v>
      </c>
      <c r="BE321" s="165">
        <f t="shared" si="114"/>
        <v>0</v>
      </c>
      <c r="BF321" s="165">
        <f t="shared" si="115"/>
        <v>0</v>
      </c>
      <c r="BG321" s="165">
        <f t="shared" si="116"/>
        <v>0</v>
      </c>
      <c r="BH321" s="165">
        <f t="shared" si="117"/>
        <v>0</v>
      </c>
      <c r="BI321" s="165">
        <f t="shared" si="118"/>
        <v>0</v>
      </c>
      <c r="BJ321" s="13" t="s">
        <v>86</v>
      </c>
      <c r="BK321" s="165">
        <f t="shared" si="119"/>
        <v>0</v>
      </c>
      <c r="BL321" s="13" t="s">
        <v>226</v>
      </c>
      <c r="BM321" s="164" t="s">
        <v>813</v>
      </c>
    </row>
    <row r="322" spans="2:65" s="1" customFormat="1" ht="16.5" customHeight="1">
      <c r="B322" s="152"/>
      <c r="C322" s="166" t="s">
        <v>814</v>
      </c>
      <c r="D322" s="166" t="s">
        <v>250</v>
      </c>
      <c r="E322" s="167" t="s">
        <v>815</v>
      </c>
      <c r="F322" s="168" t="s">
        <v>816</v>
      </c>
      <c r="G322" s="169" t="s">
        <v>274</v>
      </c>
      <c r="H322" s="170">
        <v>2</v>
      </c>
      <c r="I322" s="171"/>
      <c r="J322" s="172">
        <f t="shared" si="110"/>
        <v>0</v>
      </c>
      <c r="K322" s="168" t="s">
        <v>1</v>
      </c>
      <c r="L322" s="173"/>
      <c r="M322" s="174" t="s">
        <v>1</v>
      </c>
      <c r="N322" s="175" t="s">
        <v>40</v>
      </c>
      <c r="O322" s="51"/>
      <c r="P322" s="162">
        <f t="shared" si="111"/>
        <v>0</v>
      </c>
      <c r="Q322" s="162">
        <v>0</v>
      </c>
      <c r="R322" s="162">
        <f t="shared" si="112"/>
        <v>0</v>
      </c>
      <c r="S322" s="162">
        <v>0</v>
      </c>
      <c r="T322" s="163">
        <f t="shared" si="113"/>
        <v>0</v>
      </c>
      <c r="AR322" s="164" t="s">
        <v>292</v>
      </c>
      <c r="AT322" s="164" t="s">
        <v>250</v>
      </c>
      <c r="AU322" s="164" t="s">
        <v>86</v>
      </c>
      <c r="AY322" s="13" t="s">
        <v>159</v>
      </c>
      <c r="BE322" s="165">
        <f t="shared" si="114"/>
        <v>0</v>
      </c>
      <c r="BF322" s="165">
        <f t="shared" si="115"/>
        <v>0</v>
      </c>
      <c r="BG322" s="165">
        <f t="shared" si="116"/>
        <v>0</v>
      </c>
      <c r="BH322" s="165">
        <f t="shared" si="117"/>
        <v>0</v>
      </c>
      <c r="BI322" s="165">
        <f t="shared" si="118"/>
        <v>0</v>
      </c>
      <c r="BJ322" s="13" t="s">
        <v>86</v>
      </c>
      <c r="BK322" s="165">
        <f t="shared" si="119"/>
        <v>0</v>
      </c>
      <c r="BL322" s="13" t="s">
        <v>226</v>
      </c>
      <c r="BM322" s="164" t="s">
        <v>817</v>
      </c>
    </row>
    <row r="323" spans="2:65" s="1" customFormat="1" ht="16.5" customHeight="1">
      <c r="B323" s="152"/>
      <c r="C323" s="166" t="s">
        <v>818</v>
      </c>
      <c r="D323" s="166" t="s">
        <v>250</v>
      </c>
      <c r="E323" s="167" t="s">
        <v>819</v>
      </c>
      <c r="F323" s="168" t="s">
        <v>820</v>
      </c>
      <c r="G323" s="169" t="s">
        <v>274</v>
      </c>
      <c r="H323" s="170">
        <v>1</v>
      </c>
      <c r="I323" s="171"/>
      <c r="J323" s="172">
        <f t="shared" si="110"/>
        <v>0</v>
      </c>
      <c r="K323" s="168" t="s">
        <v>1</v>
      </c>
      <c r="L323" s="173"/>
      <c r="M323" s="174" t="s">
        <v>1</v>
      </c>
      <c r="N323" s="175" t="s">
        <v>40</v>
      </c>
      <c r="O323" s="51"/>
      <c r="P323" s="162">
        <f t="shared" si="111"/>
        <v>0</v>
      </c>
      <c r="Q323" s="162">
        <v>0</v>
      </c>
      <c r="R323" s="162">
        <f t="shared" si="112"/>
        <v>0</v>
      </c>
      <c r="S323" s="162">
        <v>0</v>
      </c>
      <c r="T323" s="163">
        <f t="shared" si="113"/>
        <v>0</v>
      </c>
      <c r="AR323" s="164" t="s">
        <v>292</v>
      </c>
      <c r="AT323" s="164" t="s">
        <v>250</v>
      </c>
      <c r="AU323" s="164" t="s">
        <v>86</v>
      </c>
      <c r="AY323" s="13" t="s">
        <v>159</v>
      </c>
      <c r="BE323" s="165">
        <f t="shared" si="114"/>
        <v>0</v>
      </c>
      <c r="BF323" s="165">
        <f t="shared" si="115"/>
        <v>0</v>
      </c>
      <c r="BG323" s="165">
        <f t="shared" si="116"/>
        <v>0</v>
      </c>
      <c r="BH323" s="165">
        <f t="shared" si="117"/>
        <v>0</v>
      </c>
      <c r="BI323" s="165">
        <f t="shared" si="118"/>
        <v>0</v>
      </c>
      <c r="BJ323" s="13" t="s">
        <v>86</v>
      </c>
      <c r="BK323" s="165">
        <f t="shared" si="119"/>
        <v>0</v>
      </c>
      <c r="BL323" s="13" t="s">
        <v>226</v>
      </c>
      <c r="BM323" s="164" t="s">
        <v>821</v>
      </c>
    </row>
    <row r="324" spans="2:65" s="1" customFormat="1" ht="16.5" customHeight="1">
      <c r="B324" s="152"/>
      <c r="C324" s="166" t="s">
        <v>822</v>
      </c>
      <c r="D324" s="166" t="s">
        <v>250</v>
      </c>
      <c r="E324" s="167" t="s">
        <v>823</v>
      </c>
      <c r="F324" s="168" t="s">
        <v>824</v>
      </c>
      <c r="G324" s="169" t="s">
        <v>274</v>
      </c>
      <c r="H324" s="170">
        <v>1</v>
      </c>
      <c r="I324" s="171"/>
      <c r="J324" s="172">
        <f t="shared" si="110"/>
        <v>0</v>
      </c>
      <c r="K324" s="168" t="s">
        <v>1</v>
      </c>
      <c r="L324" s="173"/>
      <c r="M324" s="174" t="s">
        <v>1</v>
      </c>
      <c r="N324" s="175" t="s">
        <v>40</v>
      </c>
      <c r="O324" s="51"/>
      <c r="P324" s="162">
        <f t="shared" si="111"/>
        <v>0</v>
      </c>
      <c r="Q324" s="162">
        <v>0</v>
      </c>
      <c r="R324" s="162">
        <f t="shared" si="112"/>
        <v>0</v>
      </c>
      <c r="S324" s="162">
        <v>0</v>
      </c>
      <c r="T324" s="163">
        <f t="shared" si="113"/>
        <v>0</v>
      </c>
      <c r="AR324" s="164" t="s">
        <v>292</v>
      </c>
      <c r="AT324" s="164" t="s">
        <v>250</v>
      </c>
      <c r="AU324" s="164" t="s">
        <v>86</v>
      </c>
      <c r="AY324" s="13" t="s">
        <v>159</v>
      </c>
      <c r="BE324" s="165">
        <f t="shared" si="114"/>
        <v>0</v>
      </c>
      <c r="BF324" s="165">
        <f t="shared" si="115"/>
        <v>0</v>
      </c>
      <c r="BG324" s="165">
        <f t="shared" si="116"/>
        <v>0</v>
      </c>
      <c r="BH324" s="165">
        <f t="shared" si="117"/>
        <v>0</v>
      </c>
      <c r="BI324" s="165">
        <f t="shared" si="118"/>
        <v>0</v>
      </c>
      <c r="BJ324" s="13" t="s">
        <v>86</v>
      </c>
      <c r="BK324" s="165">
        <f t="shared" si="119"/>
        <v>0</v>
      </c>
      <c r="BL324" s="13" t="s">
        <v>226</v>
      </c>
      <c r="BM324" s="164" t="s">
        <v>825</v>
      </c>
    </row>
    <row r="325" spans="2:65" s="1" customFormat="1" ht="24" customHeight="1">
      <c r="B325" s="152"/>
      <c r="C325" s="153" t="s">
        <v>826</v>
      </c>
      <c r="D325" s="153" t="s">
        <v>161</v>
      </c>
      <c r="E325" s="154" t="s">
        <v>827</v>
      </c>
      <c r="F325" s="155" t="s">
        <v>828</v>
      </c>
      <c r="G325" s="156" t="s">
        <v>212</v>
      </c>
      <c r="H325" s="157">
        <v>17.2</v>
      </c>
      <c r="I325" s="158"/>
      <c r="J325" s="159">
        <f t="shared" si="110"/>
        <v>0</v>
      </c>
      <c r="K325" s="155" t="s">
        <v>165</v>
      </c>
      <c r="L325" s="28"/>
      <c r="M325" s="160" t="s">
        <v>1</v>
      </c>
      <c r="N325" s="161" t="s">
        <v>40</v>
      </c>
      <c r="O325" s="51"/>
      <c r="P325" s="162">
        <f t="shared" si="111"/>
        <v>0</v>
      </c>
      <c r="Q325" s="162">
        <v>2.1000000000000001E-4</v>
      </c>
      <c r="R325" s="162">
        <f t="shared" si="112"/>
        <v>3.6120000000000002E-3</v>
      </c>
      <c r="S325" s="162">
        <v>0</v>
      </c>
      <c r="T325" s="163">
        <f t="shared" si="113"/>
        <v>0</v>
      </c>
      <c r="AR325" s="164" t="s">
        <v>226</v>
      </c>
      <c r="AT325" s="164" t="s">
        <v>161</v>
      </c>
      <c r="AU325" s="164" t="s">
        <v>86</v>
      </c>
      <c r="AY325" s="13" t="s">
        <v>159</v>
      </c>
      <c r="BE325" s="165">
        <f t="shared" si="114"/>
        <v>0</v>
      </c>
      <c r="BF325" s="165">
        <f t="shared" si="115"/>
        <v>0</v>
      </c>
      <c r="BG325" s="165">
        <f t="shared" si="116"/>
        <v>0</v>
      </c>
      <c r="BH325" s="165">
        <f t="shared" si="117"/>
        <v>0</v>
      </c>
      <c r="BI325" s="165">
        <f t="shared" si="118"/>
        <v>0</v>
      </c>
      <c r="BJ325" s="13" t="s">
        <v>86</v>
      </c>
      <c r="BK325" s="165">
        <f t="shared" si="119"/>
        <v>0</v>
      </c>
      <c r="BL325" s="13" t="s">
        <v>226</v>
      </c>
      <c r="BM325" s="164" t="s">
        <v>829</v>
      </c>
    </row>
    <row r="326" spans="2:65" s="1" customFormat="1" ht="36" customHeight="1">
      <c r="B326" s="152"/>
      <c r="C326" s="166" t="s">
        <v>830</v>
      </c>
      <c r="D326" s="166" t="s">
        <v>250</v>
      </c>
      <c r="E326" s="167" t="s">
        <v>787</v>
      </c>
      <c r="F326" s="168" t="s">
        <v>788</v>
      </c>
      <c r="G326" s="169" t="s">
        <v>212</v>
      </c>
      <c r="H326" s="170">
        <v>18.059999999999999</v>
      </c>
      <c r="I326" s="171"/>
      <c r="J326" s="172">
        <f t="shared" si="110"/>
        <v>0</v>
      </c>
      <c r="K326" s="168" t="s">
        <v>165</v>
      </c>
      <c r="L326" s="173"/>
      <c r="M326" s="174" t="s">
        <v>1</v>
      </c>
      <c r="N326" s="175" t="s">
        <v>40</v>
      </c>
      <c r="O326" s="51"/>
      <c r="P326" s="162">
        <f t="shared" si="111"/>
        <v>0</v>
      </c>
      <c r="Q326" s="162">
        <v>1E-4</v>
      </c>
      <c r="R326" s="162">
        <f t="shared" si="112"/>
        <v>1.8059999999999999E-3</v>
      </c>
      <c r="S326" s="162">
        <v>0</v>
      </c>
      <c r="T326" s="163">
        <f t="shared" si="113"/>
        <v>0</v>
      </c>
      <c r="AR326" s="164" t="s">
        <v>292</v>
      </c>
      <c r="AT326" s="164" t="s">
        <v>250</v>
      </c>
      <c r="AU326" s="164" t="s">
        <v>86</v>
      </c>
      <c r="AY326" s="13" t="s">
        <v>159</v>
      </c>
      <c r="BE326" s="165">
        <f t="shared" si="114"/>
        <v>0</v>
      </c>
      <c r="BF326" s="165">
        <f t="shared" si="115"/>
        <v>0</v>
      </c>
      <c r="BG326" s="165">
        <f t="shared" si="116"/>
        <v>0</v>
      </c>
      <c r="BH326" s="165">
        <f t="shared" si="117"/>
        <v>0</v>
      </c>
      <c r="BI326" s="165">
        <f t="shared" si="118"/>
        <v>0</v>
      </c>
      <c r="BJ326" s="13" t="s">
        <v>86</v>
      </c>
      <c r="BK326" s="165">
        <f t="shared" si="119"/>
        <v>0</v>
      </c>
      <c r="BL326" s="13" t="s">
        <v>226</v>
      </c>
      <c r="BM326" s="164" t="s">
        <v>831</v>
      </c>
    </row>
    <row r="327" spans="2:65" s="1" customFormat="1" ht="36" customHeight="1">
      <c r="B327" s="152"/>
      <c r="C327" s="166" t="s">
        <v>832</v>
      </c>
      <c r="D327" s="166" t="s">
        <v>250</v>
      </c>
      <c r="E327" s="167" t="s">
        <v>833</v>
      </c>
      <c r="F327" s="168" t="s">
        <v>834</v>
      </c>
      <c r="G327" s="169" t="s">
        <v>212</v>
      </c>
      <c r="H327" s="170">
        <v>18.059999999999999</v>
      </c>
      <c r="I327" s="171"/>
      <c r="J327" s="172">
        <f t="shared" si="110"/>
        <v>0</v>
      </c>
      <c r="K327" s="168" t="s">
        <v>165</v>
      </c>
      <c r="L327" s="173"/>
      <c r="M327" s="174" t="s">
        <v>1</v>
      </c>
      <c r="N327" s="175" t="s">
        <v>40</v>
      </c>
      <c r="O327" s="51"/>
      <c r="P327" s="162">
        <f t="shared" si="111"/>
        <v>0</v>
      </c>
      <c r="Q327" s="162">
        <v>1E-4</v>
      </c>
      <c r="R327" s="162">
        <f t="shared" si="112"/>
        <v>1.8059999999999999E-3</v>
      </c>
      <c r="S327" s="162">
        <v>0</v>
      </c>
      <c r="T327" s="163">
        <f t="shared" si="113"/>
        <v>0</v>
      </c>
      <c r="AR327" s="164" t="s">
        <v>292</v>
      </c>
      <c r="AT327" s="164" t="s">
        <v>250</v>
      </c>
      <c r="AU327" s="164" t="s">
        <v>86</v>
      </c>
      <c r="AY327" s="13" t="s">
        <v>159</v>
      </c>
      <c r="BE327" s="165">
        <f t="shared" si="114"/>
        <v>0</v>
      </c>
      <c r="BF327" s="165">
        <f t="shared" si="115"/>
        <v>0</v>
      </c>
      <c r="BG327" s="165">
        <f t="shared" si="116"/>
        <v>0</v>
      </c>
      <c r="BH327" s="165">
        <f t="shared" si="117"/>
        <v>0</v>
      </c>
      <c r="BI327" s="165">
        <f t="shared" si="118"/>
        <v>0</v>
      </c>
      <c r="BJ327" s="13" t="s">
        <v>86</v>
      </c>
      <c r="BK327" s="165">
        <f t="shared" si="119"/>
        <v>0</v>
      </c>
      <c r="BL327" s="13" t="s">
        <v>226</v>
      </c>
      <c r="BM327" s="164" t="s">
        <v>835</v>
      </c>
    </row>
    <row r="328" spans="2:65" s="1" customFormat="1" ht="16.5" customHeight="1">
      <c r="B328" s="152"/>
      <c r="C328" s="166" t="s">
        <v>836</v>
      </c>
      <c r="D328" s="166" t="s">
        <v>250</v>
      </c>
      <c r="E328" s="167" t="s">
        <v>837</v>
      </c>
      <c r="F328" s="168" t="s">
        <v>838</v>
      </c>
      <c r="G328" s="169" t="s">
        <v>274</v>
      </c>
      <c r="H328" s="170">
        <v>2</v>
      </c>
      <c r="I328" s="171"/>
      <c r="J328" s="172">
        <f t="shared" si="110"/>
        <v>0</v>
      </c>
      <c r="K328" s="168" t="s">
        <v>165</v>
      </c>
      <c r="L328" s="173"/>
      <c r="M328" s="174" t="s">
        <v>1</v>
      </c>
      <c r="N328" s="175" t="s">
        <v>40</v>
      </c>
      <c r="O328" s="51"/>
      <c r="P328" s="162">
        <f t="shared" si="111"/>
        <v>0</v>
      </c>
      <c r="Q328" s="162">
        <v>0.33</v>
      </c>
      <c r="R328" s="162">
        <f t="shared" si="112"/>
        <v>0.66</v>
      </c>
      <c r="S328" s="162">
        <v>0</v>
      </c>
      <c r="T328" s="163">
        <f t="shared" si="113"/>
        <v>0</v>
      </c>
      <c r="AR328" s="164" t="s">
        <v>292</v>
      </c>
      <c r="AT328" s="164" t="s">
        <v>250</v>
      </c>
      <c r="AU328" s="164" t="s">
        <v>86</v>
      </c>
      <c r="AY328" s="13" t="s">
        <v>159</v>
      </c>
      <c r="BE328" s="165">
        <f t="shared" si="114"/>
        <v>0</v>
      </c>
      <c r="BF328" s="165">
        <f t="shared" si="115"/>
        <v>0</v>
      </c>
      <c r="BG328" s="165">
        <f t="shared" si="116"/>
        <v>0</v>
      </c>
      <c r="BH328" s="165">
        <f t="shared" si="117"/>
        <v>0</v>
      </c>
      <c r="BI328" s="165">
        <f t="shared" si="118"/>
        <v>0</v>
      </c>
      <c r="BJ328" s="13" t="s">
        <v>86</v>
      </c>
      <c r="BK328" s="165">
        <f t="shared" si="119"/>
        <v>0</v>
      </c>
      <c r="BL328" s="13" t="s">
        <v>226</v>
      </c>
      <c r="BM328" s="164" t="s">
        <v>839</v>
      </c>
    </row>
    <row r="329" spans="2:65" s="1" customFormat="1" ht="24" customHeight="1">
      <c r="B329" s="152"/>
      <c r="C329" s="153" t="s">
        <v>840</v>
      </c>
      <c r="D329" s="153" t="s">
        <v>161</v>
      </c>
      <c r="E329" s="154" t="s">
        <v>841</v>
      </c>
      <c r="F329" s="155" t="s">
        <v>842</v>
      </c>
      <c r="G329" s="156" t="s">
        <v>274</v>
      </c>
      <c r="H329" s="157">
        <v>4</v>
      </c>
      <c r="I329" s="158"/>
      <c r="J329" s="159">
        <f t="shared" si="110"/>
        <v>0</v>
      </c>
      <c r="K329" s="155" t="s">
        <v>165</v>
      </c>
      <c r="L329" s="28"/>
      <c r="M329" s="160" t="s">
        <v>1</v>
      </c>
      <c r="N329" s="161" t="s">
        <v>40</v>
      </c>
      <c r="O329" s="51"/>
      <c r="P329" s="162">
        <f t="shared" si="111"/>
        <v>0</v>
      </c>
      <c r="Q329" s="162">
        <v>1.1999999999999999E-3</v>
      </c>
      <c r="R329" s="162">
        <f t="shared" si="112"/>
        <v>4.7999999999999996E-3</v>
      </c>
      <c r="S329" s="162">
        <v>0</v>
      </c>
      <c r="T329" s="163">
        <f t="shared" si="113"/>
        <v>0</v>
      </c>
      <c r="AR329" s="164" t="s">
        <v>226</v>
      </c>
      <c r="AT329" s="164" t="s">
        <v>161</v>
      </c>
      <c r="AU329" s="164" t="s">
        <v>86</v>
      </c>
      <c r="AY329" s="13" t="s">
        <v>159</v>
      </c>
      <c r="BE329" s="165">
        <f t="shared" si="114"/>
        <v>0</v>
      </c>
      <c r="BF329" s="165">
        <f t="shared" si="115"/>
        <v>0</v>
      </c>
      <c r="BG329" s="165">
        <f t="shared" si="116"/>
        <v>0</v>
      </c>
      <c r="BH329" s="165">
        <f t="shared" si="117"/>
        <v>0</v>
      </c>
      <c r="BI329" s="165">
        <f t="shared" si="118"/>
        <v>0</v>
      </c>
      <c r="BJ329" s="13" t="s">
        <v>86</v>
      </c>
      <c r="BK329" s="165">
        <f t="shared" si="119"/>
        <v>0</v>
      </c>
      <c r="BL329" s="13" t="s">
        <v>226</v>
      </c>
      <c r="BM329" s="164" t="s">
        <v>843</v>
      </c>
    </row>
    <row r="330" spans="2:65" s="1" customFormat="1" ht="24" customHeight="1">
      <c r="B330" s="152"/>
      <c r="C330" s="166" t="s">
        <v>844</v>
      </c>
      <c r="D330" s="166" t="s">
        <v>250</v>
      </c>
      <c r="E330" s="167" t="s">
        <v>845</v>
      </c>
      <c r="F330" s="168" t="s">
        <v>846</v>
      </c>
      <c r="G330" s="169" t="s">
        <v>274</v>
      </c>
      <c r="H330" s="170">
        <v>1</v>
      </c>
      <c r="I330" s="171"/>
      <c r="J330" s="172">
        <f t="shared" si="110"/>
        <v>0</v>
      </c>
      <c r="K330" s="168" t="s">
        <v>165</v>
      </c>
      <c r="L330" s="173"/>
      <c r="M330" s="174" t="s">
        <v>1</v>
      </c>
      <c r="N330" s="175" t="s">
        <v>40</v>
      </c>
      <c r="O330" s="51"/>
      <c r="P330" s="162">
        <f t="shared" si="111"/>
        <v>0</v>
      </c>
      <c r="Q330" s="162">
        <v>0.03</v>
      </c>
      <c r="R330" s="162">
        <f t="shared" si="112"/>
        <v>0.03</v>
      </c>
      <c r="S330" s="162">
        <v>0</v>
      </c>
      <c r="T330" s="163">
        <f t="shared" si="113"/>
        <v>0</v>
      </c>
      <c r="AR330" s="164" t="s">
        <v>292</v>
      </c>
      <c r="AT330" s="164" t="s">
        <v>250</v>
      </c>
      <c r="AU330" s="164" t="s">
        <v>86</v>
      </c>
      <c r="AY330" s="13" t="s">
        <v>159</v>
      </c>
      <c r="BE330" s="165">
        <f t="shared" si="114"/>
        <v>0</v>
      </c>
      <c r="BF330" s="165">
        <f t="shared" si="115"/>
        <v>0</v>
      </c>
      <c r="BG330" s="165">
        <f t="shared" si="116"/>
        <v>0</v>
      </c>
      <c r="BH330" s="165">
        <f t="shared" si="117"/>
        <v>0</v>
      </c>
      <c r="BI330" s="165">
        <f t="shared" si="118"/>
        <v>0</v>
      </c>
      <c r="BJ330" s="13" t="s">
        <v>86</v>
      </c>
      <c r="BK330" s="165">
        <f t="shared" si="119"/>
        <v>0</v>
      </c>
      <c r="BL330" s="13" t="s">
        <v>226</v>
      </c>
      <c r="BM330" s="164" t="s">
        <v>847</v>
      </c>
    </row>
    <row r="331" spans="2:65" s="1" customFormat="1" ht="24" customHeight="1">
      <c r="B331" s="152"/>
      <c r="C331" s="166" t="s">
        <v>848</v>
      </c>
      <c r="D331" s="166" t="s">
        <v>250</v>
      </c>
      <c r="E331" s="167" t="s">
        <v>849</v>
      </c>
      <c r="F331" s="168" t="s">
        <v>850</v>
      </c>
      <c r="G331" s="169" t="s">
        <v>274</v>
      </c>
      <c r="H331" s="170">
        <v>1</v>
      </c>
      <c r="I331" s="171"/>
      <c r="J331" s="172">
        <f t="shared" si="110"/>
        <v>0</v>
      </c>
      <c r="K331" s="168" t="s">
        <v>165</v>
      </c>
      <c r="L331" s="173"/>
      <c r="M331" s="174" t="s">
        <v>1</v>
      </c>
      <c r="N331" s="175" t="s">
        <v>40</v>
      </c>
      <c r="O331" s="51"/>
      <c r="P331" s="162">
        <f t="shared" si="111"/>
        <v>0</v>
      </c>
      <c r="Q331" s="162">
        <v>0.03</v>
      </c>
      <c r="R331" s="162">
        <f t="shared" si="112"/>
        <v>0.03</v>
      </c>
      <c r="S331" s="162">
        <v>0</v>
      </c>
      <c r="T331" s="163">
        <f t="shared" si="113"/>
        <v>0</v>
      </c>
      <c r="AR331" s="164" t="s">
        <v>292</v>
      </c>
      <c r="AT331" s="164" t="s">
        <v>250</v>
      </c>
      <c r="AU331" s="164" t="s">
        <v>86</v>
      </c>
      <c r="AY331" s="13" t="s">
        <v>159</v>
      </c>
      <c r="BE331" s="165">
        <f t="shared" si="114"/>
        <v>0</v>
      </c>
      <c r="BF331" s="165">
        <f t="shared" si="115"/>
        <v>0</v>
      </c>
      <c r="BG331" s="165">
        <f t="shared" si="116"/>
        <v>0</v>
      </c>
      <c r="BH331" s="165">
        <f t="shared" si="117"/>
        <v>0</v>
      </c>
      <c r="BI331" s="165">
        <f t="shared" si="118"/>
        <v>0</v>
      </c>
      <c r="BJ331" s="13" t="s">
        <v>86</v>
      </c>
      <c r="BK331" s="165">
        <f t="shared" si="119"/>
        <v>0</v>
      </c>
      <c r="BL331" s="13" t="s">
        <v>226</v>
      </c>
      <c r="BM331" s="164" t="s">
        <v>851</v>
      </c>
    </row>
    <row r="332" spans="2:65" s="1" customFormat="1" ht="24" customHeight="1">
      <c r="B332" s="152"/>
      <c r="C332" s="166" t="s">
        <v>852</v>
      </c>
      <c r="D332" s="166" t="s">
        <v>250</v>
      </c>
      <c r="E332" s="167" t="s">
        <v>853</v>
      </c>
      <c r="F332" s="168" t="s">
        <v>854</v>
      </c>
      <c r="G332" s="169" t="s">
        <v>274</v>
      </c>
      <c r="H332" s="170">
        <v>1</v>
      </c>
      <c r="I332" s="171"/>
      <c r="J332" s="172">
        <f t="shared" si="110"/>
        <v>0</v>
      </c>
      <c r="K332" s="168" t="s">
        <v>165</v>
      </c>
      <c r="L332" s="173"/>
      <c r="M332" s="174" t="s">
        <v>1</v>
      </c>
      <c r="N332" s="175" t="s">
        <v>40</v>
      </c>
      <c r="O332" s="51"/>
      <c r="P332" s="162">
        <f t="shared" si="111"/>
        <v>0</v>
      </c>
      <c r="Q332" s="162">
        <v>3.7999999999999999E-2</v>
      </c>
      <c r="R332" s="162">
        <f t="shared" si="112"/>
        <v>3.7999999999999999E-2</v>
      </c>
      <c r="S332" s="162">
        <v>0</v>
      </c>
      <c r="T332" s="163">
        <f t="shared" si="113"/>
        <v>0</v>
      </c>
      <c r="AR332" s="164" t="s">
        <v>292</v>
      </c>
      <c r="AT332" s="164" t="s">
        <v>250</v>
      </c>
      <c r="AU332" s="164" t="s">
        <v>86</v>
      </c>
      <c r="AY332" s="13" t="s">
        <v>159</v>
      </c>
      <c r="BE332" s="165">
        <f t="shared" si="114"/>
        <v>0</v>
      </c>
      <c r="BF332" s="165">
        <f t="shared" si="115"/>
        <v>0</v>
      </c>
      <c r="BG332" s="165">
        <f t="shared" si="116"/>
        <v>0</v>
      </c>
      <c r="BH332" s="165">
        <f t="shared" si="117"/>
        <v>0</v>
      </c>
      <c r="BI332" s="165">
        <f t="shared" si="118"/>
        <v>0</v>
      </c>
      <c r="BJ332" s="13" t="s">
        <v>86</v>
      </c>
      <c r="BK332" s="165">
        <f t="shared" si="119"/>
        <v>0</v>
      </c>
      <c r="BL332" s="13" t="s">
        <v>226</v>
      </c>
      <c r="BM332" s="164" t="s">
        <v>855</v>
      </c>
    </row>
    <row r="333" spans="2:65" s="1" customFormat="1" ht="24" customHeight="1">
      <c r="B333" s="152"/>
      <c r="C333" s="166" t="s">
        <v>856</v>
      </c>
      <c r="D333" s="166" t="s">
        <v>250</v>
      </c>
      <c r="E333" s="167" t="s">
        <v>857</v>
      </c>
      <c r="F333" s="168" t="s">
        <v>858</v>
      </c>
      <c r="G333" s="169" t="s">
        <v>274</v>
      </c>
      <c r="H333" s="170">
        <v>1</v>
      </c>
      <c r="I333" s="171"/>
      <c r="J333" s="172">
        <f t="shared" si="110"/>
        <v>0</v>
      </c>
      <c r="K333" s="168" t="s">
        <v>165</v>
      </c>
      <c r="L333" s="173"/>
      <c r="M333" s="174" t="s">
        <v>1</v>
      </c>
      <c r="N333" s="175" t="s">
        <v>40</v>
      </c>
      <c r="O333" s="51"/>
      <c r="P333" s="162">
        <f t="shared" si="111"/>
        <v>0</v>
      </c>
      <c r="Q333" s="162">
        <v>3.7999999999999999E-2</v>
      </c>
      <c r="R333" s="162">
        <f t="shared" si="112"/>
        <v>3.7999999999999999E-2</v>
      </c>
      <c r="S333" s="162">
        <v>0</v>
      </c>
      <c r="T333" s="163">
        <f t="shared" si="113"/>
        <v>0</v>
      </c>
      <c r="AR333" s="164" t="s">
        <v>292</v>
      </c>
      <c r="AT333" s="164" t="s">
        <v>250</v>
      </c>
      <c r="AU333" s="164" t="s">
        <v>86</v>
      </c>
      <c r="AY333" s="13" t="s">
        <v>159</v>
      </c>
      <c r="BE333" s="165">
        <f t="shared" si="114"/>
        <v>0</v>
      </c>
      <c r="BF333" s="165">
        <f t="shared" si="115"/>
        <v>0</v>
      </c>
      <c r="BG333" s="165">
        <f t="shared" si="116"/>
        <v>0</v>
      </c>
      <c r="BH333" s="165">
        <f t="shared" si="117"/>
        <v>0</v>
      </c>
      <c r="BI333" s="165">
        <f t="shared" si="118"/>
        <v>0</v>
      </c>
      <c r="BJ333" s="13" t="s">
        <v>86</v>
      </c>
      <c r="BK333" s="165">
        <f t="shared" si="119"/>
        <v>0</v>
      </c>
      <c r="BL333" s="13" t="s">
        <v>226</v>
      </c>
      <c r="BM333" s="164" t="s">
        <v>859</v>
      </c>
    </row>
    <row r="334" spans="2:65" s="1" customFormat="1" ht="24" customHeight="1">
      <c r="B334" s="152"/>
      <c r="C334" s="153" t="s">
        <v>860</v>
      </c>
      <c r="D334" s="153" t="s">
        <v>161</v>
      </c>
      <c r="E334" s="154" t="s">
        <v>861</v>
      </c>
      <c r="F334" s="155" t="s">
        <v>862</v>
      </c>
      <c r="G334" s="156" t="s">
        <v>274</v>
      </c>
      <c r="H334" s="157">
        <v>12</v>
      </c>
      <c r="I334" s="158"/>
      <c r="J334" s="159">
        <f t="shared" si="110"/>
        <v>0</v>
      </c>
      <c r="K334" s="155" t="s">
        <v>165</v>
      </c>
      <c r="L334" s="28"/>
      <c r="M334" s="160" t="s">
        <v>1</v>
      </c>
      <c r="N334" s="161" t="s">
        <v>40</v>
      </c>
      <c r="O334" s="51"/>
      <c r="P334" s="162">
        <f t="shared" si="111"/>
        <v>0</v>
      </c>
      <c r="Q334" s="162">
        <v>0</v>
      </c>
      <c r="R334" s="162">
        <f t="shared" si="112"/>
        <v>0</v>
      </c>
      <c r="S334" s="162">
        <v>0</v>
      </c>
      <c r="T334" s="163">
        <f t="shared" si="113"/>
        <v>0</v>
      </c>
      <c r="AR334" s="164" t="s">
        <v>226</v>
      </c>
      <c r="AT334" s="164" t="s">
        <v>161</v>
      </c>
      <c r="AU334" s="164" t="s">
        <v>86</v>
      </c>
      <c r="AY334" s="13" t="s">
        <v>159</v>
      </c>
      <c r="BE334" s="165">
        <f t="shared" si="114"/>
        <v>0</v>
      </c>
      <c r="BF334" s="165">
        <f t="shared" si="115"/>
        <v>0</v>
      </c>
      <c r="BG334" s="165">
        <f t="shared" si="116"/>
        <v>0</v>
      </c>
      <c r="BH334" s="165">
        <f t="shared" si="117"/>
        <v>0</v>
      </c>
      <c r="BI334" s="165">
        <f t="shared" si="118"/>
        <v>0</v>
      </c>
      <c r="BJ334" s="13" t="s">
        <v>86</v>
      </c>
      <c r="BK334" s="165">
        <f t="shared" si="119"/>
        <v>0</v>
      </c>
      <c r="BL334" s="13" t="s">
        <v>226</v>
      </c>
      <c r="BM334" s="164" t="s">
        <v>863</v>
      </c>
    </row>
    <row r="335" spans="2:65" s="1" customFormat="1" ht="16.5" customHeight="1">
      <c r="B335" s="152"/>
      <c r="C335" s="166" t="s">
        <v>864</v>
      </c>
      <c r="D335" s="166" t="s">
        <v>250</v>
      </c>
      <c r="E335" s="167" t="s">
        <v>865</v>
      </c>
      <c r="F335" s="168" t="s">
        <v>866</v>
      </c>
      <c r="G335" s="169" t="s">
        <v>274</v>
      </c>
      <c r="H335" s="170">
        <v>12</v>
      </c>
      <c r="I335" s="171"/>
      <c r="J335" s="172">
        <f t="shared" si="110"/>
        <v>0</v>
      </c>
      <c r="K335" s="168" t="s">
        <v>165</v>
      </c>
      <c r="L335" s="173"/>
      <c r="M335" s="174" t="s">
        <v>1</v>
      </c>
      <c r="N335" s="175" t="s">
        <v>40</v>
      </c>
      <c r="O335" s="51"/>
      <c r="P335" s="162">
        <f t="shared" si="111"/>
        <v>0</v>
      </c>
      <c r="Q335" s="162">
        <v>1E-3</v>
      </c>
      <c r="R335" s="162">
        <f t="shared" si="112"/>
        <v>1.2E-2</v>
      </c>
      <c r="S335" s="162">
        <v>0</v>
      </c>
      <c r="T335" s="163">
        <f t="shared" si="113"/>
        <v>0</v>
      </c>
      <c r="AR335" s="164" t="s">
        <v>292</v>
      </c>
      <c r="AT335" s="164" t="s">
        <v>250</v>
      </c>
      <c r="AU335" s="164" t="s">
        <v>86</v>
      </c>
      <c r="AY335" s="13" t="s">
        <v>159</v>
      </c>
      <c r="BE335" s="165">
        <f t="shared" si="114"/>
        <v>0</v>
      </c>
      <c r="BF335" s="165">
        <f t="shared" si="115"/>
        <v>0</v>
      </c>
      <c r="BG335" s="165">
        <f t="shared" si="116"/>
        <v>0</v>
      </c>
      <c r="BH335" s="165">
        <f t="shared" si="117"/>
        <v>0</v>
      </c>
      <c r="BI335" s="165">
        <f t="shared" si="118"/>
        <v>0</v>
      </c>
      <c r="BJ335" s="13" t="s">
        <v>86</v>
      </c>
      <c r="BK335" s="165">
        <f t="shared" si="119"/>
        <v>0</v>
      </c>
      <c r="BL335" s="13" t="s">
        <v>226</v>
      </c>
      <c r="BM335" s="164" t="s">
        <v>867</v>
      </c>
    </row>
    <row r="336" spans="2:65" s="1" customFormat="1" ht="24" customHeight="1">
      <c r="B336" s="152"/>
      <c r="C336" s="166" t="s">
        <v>868</v>
      </c>
      <c r="D336" s="166" t="s">
        <v>250</v>
      </c>
      <c r="E336" s="167" t="s">
        <v>869</v>
      </c>
      <c r="F336" s="168" t="s">
        <v>870</v>
      </c>
      <c r="G336" s="169" t="s">
        <v>274</v>
      </c>
      <c r="H336" s="170">
        <v>12</v>
      </c>
      <c r="I336" s="171"/>
      <c r="J336" s="172">
        <f t="shared" si="110"/>
        <v>0</v>
      </c>
      <c r="K336" s="168" t="s">
        <v>165</v>
      </c>
      <c r="L336" s="173"/>
      <c r="M336" s="174" t="s">
        <v>1</v>
      </c>
      <c r="N336" s="175" t="s">
        <v>40</v>
      </c>
      <c r="O336" s="51"/>
      <c r="P336" s="162">
        <f t="shared" si="111"/>
        <v>0</v>
      </c>
      <c r="Q336" s="162">
        <v>2.5000000000000001E-2</v>
      </c>
      <c r="R336" s="162">
        <f t="shared" si="112"/>
        <v>0.30000000000000004</v>
      </c>
      <c r="S336" s="162">
        <v>0</v>
      </c>
      <c r="T336" s="163">
        <f t="shared" si="113"/>
        <v>0</v>
      </c>
      <c r="AR336" s="164" t="s">
        <v>292</v>
      </c>
      <c r="AT336" s="164" t="s">
        <v>250</v>
      </c>
      <c r="AU336" s="164" t="s">
        <v>86</v>
      </c>
      <c r="AY336" s="13" t="s">
        <v>159</v>
      </c>
      <c r="BE336" s="165">
        <f t="shared" si="114"/>
        <v>0</v>
      </c>
      <c r="BF336" s="165">
        <f t="shared" si="115"/>
        <v>0</v>
      </c>
      <c r="BG336" s="165">
        <f t="shared" si="116"/>
        <v>0</v>
      </c>
      <c r="BH336" s="165">
        <f t="shared" si="117"/>
        <v>0</v>
      </c>
      <c r="BI336" s="165">
        <f t="shared" si="118"/>
        <v>0</v>
      </c>
      <c r="BJ336" s="13" t="s">
        <v>86</v>
      </c>
      <c r="BK336" s="165">
        <f t="shared" si="119"/>
        <v>0</v>
      </c>
      <c r="BL336" s="13" t="s">
        <v>226</v>
      </c>
      <c r="BM336" s="164" t="s">
        <v>871</v>
      </c>
    </row>
    <row r="337" spans="2:65" s="1" customFormat="1" ht="24" customHeight="1">
      <c r="B337" s="152"/>
      <c r="C337" s="153" t="s">
        <v>872</v>
      </c>
      <c r="D337" s="153" t="s">
        <v>161</v>
      </c>
      <c r="E337" s="154" t="s">
        <v>873</v>
      </c>
      <c r="F337" s="155" t="s">
        <v>874</v>
      </c>
      <c r="G337" s="156" t="s">
        <v>274</v>
      </c>
      <c r="H337" s="157">
        <v>3</v>
      </c>
      <c r="I337" s="158"/>
      <c r="J337" s="159">
        <f t="shared" si="110"/>
        <v>0</v>
      </c>
      <c r="K337" s="155" t="s">
        <v>165</v>
      </c>
      <c r="L337" s="28"/>
      <c r="M337" s="160" t="s">
        <v>1</v>
      </c>
      <c r="N337" s="161" t="s">
        <v>40</v>
      </c>
      <c r="O337" s="51"/>
      <c r="P337" s="162">
        <f t="shared" si="111"/>
        <v>0</v>
      </c>
      <c r="Q337" s="162">
        <v>6.9999999999999994E-5</v>
      </c>
      <c r="R337" s="162">
        <f t="shared" si="112"/>
        <v>2.0999999999999998E-4</v>
      </c>
      <c r="S337" s="162">
        <v>0</v>
      </c>
      <c r="T337" s="163">
        <f t="shared" si="113"/>
        <v>0</v>
      </c>
      <c r="AR337" s="164" t="s">
        <v>226</v>
      </c>
      <c r="AT337" s="164" t="s">
        <v>161</v>
      </c>
      <c r="AU337" s="164" t="s">
        <v>86</v>
      </c>
      <c r="AY337" s="13" t="s">
        <v>159</v>
      </c>
      <c r="BE337" s="165">
        <f t="shared" si="114"/>
        <v>0</v>
      </c>
      <c r="BF337" s="165">
        <f t="shared" si="115"/>
        <v>0</v>
      </c>
      <c r="BG337" s="165">
        <f t="shared" si="116"/>
        <v>0</v>
      </c>
      <c r="BH337" s="165">
        <f t="shared" si="117"/>
        <v>0</v>
      </c>
      <c r="BI337" s="165">
        <f t="shared" si="118"/>
        <v>0</v>
      </c>
      <c r="BJ337" s="13" t="s">
        <v>86</v>
      </c>
      <c r="BK337" s="165">
        <f t="shared" si="119"/>
        <v>0</v>
      </c>
      <c r="BL337" s="13" t="s">
        <v>226</v>
      </c>
      <c r="BM337" s="164" t="s">
        <v>875</v>
      </c>
    </row>
    <row r="338" spans="2:65" s="1" customFormat="1" ht="24" customHeight="1">
      <c r="B338" s="152"/>
      <c r="C338" s="166" t="s">
        <v>876</v>
      </c>
      <c r="D338" s="166" t="s">
        <v>250</v>
      </c>
      <c r="E338" s="167" t="s">
        <v>877</v>
      </c>
      <c r="F338" s="168" t="s">
        <v>878</v>
      </c>
      <c r="G338" s="169" t="s">
        <v>274</v>
      </c>
      <c r="H338" s="170">
        <v>3</v>
      </c>
      <c r="I338" s="171"/>
      <c r="J338" s="172">
        <f t="shared" si="110"/>
        <v>0</v>
      </c>
      <c r="K338" s="168" t="s">
        <v>165</v>
      </c>
      <c r="L338" s="173"/>
      <c r="M338" s="174" t="s">
        <v>1</v>
      </c>
      <c r="N338" s="175" t="s">
        <v>40</v>
      </c>
      <c r="O338" s="51"/>
      <c r="P338" s="162">
        <f t="shared" si="111"/>
        <v>0</v>
      </c>
      <c r="Q338" s="162">
        <v>3.1719999999999998E-2</v>
      </c>
      <c r="R338" s="162">
        <f t="shared" si="112"/>
        <v>9.5159999999999995E-2</v>
      </c>
      <c r="S338" s="162">
        <v>0</v>
      </c>
      <c r="T338" s="163">
        <f t="shared" si="113"/>
        <v>0</v>
      </c>
      <c r="AR338" s="164" t="s">
        <v>292</v>
      </c>
      <c r="AT338" s="164" t="s">
        <v>250</v>
      </c>
      <c r="AU338" s="164" t="s">
        <v>86</v>
      </c>
      <c r="AY338" s="13" t="s">
        <v>159</v>
      </c>
      <c r="BE338" s="165">
        <f t="shared" si="114"/>
        <v>0</v>
      </c>
      <c r="BF338" s="165">
        <f t="shared" si="115"/>
        <v>0</v>
      </c>
      <c r="BG338" s="165">
        <f t="shared" si="116"/>
        <v>0</v>
      </c>
      <c r="BH338" s="165">
        <f t="shared" si="117"/>
        <v>0</v>
      </c>
      <c r="BI338" s="165">
        <f t="shared" si="118"/>
        <v>0</v>
      </c>
      <c r="BJ338" s="13" t="s">
        <v>86</v>
      </c>
      <c r="BK338" s="165">
        <f t="shared" si="119"/>
        <v>0</v>
      </c>
      <c r="BL338" s="13" t="s">
        <v>226</v>
      </c>
      <c r="BM338" s="164" t="s">
        <v>879</v>
      </c>
    </row>
    <row r="339" spans="2:65" s="1" customFormat="1" ht="36" customHeight="1">
      <c r="B339" s="152"/>
      <c r="C339" s="166" t="s">
        <v>880</v>
      </c>
      <c r="D339" s="166" t="s">
        <v>250</v>
      </c>
      <c r="E339" s="167" t="s">
        <v>881</v>
      </c>
      <c r="F339" s="168" t="s">
        <v>882</v>
      </c>
      <c r="G339" s="169" t="s">
        <v>274</v>
      </c>
      <c r="H339" s="170">
        <v>3</v>
      </c>
      <c r="I339" s="171"/>
      <c r="J339" s="172">
        <f t="shared" si="110"/>
        <v>0</v>
      </c>
      <c r="K339" s="168" t="s">
        <v>165</v>
      </c>
      <c r="L339" s="173"/>
      <c r="M339" s="174" t="s">
        <v>1</v>
      </c>
      <c r="N339" s="175" t="s">
        <v>40</v>
      </c>
      <c r="O339" s="51"/>
      <c r="P339" s="162">
        <f t="shared" si="111"/>
        <v>0</v>
      </c>
      <c r="Q339" s="162">
        <v>2.81E-3</v>
      </c>
      <c r="R339" s="162">
        <f t="shared" si="112"/>
        <v>8.43E-3</v>
      </c>
      <c r="S339" s="162">
        <v>0</v>
      </c>
      <c r="T339" s="163">
        <f t="shared" si="113"/>
        <v>0</v>
      </c>
      <c r="AR339" s="164" t="s">
        <v>292</v>
      </c>
      <c r="AT339" s="164" t="s">
        <v>250</v>
      </c>
      <c r="AU339" s="164" t="s">
        <v>86</v>
      </c>
      <c r="AY339" s="13" t="s">
        <v>159</v>
      </c>
      <c r="BE339" s="165">
        <f t="shared" si="114"/>
        <v>0</v>
      </c>
      <c r="BF339" s="165">
        <f t="shared" si="115"/>
        <v>0</v>
      </c>
      <c r="BG339" s="165">
        <f t="shared" si="116"/>
        <v>0</v>
      </c>
      <c r="BH339" s="165">
        <f t="shared" si="117"/>
        <v>0</v>
      </c>
      <c r="BI339" s="165">
        <f t="shared" si="118"/>
        <v>0</v>
      </c>
      <c r="BJ339" s="13" t="s">
        <v>86</v>
      </c>
      <c r="BK339" s="165">
        <f t="shared" si="119"/>
        <v>0</v>
      </c>
      <c r="BL339" s="13" t="s">
        <v>226</v>
      </c>
      <c r="BM339" s="164" t="s">
        <v>883</v>
      </c>
    </row>
    <row r="340" spans="2:65" s="1" customFormat="1" ht="16.5" customHeight="1">
      <c r="B340" s="152"/>
      <c r="C340" s="166" t="s">
        <v>884</v>
      </c>
      <c r="D340" s="166" t="s">
        <v>250</v>
      </c>
      <c r="E340" s="167" t="s">
        <v>885</v>
      </c>
      <c r="F340" s="168" t="s">
        <v>886</v>
      </c>
      <c r="G340" s="169" t="s">
        <v>274</v>
      </c>
      <c r="H340" s="170">
        <v>3</v>
      </c>
      <c r="I340" s="171"/>
      <c r="J340" s="172">
        <f t="shared" si="110"/>
        <v>0</v>
      </c>
      <c r="K340" s="168" t="s">
        <v>165</v>
      </c>
      <c r="L340" s="173"/>
      <c r="M340" s="174" t="s">
        <v>1</v>
      </c>
      <c r="N340" s="175" t="s">
        <v>40</v>
      </c>
      <c r="O340" s="51"/>
      <c r="P340" s="162">
        <f t="shared" si="111"/>
        <v>0</v>
      </c>
      <c r="Q340" s="162">
        <v>8.3000000000000001E-4</v>
      </c>
      <c r="R340" s="162">
        <f t="shared" si="112"/>
        <v>2.49E-3</v>
      </c>
      <c r="S340" s="162">
        <v>0</v>
      </c>
      <c r="T340" s="163">
        <f t="shared" si="113"/>
        <v>0</v>
      </c>
      <c r="AR340" s="164" t="s">
        <v>292</v>
      </c>
      <c r="AT340" s="164" t="s">
        <v>250</v>
      </c>
      <c r="AU340" s="164" t="s">
        <v>86</v>
      </c>
      <c r="AY340" s="13" t="s">
        <v>159</v>
      </c>
      <c r="BE340" s="165">
        <f t="shared" si="114"/>
        <v>0</v>
      </c>
      <c r="BF340" s="165">
        <f t="shared" si="115"/>
        <v>0</v>
      </c>
      <c r="BG340" s="165">
        <f t="shared" si="116"/>
        <v>0</v>
      </c>
      <c r="BH340" s="165">
        <f t="shared" si="117"/>
        <v>0</v>
      </c>
      <c r="BI340" s="165">
        <f t="shared" si="118"/>
        <v>0</v>
      </c>
      <c r="BJ340" s="13" t="s">
        <v>86</v>
      </c>
      <c r="BK340" s="165">
        <f t="shared" si="119"/>
        <v>0</v>
      </c>
      <c r="BL340" s="13" t="s">
        <v>226</v>
      </c>
      <c r="BM340" s="164" t="s">
        <v>887</v>
      </c>
    </row>
    <row r="341" spans="2:65" s="1" customFormat="1" ht="16.5" customHeight="1">
      <c r="B341" s="152"/>
      <c r="C341" s="153" t="s">
        <v>888</v>
      </c>
      <c r="D341" s="153" t="s">
        <v>161</v>
      </c>
      <c r="E341" s="154" t="s">
        <v>889</v>
      </c>
      <c r="F341" s="155" t="s">
        <v>890</v>
      </c>
      <c r="G341" s="156" t="s">
        <v>274</v>
      </c>
      <c r="H341" s="157">
        <v>12</v>
      </c>
      <c r="I341" s="158"/>
      <c r="J341" s="159">
        <f t="shared" si="110"/>
        <v>0</v>
      </c>
      <c r="K341" s="155" t="s">
        <v>165</v>
      </c>
      <c r="L341" s="28"/>
      <c r="M341" s="160" t="s">
        <v>1</v>
      </c>
      <c r="N341" s="161" t="s">
        <v>40</v>
      </c>
      <c r="O341" s="51"/>
      <c r="P341" s="162">
        <f t="shared" si="111"/>
        <v>0</v>
      </c>
      <c r="Q341" s="162">
        <v>4.4999999999999999E-4</v>
      </c>
      <c r="R341" s="162">
        <f t="shared" si="112"/>
        <v>5.4000000000000003E-3</v>
      </c>
      <c r="S341" s="162">
        <v>0</v>
      </c>
      <c r="T341" s="163">
        <f t="shared" si="113"/>
        <v>0</v>
      </c>
      <c r="AR341" s="164" t="s">
        <v>226</v>
      </c>
      <c r="AT341" s="164" t="s">
        <v>161</v>
      </c>
      <c r="AU341" s="164" t="s">
        <v>86</v>
      </c>
      <c r="AY341" s="13" t="s">
        <v>159</v>
      </c>
      <c r="BE341" s="165">
        <f t="shared" si="114"/>
        <v>0</v>
      </c>
      <c r="BF341" s="165">
        <f t="shared" si="115"/>
        <v>0</v>
      </c>
      <c r="BG341" s="165">
        <f t="shared" si="116"/>
        <v>0</v>
      </c>
      <c r="BH341" s="165">
        <f t="shared" si="117"/>
        <v>0</v>
      </c>
      <c r="BI341" s="165">
        <f t="shared" si="118"/>
        <v>0</v>
      </c>
      <c r="BJ341" s="13" t="s">
        <v>86</v>
      </c>
      <c r="BK341" s="165">
        <f t="shared" si="119"/>
        <v>0</v>
      </c>
      <c r="BL341" s="13" t="s">
        <v>226</v>
      </c>
      <c r="BM341" s="164" t="s">
        <v>891</v>
      </c>
    </row>
    <row r="342" spans="2:65" s="1" customFormat="1" ht="24" customHeight="1">
      <c r="B342" s="152"/>
      <c r="C342" s="166" t="s">
        <v>892</v>
      </c>
      <c r="D342" s="166" t="s">
        <v>250</v>
      </c>
      <c r="E342" s="167" t="s">
        <v>893</v>
      </c>
      <c r="F342" s="168" t="s">
        <v>894</v>
      </c>
      <c r="G342" s="169" t="s">
        <v>274</v>
      </c>
      <c r="H342" s="170">
        <v>6</v>
      </c>
      <c r="I342" s="171"/>
      <c r="J342" s="172">
        <f t="shared" si="110"/>
        <v>0</v>
      </c>
      <c r="K342" s="168" t="s">
        <v>165</v>
      </c>
      <c r="L342" s="173"/>
      <c r="M342" s="174" t="s">
        <v>1</v>
      </c>
      <c r="N342" s="175" t="s">
        <v>40</v>
      </c>
      <c r="O342" s="51"/>
      <c r="P342" s="162">
        <f t="shared" si="111"/>
        <v>0</v>
      </c>
      <c r="Q342" s="162">
        <v>1.7999999999999999E-2</v>
      </c>
      <c r="R342" s="162">
        <f t="shared" si="112"/>
        <v>0.10799999999999998</v>
      </c>
      <c r="S342" s="162">
        <v>0</v>
      </c>
      <c r="T342" s="163">
        <f t="shared" si="113"/>
        <v>0</v>
      </c>
      <c r="AR342" s="164" t="s">
        <v>292</v>
      </c>
      <c r="AT342" s="164" t="s">
        <v>250</v>
      </c>
      <c r="AU342" s="164" t="s">
        <v>86</v>
      </c>
      <c r="AY342" s="13" t="s">
        <v>159</v>
      </c>
      <c r="BE342" s="165">
        <f t="shared" si="114"/>
        <v>0</v>
      </c>
      <c r="BF342" s="165">
        <f t="shared" si="115"/>
        <v>0</v>
      </c>
      <c r="BG342" s="165">
        <f t="shared" si="116"/>
        <v>0</v>
      </c>
      <c r="BH342" s="165">
        <f t="shared" si="117"/>
        <v>0</v>
      </c>
      <c r="BI342" s="165">
        <f t="shared" si="118"/>
        <v>0</v>
      </c>
      <c r="BJ342" s="13" t="s">
        <v>86</v>
      </c>
      <c r="BK342" s="165">
        <f t="shared" si="119"/>
        <v>0</v>
      </c>
      <c r="BL342" s="13" t="s">
        <v>226</v>
      </c>
      <c r="BM342" s="164" t="s">
        <v>895</v>
      </c>
    </row>
    <row r="343" spans="2:65" s="1" customFormat="1" ht="24" customHeight="1">
      <c r="B343" s="152"/>
      <c r="C343" s="166" t="s">
        <v>896</v>
      </c>
      <c r="D343" s="166" t="s">
        <v>250</v>
      </c>
      <c r="E343" s="167" t="s">
        <v>897</v>
      </c>
      <c r="F343" s="168" t="s">
        <v>898</v>
      </c>
      <c r="G343" s="169" t="s">
        <v>274</v>
      </c>
      <c r="H343" s="170">
        <v>6</v>
      </c>
      <c r="I343" s="171"/>
      <c r="J343" s="172">
        <f t="shared" si="110"/>
        <v>0</v>
      </c>
      <c r="K343" s="168" t="s">
        <v>165</v>
      </c>
      <c r="L343" s="173"/>
      <c r="M343" s="174" t="s">
        <v>1</v>
      </c>
      <c r="N343" s="175" t="s">
        <v>40</v>
      </c>
      <c r="O343" s="51"/>
      <c r="P343" s="162">
        <f t="shared" si="111"/>
        <v>0</v>
      </c>
      <c r="Q343" s="162">
        <v>1.4999999999999999E-2</v>
      </c>
      <c r="R343" s="162">
        <f t="shared" si="112"/>
        <v>0.09</v>
      </c>
      <c r="S343" s="162">
        <v>0</v>
      </c>
      <c r="T343" s="163">
        <f t="shared" si="113"/>
        <v>0</v>
      </c>
      <c r="AR343" s="164" t="s">
        <v>292</v>
      </c>
      <c r="AT343" s="164" t="s">
        <v>250</v>
      </c>
      <c r="AU343" s="164" t="s">
        <v>86</v>
      </c>
      <c r="AY343" s="13" t="s">
        <v>159</v>
      </c>
      <c r="BE343" s="165">
        <f t="shared" si="114"/>
        <v>0</v>
      </c>
      <c r="BF343" s="165">
        <f t="shared" si="115"/>
        <v>0</v>
      </c>
      <c r="BG343" s="165">
        <f t="shared" si="116"/>
        <v>0</v>
      </c>
      <c r="BH343" s="165">
        <f t="shared" si="117"/>
        <v>0</v>
      </c>
      <c r="BI343" s="165">
        <f t="shared" si="118"/>
        <v>0</v>
      </c>
      <c r="BJ343" s="13" t="s">
        <v>86</v>
      </c>
      <c r="BK343" s="165">
        <f t="shared" si="119"/>
        <v>0</v>
      </c>
      <c r="BL343" s="13" t="s">
        <v>226</v>
      </c>
      <c r="BM343" s="164" t="s">
        <v>899</v>
      </c>
    </row>
    <row r="344" spans="2:65" s="1" customFormat="1" ht="24" customHeight="1">
      <c r="B344" s="152"/>
      <c r="C344" s="153" t="s">
        <v>900</v>
      </c>
      <c r="D344" s="153" t="s">
        <v>161</v>
      </c>
      <c r="E344" s="154" t="s">
        <v>901</v>
      </c>
      <c r="F344" s="155" t="s">
        <v>902</v>
      </c>
      <c r="G344" s="156" t="s">
        <v>604</v>
      </c>
      <c r="H344" s="176"/>
      <c r="I344" s="158"/>
      <c r="J344" s="159">
        <f t="shared" si="110"/>
        <v>0</v>
      </c>
      <c r="K344" s="155" t="s">
        <v>165</v>
      </c>
      <c r="L344" s="28"/>
      <c r="M344" s="160" t="s">
        <v>1</v>
      </c>
      <c r="N344" s="161" t="s">
        <v>40</v>
      </c>
      <c r="O344" s="51"/>
      <c r="P344" s="162">
        <f t="shared" si="111"/>
        <v>0</v>
      </c>
      <c r="Q344" s="162">
        <v>0</v>
      </c>
      <c r="R344" s="162">
        <f t="shared" si="112"/>
        <v>0</v>
      </c>
      <c r="S344" s="162">
        <v>0</v>
      </c>
      <c r="T344" s="163">
        <f t="shared" si="113"/>
        <v>0</v>
      </c>
      <c r="AR344" s="164" t="s">
        <v>226</v>
      </c>
      <c r="AT344" s="164" t="s">
        <v>161</v>
      </c>
      <c r="AU344" s="164" t="s">
        <v>86</v>
      </c>
      <c r="AY344" s="13" t="s">
        <v>159</v>
      </c>
      <c r="BE344" s="165">
        <f t="shared" si="114"/>
        <v>0</v>
      </c>
      <c r="BF344" s="165">
        <f t="shared" si="115"/>
        <v>0</v>
      </c>
      <c r="BG344" s="165">
        <f t="shared" si="116"/>
        <v>0</v>
      </c>
      <c r="BH344" s="165">
        <f t="shared" si="117"/>
        <v>0</v>
      </c>
      <c r="BI344" s="165">
        <f t="shared" si="118"/>
        <v>0</v>
      </c>
      <c r="BJ344" s="13" t="s">
        <v>86</v>
      </c>
      <c r="BK344" s="165">
        <f t="shared" si="119"/>
        <v>0</v>
      </c>
      <c r="BL344" s="13" t="s">
        <v>226</v>
      </c>
      <c r="BM344" s="164" t="s">
        <v>903</v>
      </c>
    </row>
    <row r="345" spans="2:65" s="11" customFormat="1" ht="22.8" customHeight="1">
      <c r="B345" s="139"/>
      <c r="D345" s="140" t="s">
        <v>73</v>
      </c>
      <c r="E345" s="150" t="s">
        <v>904</v>
      </c>
      <c r="F345" s="150" t="s">
        <v>905</v>
      </c>
      <c r="I345" s="142"/>
      <c r="J345" s="151">
        <f>BK345</f>
        <v>0</v>
      </c>
      <c r="L345" s="139"/>
      <c r="M345" s="144"/>
      <c r="N345" s="145"/>
      <c r="O345" s="145"/>
      <c r="P345" s="146">
        <f>SUM(P346:P354)</f>
        <v>0</v>
      </c>
      <c r="Q345" s="145"/>
      <c r="R345" s="146">
        <f>SUM(R346:R354)</f>
        <v>0.18619250000000001</v>
      </c>
      <c r="S345" s="145"/>
      <c r="T345" s="147">
        <f>SUM(T346:T354)</f>
        <v>0</v>
      </c>
      <c r="AR345" s="140" t="s">
        <v>86</v>
      </c>
      <c r="AT345" s="148" t="s">
        <v>73</v>
      </c>
      <c r="AU345" s="148" t="s">
        <v>78</v>
      </c>
      <c r="AY345" s="140" t="s">
        <v>159</v>
      </c>
      <c r="BK345" s="149">
        <f>SUM(BK346:BK354)</f>
        <v>0</v>
      </c>
    </row>
    <row r="346" spans="2:65" s="1" customFormat="1" ht="16.5" customHeight="1">
      <c r="B346" s="152"/>
      <c r="C346" s="153" t="s">
        <v>906</v>
      </c>
      <c r="D346" s="153" t="s">
        <v>161</v>
      </c>
      <c r="E346" s="154" t="s">
        <v>907</v>
      </c>
      <c r="F346" s="155" t="s">
        <v>908</v>
      </c>
      <c r="G346" s="156" t="s">
        <v>202</v>
      </c>
      <c r="H346" s="157">
        <v>59</v>
      </c>
      <c r="I346" s="158"/>
      <c r="J346" s="159">
        <f t="shared" ref="J346:J354" si="120">ROUND(I346*H346,2)</f>
        <v>0</v>
      </c>
      <c r="K346" s="155" t="s">
        <v>165</v>
      </c>
      <c r="L346" s="28"/>
      <c r="M346" s="160" t="s">
        <v>1</v>
      </c>
      <c r="N346" s="161" t="s">
        <v>40</v>
      </c>
      <c r="O346" s="51"/>
      <c r="P346" s="162">
        <f t="shared" ref="P346:P354" si="121">O346*H346</f>
        <v>0</v>
      </c>
      <c r="Q346" s="162">
        <v>0</v>
      </c>
      <c r="R346" s="162">
        <f t="shared" ref="R346:R354" si="122">Q346*H346</f>
        <v>0</v>
      </c>
      <c r="S346" s="162">
        <v>0</v>
      </c>
      <c r="T346" s="163">
        <f t="shared" ref="T346:T354" si="123">S346*H346</f>
        <v>0</v>
      </c>
      <c r="AR346" s="164" t="s">
        <v>226</v>
      </c>
      <c r="AT346" s="164" t="s">
        <v>161</v>
      </c>
      <c r="AU346" s="164" t="s">
        <v>86</v>
      </c>
      <c r="AY346" s="13" t="s">
        <v>159</v>
      </c>
      <c r="BE346" s="165">
        <f t="shared" ref="BE346:BE354" si="124">IF(N346="základná",J346,0)</f>
        <v>0</v>
      </c>
      <c r="BF346" s="165">
        <f t="shared" ref="BF346:BF354" si="125">IF(N346="znížená",J346,0)</f>
        <v>0</v>
      </c>
      <c r="BG346" s="165">
        <f t="shared" ref="BG346:BG354" si="126">IF(N346="zákl. prenesená",J346,0)</f>
        <v>0</v>
      </c>
      <c r="BH346" s="165">
        <f t="shared" ref="BH346:BH354" si="127">IF(N346="zníž. prenesená",J346,0)</f>
        <v>0</v>
      </c>
      <c r="BI346" s="165">
        <f t="shared" ref="BI346:BI354" si="128">IF(N346="nulová",J346,0)</f>
        <v>0</v>
      </c>
      <c r="BJ346" s="13" t="s">
        <v>86</v>
      </c>
      <c r="BK346" s="165">
        <f t="shared" ref="BK346:BK354" si="129">ROUND(I346*H346,2)</f>
        <v>0</v>
      </c>
      <c r="BL346" s="13" t="s">
        <v>226</v>
      </c>
      <c r="BM346" s="164" t="s">
        <v>909</v>
      </c>
    </row>
    <row r="347" spans="2:65" s="1" customFormat="1" ht="24" customHeight="1">
      <c r="B347" s="152"/>
      <c r="C347" s="166" t="s">
        <v>910</v>
      </c>
      <c r="D347" s="166" t="s">
        <v>250</v>
      </c>
      <c r="E347" s="167" t="s">
        <v>911</v>
      </c>
      <c r="F347" s="168" t="s">
        <v>912</v>
      </c>
      <c r="G347" s="169" t="s">
        <v>202</v>
      </c>
      <c r="H347" s="170">
        <v>61.95</v>
      </c>
      <c r="I347" s="171"/>
      <c r="J347" s="172">
        <f t="shared" si="120"/>
        <v>0</v>
      </c>
      <c r="K347" s="168" t="s">
        <v>165</v>
      </c>
      <c r="L347" s="173"/>
      <c r="M347" s="174" t="s">
        <v>1</v>
      </c>
      <c r="N347" s="175" t="s">
        <v>40</v>
      </c>
      <c r="O347" s="51"/>
      <c r="P347" s="162">
        <f t="shared" si="121"/>
        <v>0</v>
      </c>
      <c r="Q347" s="162">
        <v>2.5500000000000002E-3</v>
      </c>
      <c r="R347" s="162">
        <f t="shared" si="122"/>
        <v>0.15797250000000002</v>
      </c>
      <c r="S347" s="162">
        <v>0</v>
      </c>
      <c r="T347" s="163">
        <f t="shared" si="123"/>
        <v>0</v>
      </c>
      <c r="AR347" s="164" t="s">
        <v>292</v>
      </c>
      <c r="AT347" s="164" t="s">
        <v>250</v>
      </c>
      <c r="AU347" s="164" t="s">
        <v>86</v>
      </c>
      <c r="AY347" s="13" t="s">
        <v>159</v>
      </c>
      <c r="BE347" s="165">
        <f t="shared" si="124"/>
        <v>0</v>
      </c>
      <c r="BF347" s="165">
        <f t="shared" si="125"/>
        <v>0</v>
      </c>
      <c r="BG347" s="165">
        <f t="shared" si="126"/>
        <v>0</v>
      </c>
      <c r="BH347" s="165">
        <f t="shared" si="127"/>
        <v>0</v>
      </c>
      <c r="BI347" s="165">
        <f t="shared" si="128"/>
        <v>0</v>
      </c>
      <c r="BJ347" s="13" t="s">
        <v>86</v>
      </c>
      <c r="BK347" s="165">
        <f t="shared" si="129"/>
        <v>0</v>
      </c>
      <c r="BL347" s="13" t="s">
        <v>226</v>
      </c>
      <c r="BM347" s="164" t="s">
        <v>913</v>
      </c>
    </row>
    <row r="348" spans="2:65" s="1" customFormat="1" ht="24" customHeight="1">
      <c r="B348" s="152"/>
      <c r="C348" s="153" t="s">
        <v>914</v>
      </c>
      <c r="D348" s="153" t="s">
        <v>161</v>
      </c>
      <c r="E348" s="154" t="s">
        <v>915</v>
      </c>
      <c r="F348" s="155" t="s">
        <v>916</v>
      </c>
      <c r="G348" s="156" t="s">
        <v>274</v>
      </c>
      <c r="H348" s="157">
        <v>1</v>
      </c>
      <c r="I348" s="158"/>
      <c r="J348" s="159">
        <f t="shared" si="120"/>
        <v>0</v>
      </c>
      <c r="K348" s="155" t="s">
        <v>165</v>
      </c>
      <c r="L348" s="28"/>
      <c r="M348" s="160" t="s">
        <v>1</v>
      </c>
      <c r="N348" s="161" t="s">
        <v>40</v>
      </c>
      <c r="O348" s="51"/>
      <c r="P348" s="162">
        <f t="shared" si="121"/>
        <v>0</v>
      </c>
      <c r="Q348" s="162">
        <v>0</v>
      </c>
      <c r="R348" s="162">
        <f t="shared" si="122"/>
        <v>0</v>
      </c>
      <c r="S348" s="162">
        <v>0</v>
      </c>
      <c r="T348" s="163">
        <f t="shared" si="123"/>
        <v>0</v>
      </c>
      <c r="AR348" s="164" t="s">
        <v>226</v>
      </c>
      <c r="AT348" s="164" t="s">
        <v>161</v>
      </c>
      <c r="AU348" s="164" t="s">
        <v>86</v>
      </c>
      <c r="AY348" s="13" t="s">
        <v>159</v>
      </c>
      <c r="BE348" s="165">
        <f t="shared" si="124"/>
        <v>0</v>
      </c>
      <c r="BF348" s="165">
        <f t="shared" si="125"/>
        <v>0</v>
      </c>
      <c r="BG348" s="165">
        <f t="shared" si="126"/>
        <v>0</v>
      </c>
      <c r="BH348" s="165">
        <f t="shared" si="127"/>
        <v>0</v>
      </c>
      <c r="BI348" s="165">
        <f t="shared" si="128"/>
        <v>0</v>
      </c>
      <c r="BJ348" s="13" t="s">
        <v>86</v>
      </c>
      <c r="BK348" s="165">
        <f t="shared" si="129"/>
        <v>0</v>
      </c>
      <c r="BL348" s="13" t="s">
        <v>226</v>
      </c>
      <c r="BM348" s="164" t="s">
        <v>917</v>
      </c>
    </row>
    <row r="349" spans="2:65" s="1" customFormat="1" ht="24" customHeight="1">
      <c r="B349" s="152"/>
      <c r="C349" s="166" t="s">
        <v>918</v>
      </c>
      <c r="D349" s="166" t="s">
        <v>250</v>
      </c>
      <c r="E349" s="167" t="s">
        <v>919</v>
      </c>
      <c r="F349" s="168" t="s">
        <v>920</v>
      </c>
      <c r="G349" s="169" t="s">
        <v>274</v>
      </c>
      <c r="H349" s="170">
        <v>2</v>
      </c>
      <c r="I349" s="171"/>
      <c r="J349" s="172">
        <f t="shared" si="120"/>
        <v>0</v>
      </c>
      <c r="K349" s="168" t="s">
        <v>165</v>
      </c>
      <c r="L349" s="173"/>
      <c r="M349" s="174" t="s">
        <v>1</v>
      </c>
      <c r="N349" s="175" t="s">
        <v>40</v>
      </c>
      <c r="O349" s="51"/>
      <c r="P349" s="162">
        <f t="shared" si="121"/>
        <v>0</v>
      </c>
      <c r="Q349" s="162">
        <v>1.23E-3</v>
      </c>
      <c r="R349" s="162">
        <f t="shared" si="122"/>
        <v>2.4599999999999999E-3</v>
      </c>
      <c r="S349" s="162">
        <v>0</v>
      </c>
      <c r="T349" s="163">
        <f t="shared" si="123"/>
        <v>0</v>
      </c>
      <c r="AR349" s="164" t="s">
        <v>292</v>
      </c>
      <c r="AT349" s="164" t="s">
        <v>250</v>
      </c>
      <c r="AU349" s="164" t="s">
        <v>86</v>
      </c>
      <c r="AY349" s="13" t="s">
        <v>159</v>
      </c>
      <c r="BE349" s="165">
        <f t="shared" si="124"/>
        <v>0</v>
      </c>
      <c r="BF349" s="165">
        <f t="shared" si="125"/>
        <v>0</v>
      </c>
      <c r="BG349" s="165">
        <f t="shared" si="126"/>
        <v>0</v>
      </c>
      <c r="BH349" s="165">
        <f t="shared" si="127"/>
        <v>0</v>
      </c>
      <c r="BI349" s="165">
        <f t="shared" si="128"/>
        <v>0</v>
      </c>
      <c r="BJ349" s="13" t="s">
        <v>86</v>
      </c>
      <c r="BK349" s="165">
        <f t="shared" si="129"/>
        <v>0</v>
      </c>
      <c r="BL349" s="13" t="s">
        <v>226</v>
      </c>
      <c r="BM349" s="164" t="s">
        <v>921</v>
      </c>
    </row>
    <row r="350" spans="2:65" s="1" customFormat="1" ht="24" customHeight="1">
      <c r="B350" s="152"/>
      <c r="C350" s="166" t="s">
        <v>922</v>
      </c>
      <c r="D350" s="166" t="s">
        <v>250</v>
      </c>
      <c r="E350" s="167" t="s">
        <v>923</v>
      </c>
      <c r="F350" s="168" t="s">
        <v>924</v>
      </c>
      <c r="G350" s="169" t="s">
        <v>274</v>
      </c>
      <c r="H350" s="170">
        <v>2</v>
      </c>
      <c r="I350" s="171"/>
      <c r="J350" s="172">
        <f t="shared" si="120"/>
        <v>0</v>
      </c>
      <c r="K350" s="168" t="s">
        <v>165</v>
      </c>
      <c r="L350" s="173"/>
      <c r="M350" s="174" t="s">
        <v>1</v>
      </c>
      <c r="N350" s="175" t="s">
        <v>40</v>
      </c>
      <c r="O350" s="51"/>
      <c r="P350" s="162">
        <f t="shared" si="121"/>
        <v>0</v>
      </c>
      <c r="Q350" s="162">
        <v>2.7999999999999998E-4</v>
      </c>
      <c r="R350" s="162">
        <f t="shared" si="122"/>
        <v>5.5999999999999995E-4</v>
      </c>
      <c r="S350" s="162">
        <v>0</v>
      </c>
      <c r="T350" s="163">
        <f t="shared" si="123"/>
        <v>0</v>
      </c>
      <c r="AR350" s="164" t="s">
        <v>292</v>
      </c>
      <c r="AT350" s="164" t="s">
        <v>250</v>
      </c>
      <c r="AU350" s="164" t="s">
        <v>86</v>
      </c>
      <c r="AY350" s="13" t="s">
        <v>159</v>
      </c>
      <c r="BE350" s="165">
        <f t="shared" si="124"/>
        <v>0</v>
      </c>
      <c r="BF350" s="165">
        <f t="shared" si="125"/>
        <v>0</v>
      </c>
      <c r="BG350" s="165">
        <f t="shared" si="126"/>
        <v>0</v>
      </c>
      <c r="BH350" s="165">
        <f t="shared" si="127"/>
        <v>0</v>
      </c>
      <c r="BI350" s="165">
        <f t="shared" si="128"/>
        <v>0</v>
      </c>
      <c r="BJ350" s="13" t="s">
        <v>86</v>
      </c>
      <c r="BK350" s="165">
        <f t="shared" si="129"/>
        <v>0</v>
      </c>
      <c r="BL350" s="13" t="s">
        <v>226</v>
      </c>
      <c r="BM350" s="164" t="s">
        <v>925</v>
      </c>
    </row>
    <row r="351" spans="2:65" s="1" customFormat="1" ht="24" customHeight="1">
      <c r="B351" s="152"/>
      <c r="C351" s="166" t="s">
        <v>926</v>
      </c>
      <c r="D351" s="166" t="s">
        <v>250</v>
      </c>
      <c r="E351" s="167" t="s">
        <v>927</v>
      </c>
      <c r="F351" s="168" t="s">
        <v>928</v>
      </c>
      <c r="G351" s="169" t="s">
        <v>274</v>
      </c>
      <c r="H351" s="170">
        <v>2</v>
      </c>
      <c r="I351" s="171"/>
      <c r="J351" s="172">
        <f t="shared" si="120"/>
        <v>0</v>
      </c>
      <c r="K351" s="168" t="s">
        <v>165</v>
      </c>
      <c r="L351" s="173"/>
      <c r="M351" s="174" t="s">
        <v>1</v>
      </c>
      <c r="N351" s="175" t="s">
        <v>40</v>
      </c>
      <c r="O351" s="51"/>
      <c r="P351" s="162">
        <f t="shared" si="121"/>
        <v>0</v>
      </c>
      <c r="Q351" s="162">
        <v>1.1000000000000001E-3</v>
      </c>
      <c r="R351" s="162">
        <f t="shared" si="122"/>
        <v>2.2000000000000001E-3</v>
      </c>
      <c r="S351" s="162">
        <v>0</v>
      </c>
      <c r="T351" s="163">
        <f t="shared" si="123"/>
        <v>0</v>
      </c>
      <c r="AR351" s="164" t="s">
        <v>292</v>
      </c>
      <c r="AT351" s="164" t="s">
        <v>250</v>
      </c>
      <c r="AU351" s="164" t="s">
        <v>86</v>
      </c>
      <c r="AY351" s="13" t="s">
        <v>159</v>
      </c>
      <c r="BE351" s="165">
        <f t="shared" si="124"/>
        <v>0</v>
      </c>
      <c r="BF351" s="165">
        <f t="shared" si="125"/>
        <v>0</v>
      </c>
      <c r="BG351" s="165">
        <f t="shared" si="126"/>
        <v>0</v>
      </c>
      <c r="BH351" s="165">
        <f t="shared" si="127"/>
        <v>0</v>
      </c>
      <c r="BI351" s="165">
        <f t="shared" si="128"/>
        <v>0</v>
      </c>
      <c r="BJ351" s="13" t="s">
        <v>86</v>
      </c>
      <c r="BK351" s="165">
        <f t="shared" si="129"/>
        <v>0</v>
      </c>
      <c r="BL351" s="13" t="s">
        <v>226</v>
      </c>
      <c r="BM351" s="164" t="s">
        <v>929</v>
      </c>
    </row>
    <row r="352" spans="2:65" s="1" customFormat="1" ht="24" customHeight="1">
      <c r="B352" s="152"/>
      <c r="C352" s="166" t="s">
        <v>930</v>
      </c>
      <c r="D352" s="166" t="s">
        <v>250</v>
      </c>
      <c r="E352" s="167" t="s">
        <v>931</v>
      </c>
      <c r="F352" s="168" t="s">
        <v>932</v>
      </c>
      <c r="G352" s="169" t="s">
        <v>212</v>
      </c>
      <c r="H352" s="170">
        <v>9</v>
      </c>
      <c r="I352" s="171"/>
      <c r="J352" s="172">
        <f t="shared" si="120"/>
        <v>0</v>
      </c>
      <c r="K352" s="168" t="s">
        <v>165</v>
      </c>
      <c r="L352" s="173"/>
      <c r="M352" s="174" t="s">
        <v>1</v>
      </c>
      <c r="N352" s="175" t="s">
        <v>40</v>
      </c>
      <c r="O352" s="51"/>
      <c r="P352" s="162">
        <f t="shared" si="121"/>
        <v>0</v>
      </c>
      <c r="Q352" s="162">
        <v>2.3E-3</v>
      </c>
      <c r="R352" s="162">
        <f t="shared" si="122"/>
        <v>2.07E-2</v>
      </c>
      <c r="S352" s="162">
        <v>0</v>
      </c>
      <c r="T352" s="163">
        <f t="shared" si="123"/>
        <v>0</v>
      </c>
      <c r="AR352" s="164" t="s">
        <v>292</v>
      </c>
      <c r="AT352" s="164" t="s">
        <v>250</v>
      </c>
      <c r="AU352" s="164" t="s">
        <v>86</v>
      </c>
      <c r="AY352" s="13" t="s">
        <v>159</v>
      </c>
      <c r="BE352" s="165">
        <f t="shared" si="124"/>
        <v>0</v>
      </c>
      <c r="BF352" s="165">
        <f t="shared" si="125"/>
        <v>0</v>
      </c>
      <c r="BG352" s="165">
        <f t="shared" si="126"/>
        <v>0</v>
      </c>
      <c r="BH352" s="165">
        <f t="shared" si="127"/>
        <v>0</v>
      </c>
      <c r="BI352" s="165">
        <f t="shared" si="128"/>
        <v>0</v>
      </c>
      <c r="BJ352" s="13" t="s">
        <v>86</v>
      </c>
      <c r="BK352" s="165">
        <f t="shared" si="129"/>
        <v>0</v>
      </c>
      <c r="BL352" s="13" t="s">
        <v>226</v>
      </c>
      <c r="BM352" s="164" t="s">
        <v>933</v>
      </c>
    </row>
    <row r="353" spans="2:65" s="1" customFormat="1" ht="16.5" customHeight="1">
      <c r="B353" s="152"/>
      <c r="C353" s="166" t="s">
        <v>934</v>
      </c>
      <c r="D353" s="166" t="s">
        <v>250</v>
      </c>
      <c r="E353" s="167" t="s">
        <v>935</v>
      </c>
      <c r="F353" s="168" t="s">
        <v>936</v>
      </c>
      <c r="G353" s="169" t="s">
        <v>274</v>
      </c>
      <c r="H353" s="170">
        <v>1</v>
      </c>
      <c r="I353" s="171"/>
      <c r="J353" s="172">
        <f t="shared" si="120"/>
        <v>0</v>
      </c>
      <c r="K353" s="168" t="s">
        <v>1</v>
      </c>
      <c r="L353" s="173"/>
      <c r="M353" s="174" t="s">
        <v>1</v>
      </c>
      <c r="N353" s="175" t="s">
        <v>40</v>
      </c>
      <c r="O353" s="51"/>
      <c r="P353" s="162">
        <f t="shared" si="121"/>
        <v>0</v>
      </c>
      <c r="Q353" s="162">
        <v>2.3E-3</v>
      </c>
      <c r="R353" s="162">
        <f t="shared" si="122"/>
        <v>2.3E-3</v>
      </c>
      <c r="S353" s="162">
        <v>0</v>
      </c>
      <c r="T353" s="163">
        <f t="shared" si="123"/>
        <v>0</v>
      </c>
      <c r="AR353" s="164" t="s">
        <v>292</v>
      </c>
      <c r="AT353" s="164" t="s">
        <v>250</v>
      </c>
      <c r="AU353" s="164" t="s">
        <v>86</v>
      </c>
      <c r="AY353" s="13" t="s">
        <v>159</v>
      </c>
      <c r="BE353" s="165">
        <f t="shared" si="124"/>
        <v>0</v>
      </c>
      <c r="BF353" s="165">
        <f t="shared" si="125"/>
        <v>0</v>
      </c>
      <c r="BG353" s="165">
        <f t="shared" si="126"/>
        <v>0</v>
      </c>
      <c r="BH353" s="165">
        <f t="shared" si="127"/>
        <v>0</v>
      </c>
      <c r="BI353" s="165">
        <f t="shared" si="128"/>
        <v>0</v>
      </c>
      <c r="BJ353" s="13" t="s">
        <v>86</v>
      </c>
      <c r="BK353" s="165">
        <f t="shared" si="129"/>
        <v>0</v>
      </c>
      <c r="BL353" s="13" t="s">
        <v>226</v>
      </c>
      <c r="BM353" s="164" t="s">
        <v>937</v>
      </c>
    </row>
    <row r="354" spans="2:65" s="1" customFormat="1" ht="24" customHeight="1">
      <c r="B354" s="152"/>
      <c r="C354" s="153" t="s">
        <v>938</v>
      </c>
      <c r="D354" s="153" t="s">
        <v>161</v>
      </c>
      <c r="E354" s="154" t="s">
        <v>939</v>
      </c>
      <c r="F354" s="155" t="s">
        <v>940</v>
      </c>
      <c r="G354" s="156" t="s">
        <v>604</v>
      </c>
      <c r="H354" s="176"/>
      <c r="I354" s="158"/>
      <c r="J354" s="159">
        <f t="shared" si="120"/>
        <v>0</v>
      </c>
      <c r="K354" s="155" t="s">
        <v>165</v>
      </c>
      <c r="L354" s="28"/>
      <c r="M354" s="160" t="s">
        <v>1</v>
      </c>
      <c r="N354" s="161" t="s">
        <v>40</v>
      </c>
      <c r="O354" s="51"/>
      <c r="P354" s="162">
        <f t="shared" si="121"/>
        <v>0</v>
      </c>
      <c r="Q354" s="162">
        <v>0</v>
      </c>
      <c r="R354" s="162">
        <f t="shared" si="122"/>
        <v>0</v>
      </c>
      <c r="S354" s="162">
        <v>0</v>
      </c>
      <c r="T354" s="163">
        <f t="shared" si="123"/>
        <v>0</v>
      </c>
      <c r="AR354" s="164" t="s">
        <v>226</v>
      </c>
      <c r="AT354" s="164" t="s">
        <v>161</v>
      </c>
      <c r="AU354" s="164" t="s">
        <v>86</v>
      </c>
      <c r="AY354" s="13" t="s">
        <v>159</v>
      </c>
      <c r="BE354" s="165">
        <f t="shared" si="124"/>
        <v>0</v>
      </c>
      <c r="BF354" s="165">
        <f t="shared" si="125"/>
        <v>0</v>
      </c>
      <c r="BG354" s="165">
        <f t="shared" si="126"/>
        <v>0</v>
      </c>
      <c r="BH354" s="165">
        <f t="shared" si="127"/>
        <v>0</v>
      </c>
      <c r="BI354" s="165">
        <f t="shared" si="128"/>
        <v>0</v>
      </c>
      <c r="BJ354" s="13" t="s">
        <v>86</v>
      </c>
      <c r="BK354" s="165">
        <f t="shared" si="129"/>
        <v>0</v>
      </c>
      <c r="BL354" s="13" t="s">
        <v>226</v>
      </c>
      <c r="BM354" s="164" t="s">
        <v>941</v>
      </c>
    </row>
    <row r="355" spans="2:65" s="11" customFormat="1" ht="22.8" customHeight="1">
      <c r="B355" s="139"/>
      <c r="D355" s="140" t="s">
        <v>73</v>
      </c>
      <c r="E355" s="150" t="s">
        <v>942</v>
      </c>
      <c r="F355" s="150" t="s">
        <v>943</v>
      </c>
      <c r="I355" s="142"/>
      <c r="J355" s="151">
        <f>BK355</f>
        <v>0</v>
      </c>
      <c r="L355" s="139"/>
      <c r="M355" s="144"/>
      <c r="N355" s="145"/>
      <c r="O355" s="145"/>
      <c r="P355" s="146">
        <f>SUM(P356:P360)</f>
        <v>0</v>
      </c>
      <c r="Q355" s="145"/>
      <c r="R355" s="146">
        <f>SUM(R356:R360)</f>
        <v>3.1922025000000001</v>
      </c>
      <c r="S355" s="145"/>
      <c r="T355" s="147">
        <f>SUM(T356:T360)</f>
        <v>0</v>
      </c>
      <c r="AR355" s="140" t="s">
        <v>86</v>
      </c>
      <c r="AT355" s="148" t="s">
        <v>73</v>
      </c>
      <c r="AU355" s="148" t="s">
        <v>78</v>
      </c>
      <c r="AY355" s="140" t="s">
        <v>159</v>
      </c>
      <c r="BK355" s="149">
        <f>SUM(BK356:BK360)</f>
        <v>0</v>
      </c>
    </row>
    <row r="356" spans="2:65" s="1" customFormat="1" ht="16.5" customHeight="1">
      <c r="B356" s="152"/>
      <c r="C356" s="153" t="s">
        <v>944</v>
      </c>
      <c r="D356" s="153" t="s">
        <v>161</v>
      </c>
      <c r="E356" s="154" t="s">
        <v>945</v>
      </c>
      <c r="F356" s="155" t="s">
        <v>946</v>
      </c>
      <c r="G356" s="156" t="s">
        <v>202</v>
      </c>
      <c r="H356" s="157">
        <v>97.77</v>
      </c>
      <c r="I356" s="158"/>
      <c r="J356" s="159">
        <f>ROUND(I356*H356,2)</f>
        <v>0</v>
      </c>
      <c r="K356" s="155" t="s">
        <v>947</v>
      </c>
      <c r="L356" s="28"/>
      <c r="M356" s="160" t="s">
        <v>1</v>
      </c>
      <c r="N356" s="161" t="s">
        <v>40</v>
      </c>
      <c r="O356" s="51"/>
      <c r="P356" s="162">
        <f>O356*H356</f>
        <v>0</v>
      </c>
      <c r="Q356" s="162">
        <v>3.8500000000000001E-3</v>
      </c>
      <c r="R356" s="162">
        <f>Q356*H356</f>
        <v>0.37641449999999999</v>
      </c>
      <c r="S356" s="162">
        <v>0</v>
      </c>
      <c r="T356" s="163">
        <f>S356*H356</f>
        <v>0</v>
      </c>
      <c r="AR356" s="164" t="s">
        <v>226</v>
      </c>
      <c r="AT356" s="164" t="s">
        <v>161</v>
      </c>
      <c r="AU356" s="164" t="s">
        <v>86</v>
      </c>
      <c r="AY356" s="13" t="s">
        <v>159</v>
      </c>
      <c r="BE356" s="165">
        <f>IF(N356="základná",J356,0)</f>
        <v>0</v>
      </c>
      <c r="BF356" s="165">
        <f>IF(N356="znížená",J356,0)</f>
        <v>0</v>
      </c>
      <c r="BG356" s="165">
        <f>IF(N356="zákl. prenesená",J356,0)</f>
        <v>0</v>
      </c>
      <c r="BH356" s="165">
        <f>IF(N356="zníž. prenesená",J356,0)</f>
        <v>0</v>
      </c>
      <c r="BI356" s="165">
        <f>IF(N356="nulová",J356,0)</f>
        <v>0</v>
      </c>
      <c r="BJ356" s="13" t="s">
        <v>86</v>
      </c>
      <c r="BK356" s="165">
        <f>ROUND(I356*H356,2)</f>
        <v>0</v>
      </c>
      <c r="BL356" s="13" t="s">
        <v>226</v>
      </c>
      <c r="BM356" s="164" t="s">
        <v>948</v>
      </c>
    </row>
    <row r="357" spans="2:65" s="1" customFormat="1" ht="24" customHeight="1">
      <c r="B357" s="152"/>
      <c r="C357" s="166" t="s">
        <v>949</v>
      </c>
      <c r="D357" s="166" t="s">
        <v>250</v>
      </c>
      <c r="E357" s="167" t="s">
        <v>950</v>
      </c>
      <c r="F357" s="168" t="s">
        <v>951</v>
      </c>
      <c r="G357" s="169" t="s">
        <v>202</v>
      </c>
      <c r="H357" s="170">
        <v>102.65900000000001</v>
      </c>
      <c r="I357" s="171"/>
      <c r="J357" s="172">
        <f>ROUND(I357*H357,2)</f>
        <v>0</v>
      </c>
      <c r="K357" s="168" t="s">
        <v>1</v>
      </c>
      <c r="L357" s="173"/>
      <c r="M357" s="174" t="s">
        <v>1</v>
      </c>
      <c r="N357" s="175" t="s">
        <v>40</v>
      </c>
      <c r="O357" s="51"/>
      <c r="P357" s="162">
        <f>O357*H357</f>
        <v>0</v>
      </c>
      <c r="Q357" s="162">
        <v>2.4E-2</v>
      </c>
      <c r="R357" s="162">
        <f>Q357*H357</f>
        <v>2.463816</v>
      </c>
      <c r="S357" s="162">
        <v>0</v>
      </c>
      <c r="T357" s="163">
        <f>S357*H357</f>
        <v>0</v>
      </c>
      <c r="AR357" s="164" t="s">
        <v>292</v>
      </c>
      <c r="AT357" s="164" t="s">
        <v>250</v>
      </c>
      <c r="AU357" s="164" t="s">
        <v>86</v>
      </c>
      <c r="AY357" s="13" t="s">
        <v>159</v>
      </c>
      <c r="BE357" s="165">
        <f>IF(N357="základná",J357,0)</f>
        <v>0</v>
      </c>
      <c r="BF357" s="165">
        <f>IF(N357="znížená",J357,0)</f>
        <v>0</v>
      </c>
      <c r="BG357" s="165">
        <f>IF(N357="zákl. prenesená",J357,0)</f>
        <v>0</v>
      </c>
      <c r="BH357" s="165">
        <f>IF(N357="zníž. prenesená",J357,0)</f>
        <v>0</v>
      </c>
      <c r="BI357" s="165">
        <f>IF(N357="nulová",J357,0)</f>
        <v>0</v>
      </c>
      <c r="BJ357" s="13" t="s">
        <v>86</v>
      </c>
      <c r="BK357" s="165">
        <f>ROUND(I357*H357,2)</f>
        <v>0</v>
      </c>
      <c r="BL357" s="13" t="s">
        <v>226</v>
      </c>
      <c r="BM357" s="164" t="s">
        <v>952</v>
      </c>
    </row>
    <row r="358" spans="2:65" s="1" customFormat="1" ht="16.5" customHeight="1">
      <c r="B358" s="152"/>
      <c r="C358" s="166" t="s">
        <v>953</v>
      </c>
      <c r="D358" s="166" t="s">
        <v>250</v>
      </c>
      <c r="E358" s="167" t="s">
        <v>954</v>
      </c>
      <c r="F358" s="168" t="s">
        <v>955</v>
      </c>
      <c r="G358" s="169" t="s">
        <v>956</v>
      </c>
      <c r="H358" s="170">
        <v>48.884999999999998</v>
      </c>
      <c r="I358" s="171"/>
      <c r="J358" s="172">
        <f>ROUND(I358*H358,2)</f>
        <v>0</v>
      </c>
      <c r="K358" s="168" t="s">
        <v>947</v>
      </c>
      <c r="L358" s="173"/>
      <c r="M358" s="174" t="s">
        <v>1</v>
      </c>
      <c r="N358" s="175" t="s">
        <v>40</v>
      </c>
      <c r="O358" s="51"/>
      <c r="P358" s="162">
        <f>O358*H358</f>
        <v>0</v>
      </c>
      <c r="Q358" s="162">
        <v>1E-3</v>
      </c>
      <c r="R358" s="162">
        <f>Q358*H358</f>
        <v>4.8884999999999998E-2</v>
      </c>
      <c r="S358" s="162">
        <v>0</v>
      </c>
      <c r="T358" s="163">
        <f>S358*H358</f>
        <v>0</v>
      </c>
      <c r="AR358" s="164" t="s">
        <v>292</v>
      </c>
      <c r="AT358" s="164" t="s">
        <v>250</v>
      </c>
      <c r="AU358" s="164" t="s">
        <v>86</v>
      </c>
      <c r="AY358" s="13" t="s">
        <v>159</v>
      </c>
      <c r="BE358" s="165">
        <f>IF(N358="základná",J358,0)</f>
        <v>0</v>
      </c>
      <c r="BF358" s="165">
        <f>IF(N358="znížená",J358,0)</f>
        <v>0</v>
      </c>
      <c r="BG358" s="165">
        <f>IF(N358="zákl. prenesená",J358,0)</f>
        <v>0</v>
      </c>
      <c r="BH358" s="165">
        <f>IF(N358="zníž. prenesená",J358,0)</f>
        <v>0</v>
      </c>
      <c r="BI358" s="165">
        <f>IF(N358="nulová",J358,0)</f>
        <v>0</v>
      </c>
      <c r="BJ358" s="13" t="s">
        <v>86</v>
      </c>
      <c r="BK358" s="165">
        <f>ROUND(I358*H358,2)</f>
        <v>0</v>
      </c>
      <c r="BL358" s="13" t="s">
        <v>226</v>
      </c>
      <c r="BM358" s="164" t="s">
        <v>957</v>
      </c>
    </row>
    <row r="359" spans="2:65" s="1" customFormat="1" ht="16.5" customHeight="1">
      <c r="B359" s="152"/>
      <c r="C359" s="166" t="s">
        <v>958</v>
      </c>
      <c r="D359" s="166" t="s">
        <v>250</v>
      </c>
      <c r="E359" s="167" t="s">
        <v>959</v>
      </c>
      <c r="F359" s="168" t="s">
        <v>960</v>
      </c>
      <c r="G359" s="169" t="s">
        <v>956</v>
      </c>
      <c r="H359" s="170">
        <v>303.08699999999999</v>
      </c>
      <c r="I359" s="171"/>
      <c r="J359" s="172">
        <f>ROUND(I359*H359,2)</f>
        <v>0</v>
      </c>
      <c r="K359" s="168" t="s">
        <v>947</v>
      </c>
      <c r="L359" s="173"/>
      <c r="M359" s="174" t="s">
        <v>1</v>
      </c>
      <c r="N359" s="175" t="s">
        <v>40</v>
      </c>
      <c r="O359" s="51"/>
      <c r="P359" s="162">
        <f>O359*H359</f>
        <v>0</v>
      </c>
      <c r="Q359" s="162">
        <v>1E-3</v>
      </c>
      <c r="R359" s="162">
        <f>Q359*H359</f>
        <v>0.303087</v>
      </c>
      <c r="S359" s="162">
        <v>0</v>
      </c>
      <c r="T359" s="163">
        <f>S359*H359</f>
        <v>0</v>
      </c>
      <c r="AR359" s="164" t="s">
        <v>292</v>
      </c>
      <c r="AT359" s="164" t="s">
        <v>250</v>
      </c>
      <c r="AU359" s="164" t="s">
        <v>86</v>
      </c>
      <c r="AY359" s="13" t="s">
        <v>159</v>
      </c>
      <c r="BE359" s="165">
        <f>IF(N359="základná",J359,0)</f>
        <v>0</v>
      </c>
      <c r="BF359" s="165">
        <f>IF(N359="znížená",J359,0)</f>
        <v>0</v>
      </c>
      <c r="BG359" s="165">
        <f>IF(N359="zákl. prenesená",J359,0)</f>
        <v>0</v>
      </c>
      <c r="BH359" s="165">
        <f>IF(N359="zníž. prenesená",J359,0)</f>
        <v>0</v>
      </c>
      <c r="BI359" s="165">
        <f>IF(N359="nulová",J359,0)</f>
        <v>0</v>
      </c>
      <c r="BJ359" s="13" t="s">
        <v>86</v>
      </c>
      <c r="BK359" s="165">
        <f>ROUND(I359*H359,2)</f>
        <v>0</v>
      </c>
      <c r="BL359" s="13" t="s">
        <v>226</v>
      </c>
      <c r="BM359" s="164" t="s">
        <v>961</v>
      </c>
    </row>
    <row r="360" spans="2:65" s="1" customFormat="1" ht="24" customHeight="1">
      <c r="B360" s="152"/>
      <c r="C360" s="153" t="s">
        <v>962</v>
      </c>
      <c r="D360" s="153" t="s">
        <v>161</v>
      </c>
      <c r="E360" s="154" t="s">
        <v>963</v>
      </c>
      <c r="F360" s="155" t="s">
        <v>964</v>
      </c>
      <c r="G360" s="156" t="s">
        <v>604</v>
      </c>
      <c r="H360" s="176"/>
      <c r="I360" s="158"/>
      <c r="J360" s="159">
        <f>ROUND(I360*H360,2)</f>
        <v>0</v>
      </c>
      <c r="K360" s="155" t="s">
        <v>165</v>
      </c>
      <c r="L360" s="28"/>
      <c r="M360" s="160" t="s">
        <v>1</v>
      </c>
      <c r="N360" s="161" t="s">
        <v>40</v>
      </c>
      <c r="O360" s="51"/>
      <c r="P360" s="162">
        <f>O360*H360</f>
        <v>0</v>
      </c>
      <c r="Q360" s="162">
        <v>0</v>
      </c>
      <c r="R360" s="162">
        <f>Q360*H360</f>
        <v>0</v>
      </c>
      <c r="S360" s="162">
        <v>0</v>
      </c>
      <c r="T360" s="163">
        <f>S360*H360</f>
        <v>0</v>
      </c>
      <c r="AR360" s="164" t="s">
        <v>226</v>
      </c>
      <c r="AT360" s="164" t="s">
        <v>161</v>
      </c>
      <c r="AU360" s="164" t="s">
        <v>86</v>
      </c>
      <c r="AY360" s="13" t="s">
        <v>159</v>
      </c>
      <c r="BE360" s="165">
        <f>IF(N360="základná",J360,0)</f>
        <v>0</v>
      </c>
      <c r="BF360" s="165">
        <f>IF(N360="znížená",J360,0)</f>
        <v>0</v>
      </c>
      <c r="BG360" s="165">
        <f>IF(N360="zákl. prenesená",J360,0)</f>
        <v>0</v>
      </c>
      <c r="BH360" s="165">
        <f>IF(N360="zníž. prenesená",J360,0)</f>
        <v>0</v>
      </c>
      <c r="BI360" s="165">
        <f>IF(N360="nulová",J360,0)</f>
        <v>0</v>
      </c>
      <c r="BJ360" s="13" t="s">
        <v>86</v>
      </c>
      <c r="BK360" s="165">
        <f>ROUND(I360*H360,2)</f>
        <v>0</v>
      </c>
      <c r="BL360" s="13" t="s">
        <v>226</v>
      </c>
      <c r="BM360" s="164" t="s">
        <v>965</v>
      </c>
    </row>
    <row r="361" spans="2:65" s="11" customFormat="1" ht="22.8" customHeight="1">
      <c r="B361" s="139"/>
      <c r="D361" s="140" t="s">
        <v>73</v>
      </c>
      <c r="E361" s="150" t="s">
        <v>966</v>
      </c>
      <c r="F361" s="150" t="s">
        <v>967</v>
      </c>
      <c r="I361" s="142"/>
      <c r="J361" s="151">
        <f>BK361</f>
        <v>0</v>
      </c>
      <c r="L361" s="139"/>
      <c r="M361" s="144"/>
      <c r="N361" s="145"/>
      <c r="O361" s="145"/>
      <c r="P361" s="146">
        <f>SUM(P362:P368)</f>
        <v>0</v>
      </c>
      <c r="Q361" s="145"/>
      <c r="R361" s="146">
        <f>SUM(R362:R368)</f>
        <v>1.4991464999999999</v>
      </c>
      <c r="S361" s="145"/>
      <c r="T361" s="147">
        <f>SUM(T362:T368)</f>
        <v>0</v>
      </c>
      <c r="AR361" s="140" t="s">
        <v>86</v>
      </c>
      <c r="AT361" s="148" t="s">
        <v>73</v>
      </c>
      <c r="AU361" s="148" t="s">
        <v>78</v>
      </c>
      <c r="AY361" s="140" t="s">
        <v>159</v>
      </c>
      <c r="BK361" s="149">
        <f>SUM(BK362:BK368)</f>
        <v>0</v>
      </c>
    </row>
    <row r="362" spans="2:65" s="1" customFormat="1" ht="24" customHeight="1">
      <c r="B362" s="152"/>
      <c r="C362" s="153" t="s">
        <v>968</v>
      </c>
      <c r="D362" s="153" t="s">
        <v>161</v>
      </c>
      <c r="E362" s="154" t="s">
        <v>969</v>
      </c>
      <c r="F362" s="155" t="s">
        <v>970</v>
      </c>
      <c r="G362" s="156" t="s">
        <v>202</v>
      </c>
      <c r="H362" s="157">
        <v>195.43</v>
      </c>
      <c r="I362" s="158"/>
      <c r="J362" s="159">
        <f t="shared" ref="J362:J368" si="130">ROUND(I362*H362,2)</f>
        <v>0</v>
      </c>
      <c r="K362" s="155" t="s">
        <v>165</v>
      </c>
      <c r="L362" s="28"/>
      <c r="M362" s="160" t="s">
        <v>1</v>
      </c>
      <c r="N362" s="161" t="s">
        <v>40</v>
      </c>
      <c r="O362" s="51"/>
      <c r="P362" s="162">
        <f t="shared" ref="P362:P368" si="131">O362*H362</f>
        <v>0</v>
      </c>
      <c r="Q362" s="162">
        <v>2.0000000000000002E-5</v>
      </c>
      <c r="R362" s="162">
        <f t="shared" ref="R362:R368" si="132">Q362*H362</f>
        <v>3.9086000000000008E-3</v>
      </c>
      <c r="S362" s="162">
        <v>0</v>
      </c>
      <c r="T362" s="163">
        <f t="shared" ref="T362:T368" si="133">S362*H362</f>
        <v>0</v>
      </c>
      <c r="AR362" s="164" t="s">
        <v>226</v>
      </c>
      <c r="AT362" s="164" t="s">
        <v>161</v>
      </c>
      <c r="AU362" s="164" t="s">
        <v>86</v>
      </c>
      <c r="AY362" s="13" t="s">
        <v>159</v>
      </c>
      <c r="BE362" s="165">
        <f t="shared" ref="BE362:BE368" si="134">IF(N362="základná",J362,0)</f>
        <v>0</v>
      </c>
      <c r="BF362" s="165">
        <f t="shared" ref="BF362:BF368" si="135">IF(N362="znížená",J362,0)</f>
        <v>0</v>
      </c>
      <c r="BG362" s="165">
        <f t="shared" ref="BG362:BG368" si="136">IF(N362="zákl. prenesená",J362,0)</f>
        <v>0</v>
      </c>
      <c r="BH362" s="165">
        <f t="shared" ref="BH362:BH368" si="137">IF(N362="zníž. prenesená",J362,0)</f>
        <v>0</v>
      </c>
      <c r="BI362" s="165">
        <f t="shared" ref="BI362:BI368" si="138">IF(N362="nulová",J362,0)</f>
        <v>0</v>
      </c>
      <c r="BJ362" s="13" t="s">
        <v>86</v>
      </c>
      <c r="BK362" s="165">
        <f t="shared" ref="BK362:BK368" si="139">ROUND(I362*H362,2)</f>
        <v>0</v>
      </c>
      <c r="BL362" s="13" t="s">
        <v>226</v>
      </c>
      <c r="BM362" s="164" t="s">
        <v>971</v>
      </c>
    </row>
    <row r="363" spans="2:65" s="1" customFormat="1" ht="16.5" customHeight="1">
      <c r="B363" s="152"/>
      <c r="C363" s="166" t="s">
        <v>972</v>
      </c>
      <c r="D363" s="166" t="s">
        <v>250</v>
      </c>
      <c r="E363" s="167" t="s">
        <v>973</v>
      </c>
      <c r="F363" s="168" t="s">
        <v>974</v>
      </c>
      <c r="G363" s="169" t="s">
        <v>202</v>
      </c>
      <c r="H363" s="170">
        <v>199.339</v>
      </c>
      <c r="I363" s="171"/>
      <c r="J363" s="172">
        <f t="shared" si="130"/>
        <v>0</v>
      </c>
      <c r="K363" s="168" t="s">
        <v>165</v>
      </c>
      <c r="L363" s="173"/>
      <c r="M363" s="174" t="s">
        <v>1</v>
      </c>
      <c r="N363" s="175" t="s">
        <v>40</v>
      </c>
      <c r="O363" s="51"/>
      <c r="P363" s="162">
        <f t="shared" si="131"/>
        <v>0</v>
      </c>
      <c r="Q363" s="162">
        <v>7.4000000000000003E-3</v>
      </c>
      <c r="R363" s="162">
        <f t="shared" si="132"/>
        <v>1.4751086</v>
      </c>
      <c r="S363" s="162">
        <v>0</v>
      </c>
      <c r="T363" s="163">
        <f t="shared" si="133"/>
        <v>0</v>
      </c>
      <c r="AR363" s="164" t="s">
        <v>292</v>
      </c>
      <c r="AT363" s="164" t="s">
        <v>250</v>
      </c>
      <c r="AU363" s="164" t="s">
        <v>86</v>
      </c>
      <c r="AY363" s="13" t="s">
        <v>159</v>
      </c>
      <c r="BE363" s="165">
        <f t="shared" si="134"/>
        <v>0</v>
      </c>
      <c r="BF363" s="165">
        <f t="shared" si="135"/>
        <v>0</v>
      </c>
      <c r="BG363" s="165">
        <f t="shared" si="136"/>
        <v>0</v>
      </c>
      <c r="BH363" s="165">
        <f t="shared" si="137"/>
        <v>0</v>
      </c>
      <c r="BI363" s="165">
        <f t="shared" si="138"/>
        <v>0</v>
      </c>
      <c r="BJ363" s="13" t="s">
        <v>86</v>
      </c>
      <c r="BK363" s="165">
        <f t="shared" si="139"/>
        <v>0</v>
      </c>
      <c r="BL363" s="13" t="s">
        <v>226</v>
      </c>
      <c r="BM363" s="164" t="s">
        <v>975</v>
      </c>
    </row>
    <row r="364" spans="2:65" s="1" customFormat="1" ht="16.5" customHeight="1">
      <c r="B364" s="152"/>
      <c r="C364" s="153" t="s">
        <v>976</v>
      </c>
      <c r="D364" s="153" t="s">
        <v>161</v>
      </c>
      <c r="E364" s="154" t="s">
        <v>977</v>
      </c>
      <c r="F364" s="155" t="s">
        <v>978</v>
      </c>
      <c r="G364" s="156" t="s">
        <v>202</v>
      </c>
      <c r="H364" s="157">
        <v>195.43</v>
      </c>
      <c r="I364" s="158"/>
      <c r="J364" s="159">
        <f t="shared" si="130"/>
        <v>0</v>
      </c>
      <c r="K364" s="155" t="s">
        <v>165</v>
      </c>
      <c r="L364" s="28"/>
      <c r="M364" s="160" t="s">
        <v>1</v>
      </c>
      <c r="N364" s="161" t="s">
        <v>40</v>
      </c>
      <c r="O364" s="51"/>
      <c r="P364" s="162">
        <f t="shared" si="131"/>
        <v>0</v>
      </c>
      <c r="Q364" s="162">
        <v>0</v>
      </c>
      <c r="R364" s="162">
        <f t="shared" si="132"/>
        <v>0</v>
      </c>
      <c r="S364" s="162">
        <v>0</v>
      </c>
      <c r="T364" s="163">
        <f t="shared" si="133"/>
        <v>0</v>
      </c>
      <c r="AR364" s="164" t="s">
        <v>226</v>
      </c>
      <c r="AT364" s="164" t="s">
        <v>161</v>
      </c>
      <c r="AU364" s="164" t="s">
        <v>86</v>
      </c>
      <c r="AY364" s="13" t="s">
        <v>159</v>
      </c>
      <c r="BE364" s="165">
        <f t="shared" si="134"/>
        <v>0</v>
      </c>
      <c r="BF364" s="165">
        <f t="shared" si="135"/>
        <v>0</v>
      </c>
      <c r="BG364" s="165">
        <f t="shared" si="136"/>
        <v>0</v>
      </c>
      <c r="BH364" s="165">
        <f t="shared" si="137"/>
        <v>0</v>
      </c>
      <c r="BI364" s="165">
        <f t="shared" si="138"/>
        <v>0</v>
      </c>
      <c r="BJ364" s="13" t="s">
        <v>86</v>
      </c>
      <c r="BK364" s="165">
        <f t="shared" si="139"/>
        <v>0</v>
      </c>
      <c r="BL364" s="13" t="s">
        <v>226</v>
      </c>
      <c r="BM364" s="164" t="s">
        <v>979</v>
      </c>
    </row>
    <row r="365" spans="2:65" s="1" customFormat="1" ht="16.5" customHeight="1">
      <c r="B365" s="152"/>
      <c r="C365" s="166" t="s">
        <v>980</v>
      </c>
      <c r="D365" s="166" t="s">
        <v>250</v>
      </c>
      <c r="E365" s="167" t="s">
        <v>981</v>
      </c>
      <c r="F365" s="168" t="s">
        <v>982</v>
      </c>
      <c r="G365" s="169" t="s">
        <v>202</v>
      </c>
      <c r="H365" s="170">
        <v>201.29300000000001</v>
      </c>
      <c r="I365" s="171"/>
      <c r="J365" s="172">
        <f t="shared" si="130"/>
        <v>0</v>
      </c>
      <c r="K365" s="168" t="s">
        <v>165</v>
      </c>
      <c r="L365" s="173"/>
      <c r="M365" s="174" t="s">
        <v>1</v>
      </c>
      <c r="N365" s="175" t="s">
        <v>40</v>
      </c>
      <c r="O365" s="51"/>
      <c r="P365" s="162">
        <f t="shared" si="131"/>
        <v>0</v>
      </c>
      <c r="Q365" s="162">
        <v>2.0000000000000002E-5</v>
      </c>
      <c r="R365" s="162">
        <f t="shared" si="132"/>
        <v>4.02586E-3</v>
      </c>
      <c r="S365" s="162">
        <v>0</v>
      </c>
      <c r="T365" s="163">
        <f t="shared" si="133"/>
        <v>0</v>
      </c>
      <c r="AR365" s="164" t="s">
        <v>292</v>
      </c>
      <c r="AT365" s="164" t="s">
        <v>250</v>
      </c>
      <c r="AU365" s="164" t="s">
        <v>86</v>
      </c>
      <c r="AY365" s="13" t="s">
        <v>159</v>
      </c>
      <c r="BE365" s="165">
        <f t="shared" si="134"/>
        <v>0</v>
      </c>
      <c r="BF365" s="165">
        <f t="shared" si="135"/>
        <v>0</v>
      </c>
      <c r="BG365" s="165">
        <f t="shared" si="136"/>
        <v>0</v>
      </c>
      <c r="BH365" s="165">
        <f t="shared" si="137"/>
        <v>0</v>
      </c>
      <c r="BI365" s="165">
        <f t="shared" si="138"/>
        <v>0</v>
      </c>
      <c r="BJ365" s="13" t="s">
        <v>86</v>
      </c>
      <c r="BK365" s="165">
        <f t="shared" si="139"/>
        <v>0</v>
      </c>
      <c r="BL365" s="13" t="s">
        <v>226</v>
      </c>
      <c r="BM365" s="164" t="s">
        <v>983</v>
      </c>
    </row>
    <row r="366" spans="2:65" s="1" customFormat="1" ht="24" customHeight="1">
      <c r="B366" s="152"/>
      <c r="C366" s="153" t="s">
        <v>984</v>
      </c>
      <c r="D366" s="153" t="s">
        <v>161</v>
      </c>
      <c r="E366" s="154" t="s">
        <v>985</v>
      </c>
      <c r="F366" s="155" t="s">
        <v>986</v>
      </c>
      <c r="G366" s="156" t="s">
        <v>202</v>
      </c>
      <c r="H366" s="157">
        <v>195.43</v>
      </c>
      <c r="I366" s="158"/>
      <c r="J366" s="159">
        <f t="shared" si="130"/>
        <v>0</v>
      </c>
      <c r="K366" s="155" t="s">
        <v>165</v>
      </c>
      <c r="L366" s="28"/>
      <c r="M366" s="160" t="s">
        <v>1</v>
      </c>
      <c r="N366" s="161" t="s">
        <v>40</v>
      </c>
      <c r="O366" s="51"/>
      <c r="P366" s="162">
        <f t="shared" si="131"/>
        <v>0</v>
      </c>
      <c r="Q366" s="162">
        <v>0</v>
      </c>
      <c r="R366" s="162">
        <f t="shared" si="132"/>
        <v>0</v>
      </c>
      <c r="S366" s="162">
        <v>0</v>
      </c>
      <c r="T366" s="163">
        <f t="shared" si="133"/>
        <v>0</v>
      </c>
      <c r="AR366" s="164" t="s">
        <v>226</v>
      </c>
      <c r="AT366" s="164" t="s">
        <v>161</v>
      </c>
      <c r="AU366" s="164" t="s">
        <v>86</v>
      </c>
      <c r="AY366" s="13" t="s">
        <v>159</v>
      </c>
      <c r="BE366" s="165">
        <f t="shared" si="134"/>
        <v>0</v>
      </c>
      <c r="BF366" s="165">
        <f t="shared" si="135"/>
        <v>0</v>
      </c>
      <c r="BG366" s="165">
        <f t="shared" si="136"/>
        <v>0</v>
      </c>
      <c r="BH366" s="165">
        <f t="shared" si="137"/>
        <v>0</v>
      </c>
      <c r="BI366" s="165">
        <f t="shared" si="138"/>
        <v>0</v>
      </c>
      <c r="BJ366" s="13" t="s">
        <v>86</v>
      </c>
      <c r="BK366" s="165">
        <f t="shared" si="139"/>
        <v>0</v>
      </c>
      <c r="BL366" s="13" t="s">
        <v>226</v>
      </c>
      <c r="BM366" s="164" t="s">
        <v>987</v>
      </c>
    </row>
    <row r="367" spans="2:65" s="1" customFormat="1" ht="16.5" customHeight="1">
      <c r="B367" s="152"/>
      <c r="C367" s="166" t="s">
        <v>988</v>
      </c>
      <c r="D367" s="166" t="s">
        <v>250</v>
      </c>
      <c r="E367" s="167" t="s">
        <v>989</v>
      </c>
      <c r="F367" s="168" t="s">
        <v>990</v>
      </c>
      <c r="G367" s="169" t="s">
        <v>202</v>
      </c>
      <c r="H367" s="170">
        <v>201.29300000000001</v>
      </c>
      <c r="I367" s="171"/>
      <c r="J367" s="172">
        <f t="shared" si="130"/>
        <v>0</v>
      </c>
      <c r="K367" s="168" t="s">
        <v>165</v>
      </c>
      <c r="L367" s="173"/>
      <c r="M367" s="174" t="s">
        <v>1</v>
      </c>
      <c r="N367" s="175" t="s">
        <v>40</v>
      </c>
      <c r="O367" s="51"/>
      <c r="P367" s="162">
        <f t="shared" si="131"/>
        <v>0</v>
      </c>
      <c r="Q367" s="162">
        <v>8.0000000000000007E-5</v>
      </c>
      <c r="R367" s="162">
        <f t="shared" si="132"/>
        <v>1.610344E-2</v>
      </c>
      <c r="S367" s="162">
        <v>0</v>
      </c>
      <c r="T367" s="163">
        <f t="shared" si="133"/>
        <v>0</v>
      </c>
      <c r="AR367" s="164" t="s">
        <v>292</v>
      </c>
      <c r="AT367" s="164" t="s">
        <v>250</v>
      </c>
      <c r="AU367" s="164" t="s">
        <v>86</v>
      </c>
      <c r="AY367" s="13" t="s">
        <v>159</v>
      </c>
      <c r="BE367" s="165">
        <f t="shared" si="134"/>
        <v>0</v>
      </c>
      <c r="BF367" s="165">
        <f t="shared" si="135"/>
        <v>0</v>
      </c>
      <c r="BG367" s="165">
        <f t="shared" si="136"/>
        <v>0</v>
      </c>
      <c r="BH367" s="165">
        <f t="shared" si="137"/>
        <v>0</v>
      </c>
      <c r="BI367" s="165">
        <f t="shared" si="138"/>
        <v>0</v>
      </c>
      <c r="BJ367" s="13" t="s">
        <v>86</v>
      </c>
      <c r="BK367" s="165">
        <f t="shared" si="139"/>
        <v>0</v>
      </c>
      <c r="BL367" s="13" t="s">
        <v>226</v>
      </c>
      <c r="BM367" s="164" t="s">
        <v>991</v>
      </c>
    </row>
    <row r="368" spans="2:65" s="1" customFormat="1" ht="24" customHeight="1">
      <c r="B368" s="152"/>
      <c r="C368" s="153" t="s">
        <v>992</v>
      </c>
      <c r="D368" s="153" t="s">
        <v>161</v>
      </c>
      <c r="E368" s="154" t="s">
        <v>993</v>
      </c>
      <c r="F368" s="155" t="s">
        <v>994</v>
      </c>
      <c r="G368" s="156" t="s">
        <v>604</v>
      </c>
      <c r="H368" s="176"/>
      <c r="I368" s="158"/>
      <c r="J368" s="159">
        <f t="shared" si="130"/>
        <v>0</v>
      </c>
      <c r="K368" s="155" t="s">
        <v>165</v>
      </c>
      <c r="L368" s="28"/>
      <c r="M368" s="160" t="s">
        <v>1</v>
      </c>
      <c r="N368" s="161" t="s">
        <v>40</v>
      </c>
      <c r="O368" s="51"/>
      <c r="P368" s="162">
        <f t="shared" si="131"/>
        <v>0</v>
      </c>
      <c r="Q368" s="162">
        <v>0</v>
      </c>
      <c r="R368" s="162">
        <f t="shared" si="132"/>
        <v>0</v>
      </c>
      <c r="S368" s="162">
        <v>0</v>
      </c>
      <c r="T368" s="163">
        <f t="shared" si="133"/>
        <v>0</v>
      </c>
      <c r="AR368" s="164" t="s">
        <v>226</v>
      </c>
      <c r="AT368" s="164" t="s">
        <v>161</v>
      </c>
      <c r="AU368" s="164" t="s">
        <v>86</v>
      </c>
      <c r="AY368" s="13" t="s">
        <v>159</v>
      </c>
      <c r="BE368" s="165">
        <f t="shared" si="134"/>
        <v>0</v>
      </c>
      <c r="BF368" s="165">
        <f t="shared" si="135"/>
        <v>0</v>
      </c>
      <c r="BG368" s="165">
        <f t="shared" si="136"/>
        <v>0</v>
      </c>
      <c r="BH368" s="165">
        <f t="shared" si="137"/>
        <v>0</v>
      </c>
      <c r="BI368" s="165">
        <f t="shared" si="138"/>
        <v>0</v>
      </c>
      <c r="BJ368" s="13" t="s">
        <v>86</v>
      </c>
      <c r="BK368" s="165">
        <f t="shared" si="139"/>
        <v>0</v>
      </c>
      <c r="BL368" s="13" t="s">
        <v>226</v>
      </c>
      <c r="BM368" s="164" t="s">
        <v>995</v>
      </c>
    </row>
    <row r="369" spans="2:65" s="11" customFormat="1" ht="22.8" customHeight="1">
      <c r="B369" s="139"/>
      <c r="D369" s="140" t="s">
        <v>73</v>
      </c>
      <c r="E369" s="150" t="s">
        <v>996</v>
      </c>
      <c r="F369" s="150" t="s">
        <v>997</v>
      </c>
      <c r="I369" s="142"/>
      <c r="J369" s="151">
        <f>BK369</f>
        <v>0</v>
      </c>
      <c r="L369" s="139"/>
      <c r="M369" s="144"/>
      <c r="N369" s="145"/>
      <c r="O369" s="145"/>
      <c r="P369" s="146">
        <f>SUM(P370:P376)</f>
        <v>0</v>
      </c>
      <c r="Q369" s="145"/>
      <c r="R369" s="146">
        <f>SUM(R370:R376)</f>
        <v>8.2832062099999995</v>
      </c>
      <c r="S369" s="145"/>
      <c r="T369" s="147">
        <f>SUM(T370:T376)</f>
        <v>0</v>
      </c>
      <c r="AR369" s="140" t="s">
        <v>86</v>
      </c>
      <c r="AT369" s="148" t="s">
        <v>73</v>
      </c>
      <c r="AU369" s="148" t="s">
        <v>78</v>
      </c>
      <c r="AY369" s="140" t="s">
        <v>159</v>
      </c>
      <c r="BK369" s="149">
        <f>SUM(BK370:BK376)</f>
        <v>0</v>
      </c>
    </row>
    <row r="370" spans="2:65" s="1" customFormat="1" ht="24" customHeight="1">
      <c r="B370" s="152"/>
      <c r="C370" s="153" t="s">
        <v>998</v>
      </c>
      <c r="D370" s="153" t="s">
        <v>161</v>
      </c>
      <c r="E370" s="154" t="s">
        <v>999</v>
      </c>
      <c r="F370" s="155" t="s">
        <v>1000</v>
      </c>
      <c r="G370" s="156" t="s">
        <v>202</v>
      </c>
      <c r="H370" s="157">
        <v>98.16</v>
      </c>
      <c r="I370" s="158"/>
      <c r="J370" s="159">
        <f t="shared" ref="J370:J376" si="140">ROUND(I370*H370,2)</f>
        <v>0</v>
      </c>
      <c r="K370" s="155" t="s">
        <v>1</v>
      </c>
      <c r="L370" s="28"/>
      <c r="M370" s="160" t="s">
        <v>1</v>
      </c>
      <c r="N370" s="161" t="s">
        <v>40</v>
      </c>
      <c r="O370" s="51"/>
      <c r="P370" s="162">
        <f t="shared" ref="P370:P376" si="141">O370*H370</f>
        <v>0</v>
      </c>
      <c r="Q370" s="162">
        <v>3.3400000000000001E-3</v>
      </c>
      <c r="R370" s="162">
        <f t="shared" ref="R370:R376" si="142">Q370*H370</f>
        <v>0.32785439999999999</v>
      </c>
      <c r="S370" s="162">
        <v>0</v>
      </c>
      <c r="T370" s="163">
        <f t="shared" ref="T370:T376" si="143">S370*H370</f>
        <v>0</v>
      </c>
      <c r="AR370" s="164" t="s">
        <v>226</v>
      </c>
      <c r="AT370" s="164" t="s">
        <v>161</v>
      </c>
      <c r="AU370" s="164" t="s">
        <v>86</v>
      </c>
      <c r="AY370" s="13" t="s">
        <v>159</v>
      </c>
      <c r="BE370" s="165">
        <f t="shared" ref="BE370:BE376" si="144">IF(N370="základná",J370,0)</f>
        <v>0</v>
      </c>
      <c r="BF370" s="165">
        <f t="shared" ref="BF370:BF376" si="145">IF(N370="znížená",J370,0)</f>
        <v>0</v>
      </c>
      <c r="BG370" s="165">
        <f t="shared" ref="BG370:BG376" si="146">IF(N370="zákl. prenesená",J370,0)</f>
        <v>0</v>
      </c>
      <c r="BH370" s="165">
        <f t="shared" ref="BH370:BH376" si="147">IF(N370="zníž. prenesená",J370,0)</f>
        <v>0</v>
      </c>
      <c r="BI370" s="165">
        <f t="shared" ref="BI370:BI376" si="148">IF(N370="nulová",J370,0)</f>
        <v>0</v>
      </c>
      <c r="BJ370" s="13" t="s">
        <v>86</v>
      </c>
      <c r="BK370" s="165">
        <f t="shared" ref="BK370:BK376" si="149">ROUND(I370*H370,2)</f>
        <v>0</v>
      </c>
      <c r="BL370" s="13" t="s">
        <v>226</v>
      </c>
      <c r="BM370" s="164" t="s">
        <v>1001</v>
      </c>
    </row>
    <row r="371" spans="2:65" s="1" customFormat="1" ht="16.5" customHeight="1">
      <c r="B371" s="152"/>
      <c r="C371" s="166" t="s">
        <v>1002</v>
      </c>
      <c r="D371" s="166" t="s">
        <v>250</v>
      </c>
      <c r="E371" s="167" t="s">
        <v>1003</v>
      </c>
      <c r="F371" s="168" t="s">
        <v>1004</v>
      </c>
      <c r="G371" s="169" t="s">
        <v>202</v>
      </c>
      <c r="H371" s="170">
        <v>103.068</v>
      </c>
      <c r="I371" s="171"/>
      <c r="J371" s="172">
        <f t="shared" si="140"/>
        <v>0</v>
      </c>
      <c r="K371" s="168" t="s">
        <v>1</v>
      </c>
      <c r="L371" s="173"/>
      <c r="M371" s="174" t="s">
        <v>1</v>
      </c>
      <c r="N371" s="175" t="s">
        <v>40</v>
      </c>
      <c r="O371" s="51"/>
      <c r="P371" s="162">
        <f t="shared" si="141"/>
        <v>0</v>
      </c>
      <c r="Q371" s="162">
        <v>0</v>
      </c>
      <c r="R371" s="162">
        <f t="shared" si="142"/>
        <v>0</v>
      </c>
      <c r="S371" s="162">
        <v>0</v>
      </c>
      <c r="T371" s="163">
        <f t="shared" si="143"/>
        <v>0</v>
      </c>
      <c r="AR371" s="164" t="s">
        <v>292</v>
      </c>
      <c r="AT371" s="164" t="s">
        <v>250</v>
      </c>
      <c r="AU371" s="164" t="s">
        <v>86</v>
      </c>
      <c r="AY371" s="13" t="s">
        <v>159</v>
      </c>
      <c r="BE371" s="165">
        <f t="shared" si="144"/>
        <v>0</v>
      </c>
      <c r="BF371" s="165">
        <f t="shared" si="145"/>
        <v>0</v>
      </c>
      <c r="BG371" s="165">
        <f t="shared" si="146"/>
        <v>0</v>
      </c>
      <c r="BH371" s="165">
        <f t="shared" si="147"/>
        <v>0</v>
      </c>
      <c r="BI371" s="165">
        <f t="shared" si="148"/>
        <v>0</v>
      </c>
      <c r="BJ371" s="13" t="s">
        <v>86</v>
      </c>
      <c r="BK371" s="165">
        <f t="shared" si="149"/>
        <v>0</v>
      </c>
      <c r="BL371" s="13" t="s">
        <v>226</v>
      </c>
      <c r="BM371" s="164" t="s">
        <v>1005</v>
      </c>
    </row>
    <row r="372" spans="2:65" s="1" customFormat="1" ht="16.5" customHeight="1">
      <c r="B372" s="152"/>
      <c r="C372" s="166" t="s">
        <v>1006</v>
      </c>
      <c r="D372" s="166" t="s">
        <v>250</v>
      </c>
      <c r="E372" s="167" t="s">
        <v>1007</v>
      </c>
      <c r="F372" s="168" t="s">
        <v>1008</v>
      </c>
      <c r="G372" s="169" t="s">
        <v>956</v>
      </c>
      <c r="H372" s="170">
        <v>49.08</v>
      </c>
      <c r="I372" s="171"/>
      <c r="J372" s="172">
        <f t="shared" si="140"/>
        <v>0</v>
      </c>
      <c r="K372" s="168" t="s">
        <v>1</v>
      </c>
      <c r="L372" s="173"/>
      <c r="M372" s="174" t="s">
        <v>1</v>
      </c>
      <c r="N372" s="175" t="s">
        <v>40</v>
      </c>
      <c r="O372" s="51"/>
      <c r="P372" s="162">
        <f t="shared" si="141"/>
        <v>0</v>
      </c>
      <c r="Q372" s="162">
        <v>1E-3</v>
      </c>
      <c r="R372" s="162">
        <f t="shared" si="142"/>
        <v>4.9079999999999999E-2</v>
      </c>
      <c r="S372" s="162">
        <v>0</v>
      </c>
      <c r="T372" s="163">
        <f t="shared" si="143"/>
        <v>0</v>
      </c>
      <c r="AR372" s="164" t="s">
        <v>292</v>
      </c>
      <c r="AT372" s="164" t="s">
        <v>250</v>
      </c>
      <c r="AU372" s="164" t="s">
        <v>86</v>
      </c>
      <c r="AY372" s="13" t="s">
        <v>159</v>
      </c>
      <c r="BE372" s="165">
        <f t="shared" si="144"/>
        <v>0</v>
      </c>
      <c r="BF372" s="165">
        <f t="shared" si="145"/>
        <v>0</v>
      </c>
      <c r="BG372" s="165">
        <f t="shared" si="146"/>
        <v>0</v>
      </c>
      <c r="BH372" s="165">
        <f t="shared" si="147"/>
        <v>0</v>
      </c>
      <c r="BI372" s="165">
        <f t="shared" si="148"/>
        <v>0</v>
      </c>
      <c r="BJ372" s="13" t="s">
        <v>86</v>
      </c>
      <c r="BK372" s="165">
        <f t="shared" si="149"/>
        <v>0</v>
      </c>
      <c r="BL372" s="13" t="s">
        <v>226</v>
      </c>
      <c r="BM372" s="164" t="s">
        <v>1009</v>
      </c>
    </row>
    <row r="373" spans="2:65" s="1" customFormat="1" ht="16.5" customHeight="1">
      <c r="B373" s="152"/>
      <c r="C373" s="166" t="s">
        <v>1010</v>
      </c>
      <c r="D373" s="166" t="s">
        <v>250</v>
      </c>
      <c r="E373" s="167" t="s">
        <v>1011</v>
      </c>
      <c r="F373" s="168" t="s">
        <v>1012</v>
      </c>
      <c r="G373" s="169" t="s">
        <v>956</v>
      </c>
      <c r="H373" s="170">
        <v>304.29599999999999</v>
      </c>
      <c r="I373" s="171"/>
      <c r="J373" s="172">
        <f t="shared" si="140"/>
        <v>0</v>
      </c>
      <c r="K373" s="168" t="s">
        <v>1</v>
      </c>
      <c r="L373" s="173"/>
      <c r="M373" s="174" t="s">
        <v>1</v>
      </c>
      <c r="N373" s="175" t="s">
        <v>40</v>
      </c>
      <c r="O373" s="51"/>
      <c r="P373" s="162">
        <f t="shared" si="141"/>
        <v>0</v>
      </c>
      <c r="Q373" s="162">
        <v>2.5000000000000001E-2</v>
      </c>
      <c r="R373" s="162">
        <f t="shared" si="142"/>
        <v>7.6074000000000002</v>
      </c>
      <c r="S373" s="162">
        <v>0</v>
      </c>
      <c r="T373" s="163">
        <f t="shared" si="143"/>
        <v>0</v>
      </c>
      <c r="AR373" s="164" t="s">
        <v>292</v>
      </c>
      <c r="AT373" s="164" t="s">
        <v>250</v>
      </c>
      <c r="AU373" s="164" t="s">
        <v>86</v>
      </c>
      <c r="AY373" s="13" t="s">
        <v>159</v>
      </c>
      <c r="BE373" s="165">
        <f t="shared" si="144"/>
        <v>0</v>
      </c>
      <c r="BF373" s="165">
        <f t="shared" si="145"/>
        <v>0</v>
      </c>
      <c r="BG373" s="165">
        <f t="shared" si="146"/>
        <v>0</v>
      </c>
      <c r="BH373" s="165">
        <f t="shared" si="147"/>
        <v>0</v>
      </c>
      <c r="BI373" s="165">
        <f t="shared" si="148"/>
        <v>0</v>
      </c>
      <c r="BJ373" s="13" t="s">
        <v>86</v>
      </c>
      <c r="BK373" s="165">
        <f t="shared" si="149"/>
        <v>0</v>
      </c>
      <c r="BL373" s="13" t="s">
        <v>226</v>
      </c>
      <c r="BM373" s="164" t="s">
        <v>1013</v>
      </c>
    </row>
    <row r="374" spans="2:65" s="1" customFormat="1" ht="24" customHeight="1">
      <c r="B374" s="152"/>
      <c r="C374" s="153" t="s">
        <v>1014</v>
      </c>
      <c r="D374" s="153" t="s">
        <v>161</v>
      </c>
      <c r="E374" s="154" t="s">
        <v>1015</v>
      </c>
      <c r="F374" s="155" t="s">
        <v>1016</v>
      </c>
      <c r="G374" s="156" t="s">
        <v>202</v>
      </c>
      <c r="H374" s="157">
        <v>55.692</v>
      </c>
      <c r="I374" s="158"/>
      <c r="J374" s="159">
        <f t="shared" si="140"/>
        <v>0</v>
      </c>
      <c r="K374" s="155" t="s">
        <v>165</v>
      </c>
      <c r="L374" s="28"/>
      <c r="M374" s="160" t="s">
        <v>1</v>
      </c>
      <c r="N374" s="161" t="s">
        <v>40</v>
      </c>
      <c r="O374" s="51"/>
      <c r="P374" s="162">
        <f t="shared" si="141"/>
        <v>0</v>
      </c>
      <c r="Q374" s="162">
        <v>3.5500000000000002E-3</v>
      </c>
      <c r="R374" s="162">
        <f t="shared" si="142"/>
        <v>0.19770660000000001</v>
      </c>
      <c r="S374" s="162">
        <v>0</v>
      </c>
      <c r="T374" s="163">
        <f t="shared" si="143"/>
        <v>0</v>
      </c>
      <c r="AR374" s="164" t="s">
        <v>226</v>
      </c>
      <c r="AT374" s="164" t="s">
        <v>161</v>
      </c>
      <c r="AU374" s="164" t="s">
        <v>86</v>
      </c>
      <c r="AY374" s="13" t="s">
        <v>159</v>
      </c>
      <c r="BE374" s="165">
        <f t="shared" si="144"/>
        <v>0</v>
      </c>
      <c r="BF374" s="165">
        <f t="shared" si="145"/>
        <v>0</v>
      </c>
      <c r="BG374" s="165">
        <f t="shared" si="146"/>
        <v>0</v>
      </c>
      <c r="BH374" s="165">
        <f t="shared" si="147"/>
        <v>0</v>
      </c>
      <c r="BI374" s="165">
        <f t="shared" si="148"/>
        <v>0</v>
      </c>
      <c r="BJ374" s="13" t="s">
        <v>86</v>
      </c>
      <c r="BK374" s="165">
        <f t="shared" si="149"/>
        <v>0</v>
      </c>
      <c r="BL374" s="13" t="s">
        <v>226</v>
      </c>
      <c r="BM374" s="164" t="s">
        <v>1017</v>
      </c>
    </row>
    <row r="375" spans="2:65" s="1" customFormat="1" ht="16.5" customHeight="1">
      <c r="B375" s="152"/>
      <c r="C375" s="166" t="s">
        <v>1018</v>
      </c>
      <c r="D375" s="166" t="s">
        <v>250</v>
      </c>
      <c r="E375" s="167" t="s">
        <v>1019</v>
      </c>
      <c r="F375" s="168" t="s">
        <v>1020</v>
      </c>
      <c r="G375" s="169" t="s">
        <v>202</v>
      </c>
      <c r="H375" s="170">
        <v>58.476999999999997</v>
      </c>
      <c r="I375" s="171"/>
      <c r="J375" s="172">
        <f t="shared" si="140"/>
        <v>0</v>
      </c>
      <c r="K375" s="168" t="s">
        <v>165</v>
      </c>
      <c r="L375" s="173"/>
      <c r="M375" s="174" t="s">
        <v>1</v>
      </c>
      <c r="N375" s="175" t="s">
        <v>40</v>
      </c>
      <c r="O375" s="51"/>
      <c r="P375" s="162">
        <f t="shared" si="141"/>
        <v>0</v>
      </c>
      <c r="Q375" s="162">
        <v>1.73E-3</v>
      </c>
      <c r="R375" s="162">
        <f t="shared" si="142"/>
        <v>0.10116520999999999</v>
      </c>
      <c r="S375" s="162">
        <v>0</v>
      </c>
      <c r="T375" s="163">
        <f t="shared" si="143"/>
        <v>0</v>
      </c>
      <c r="AR375" s="164" t="s">
        <v>292</v>
      </c>
      <c r="AT375" s="164" t="s">
        <v>250</v>
      </c>
      <c r="AU375" s="164" t="s">
        <v>86</v>
      </c>
      <c r="AY375" s="13" t="s">
        <v>159</v>
      </c>
      <c r="BE375" s="165">
        <f t="shared" si="144"/>
        <v>0</v>
      </c>
      <c r="BF375" s="165">
        <f t="shared" si="145"/>
        <v>0</v>
      </c>
      <c r="BG375" s="165">
        <f t="shared" si="146"/>
        <v>0</v>
      </c>
      <c r="BH375" s="165">
        <f t="shared" si="147"/>
        <v>0</v>
      </c>
      <c r="BI375" s="165">
        <f t="shared" si="148"/>
        <v>0</v>
      </c>
      <c r="BJ375" s="13" t="s">
        <v>86</v>
      </c>
      <c r="BK375" s="165">
        <f t="shared" si="149"/>
        <v>0</v>
      </c>
      <c r="BL375" s="13" t="s">
        <v>226</v>
      </c>
      <c r="BM375" s="164" t="s">
        <v>1021</v>
      </c>
    </row>
    <row r="376" spans="2:65" s="1" customFormat="1" ht="24" customHeight="1">
      <c r="B376" s="152"/>
      <c r="C376" s="153" t="s">
        <v>1022</v>
      </c>
      <c r="D376" s="153" t="s">
        <v>161</v>
      </c>
      <c r="E376" s="154" t="s">
        <v>1023</v>
      </c>
      <c r="F376" s="155" t="s">
        <v>1024</v>
      </c>
      <c r="G376" s="156" t="s">
        <v>604</v>
      </c>
      <c r="H376" s="176"/>
      <c r="I376" s="158"/>
      <c r="J376" s="159">
        <f t="shared" si="140"/>
        <v>0</v>
      </c>
      <c r="K376" s="155" t="s">
        <v>165</v>
      </c>
      <c r="L376" s="28"/>
      <c r="M376" s="160" t="s">
        <v>1</v>
      </c>
      <c r="N376" s="161" t="s">
        <v>40</v>
      </c>
      <c r="O376" s="51"/>
      <c r="P376" s="162">
        <f t="shared" si="141"/>
        <v>0</v>
      </c>
      <c r="Q376" s="162">
        <v>0</v>
      </c>
      <c r="R376" s="162">
        <f t="shared" si="142"/>
        <v>0</v>
      </c>
      <c r="S376" s="162">
        <v>0</v>
      </c>
      <c r="T376" s="163">
        <f t="shared" si="143"/>
        <v>0</v>
      </c>
      <c r="AR376" s="164" t="s">
        <v>226</v>
      </c>
      <c r="AT376" s="164" t="s">
        <v>161</v>
      </c>
      <c r="AU376" s="164" t="s">
        <v>86</v>
      </c>
      <c r="AY376" s="13" t="s">
        <v>159</v>
      </c>
      <c r="BE376" s="165">
        <f t="shared" si="144"/>
        <v>0</v>
      </c>
      <c r="BF376" s="165">
        <f t="shared" si="145"/>
        <v>0</v>
      </c>
      <c r="BG376" s="165">
        <f t="shared" si="146"/>
        <v>0</v>
      </c>
      <c r="BH376" s="165">
        <f t="shared" si="147"/>
        <v>0</v>
      </c>
      <c r="BI376" s="165">
        <f t="shared" si="148"/>
        <v>0</v>
      </c>
      <c r="BJ376" s="13" t="s">
        <v>86</v>
      </c>
      <c r="BK376" s="165">
        <f t="shared" si="149"/>
        <v>0</v>
      </c>
      <c r="BL376" s="13" t="s">
        <v>226</v>
      </c>
      <c r="BM376" s="164" t="s">
        <v>1025</v>
      </c>
    </row>
    <row r="377" spans="2:65" s="11" customFormat="1" ht="22.8" customHeight="1">
      <c r="B377" s="139"/>
      <c r="D377" s="140" t="s">
        <v>73</v>
      </c>
      <c r="E377" s="150" t="s">
        <v>1026</v>
      </c>
      <c r="F377" s="150" t="s">
        <v>1027</v>
      </c>
      <c r="I377" s="142"/>
      <c r="J377" s="151">
        <f>BK377</f>
        <v>0</v>
      </c>
      <c r="L377" s="139"/>
      <c r="M377" s="144"/>
      <c r="N377" s="145"/>
      <c r="O377" s="145"/>
      <c r="P377" s="146">
        <f>P378</f>
        <v>0</v>
      </c>
      <c r="Q377" s="145"/>
      <c r="R377" s="146">
        <f>R378</f>
        <v>9.6755999999999995E-2</v>
      </c>
      <c r="S377" s="145"/>
      <c r="T377" s="147">
        <f>T378</f>
        <v>0</v>
      </c>
      <c r="AR377" s="140" t="s">
        <v>86</v>
      </c>
      <c r="AT377" s="148" t="s">
        <v>73</v>
      </c>
      <c r="AU377" s="148" t="s">
        <v>78</v>
      </c>
      <c r="AY377" s="140" t="s">
        <v>159</v>
      </c>
      <c r="BK377" s="149">
        <f>BK378</f>
        <v>0</v>
      </c>
    </row>
    <row r="378" spans="2:65" s="1" customFormat="1" ht="24" customHeight="1">
      <c r="B378" s="152"/>
      <c r="C378" s="153" t="s">
        <v>1028</v>
      </c>
      <c r="D378" s="153" t="s">
        <v>161</v>
      </c>
      <c r="E378" s="154" t="s">
        <v>1029</v>
      </c>
      <c r="F378" s="155" t="s">
        <v>1030</v>
      </c>
      <c r="G378" s="156" t="s">
        <v>202</v>
      </c>
      <c r="H378" s="157">
        <v>293.2</v>
      </c>
      <c r="I378" s="158"/>
      <c r="J378" s="159">
        <f>ROUND(I378*H378,2)</f>
        <v>0</v>
      </c>
      <c r="K378" s="155" t="s">
        <v>165</v>
      </c>
      <c r="L378" s="28"/>
      <c r="M378" s="160" t="s">
        <v>1</v>
      </c>
      <c r="N378" s="161" t="s">
        <v>40</v>
      </c>
      <c r="O378" s="51"/>
      <c r="P378" s="162">
        <f>O378*H378</f>
        <v>0</v>
      </c>
      <c r="Q378" s="162">
        <v>3.3E-4</v>
      </c>
      <c r="R378" s="162">
        <f>Q378*H378</f>
        <v>9.6755999999999995E-2</v>
      </c>
      <c r="S378" s="162">
        <v>0</v>
      </c>
      <c r="T378" s="163">
        <f>S378*H378</f>
        <v>0</v>
      </c>
      <c r="AR378" s="164" t="s">
        <v>226</v>
      </c>
      <c r="AT378" s="164" t="s">
        <v>161</v>
      </c>
      <c r="AU378" s="164" t="s">
        <v>86</v>
      </c>
      <c r="AY378" s="13" t="s">
        <v>159</v>
      </c>
      <c r="BE378" s="165">
        <f>IF(N378="základná",J378,0)</f>
        <v>0</v>
      </c>
      <c r="BF378" s="165">
        <f>IF(N378="znížená",J378,0)</f>
        <v>0</v>
      </c>
      <c r="BG378" s="165">
        <f>IF(N378="zákl. prenesená",J378,0)</f>
        <v>0</v>
      </c>
      <c r="BH378" s="165">
        <f>IF(N378="zníž. prenesená",J378,0)</f>
        <v>0</v>
      </c>
      <c r="BI378" s="165">
        <f>IF(N378="nulová",J378,0)</f>
        <v>0</v>
      </c>
      <c r="BJ378" s="13" t="s">
        <v>86</v>
      </c>
      <c r="BK378" s="165">
        <f>ROUND(I378*H378,2)</f>
        <v>0</v>
      </c>
      <c r="BL378" s="13" t="s">
        <v>226</v>
      </c>
      <c r="BM378" s="164" t="s">
        <v>1031</v>
      </c>
    </row>
    <row r="379" spans="2:65" s="11" customFormat="1" ht="22.8" customHeight="1">
      <c r="B379" s="139"/>
      <c r="D379" s="140" t="s">
        <v>73</v>
      </c>
      <c r="E379" s="150" t="s">
        <v>1032</v>
      </c>
      <c r="F379" s="150" t="s">
        <v>1033</v>
      </c>
      <c r="I379" s="142"/>
      <c r="J379" s="151">
        <f>BK379</f>
        <v>0</v>
      </c>
      <c r="L379" s="139"/>
      <c r="M379" s="144"/>
      <c r="N379" s="145"/>
      <c r="O379" s="145"/>
      <c r="P379" s="146">
        <f>SUM(P380:P381)</f>
        <v>0</v>
      </c>
      <c r="Q379" s="145"/>
      <c r="R379" s="146">
        <f>SUM(R380:R381)</f>
        <v>0.23232556000000001</v>
      </c>
      <c r="S379" s="145"/>
      <c r="T379" s="147">
        <f>SUM(T380:T381)</f>
        <v>0</v>
      </c>
      <c r="AR379" s="140" t="s">
        <v>86</v>
      </c>
      <c r="AT379" s="148" t="s">
        <v>73</v>
      </c>
      <c r="AU379" s="148" t="s">
        <v>78</v>
      </c>
      <c r="AY379" s="140" t="s">
        <v>159</v>
      </c>
      <c r="BK379" s="149">
        <f>SUM(BK380:BK381)</f>
        <v>0</v>
      </c>
    </row>
    <row r="380" spans="2:65" s="1" customFormat="1" ht="24" customHeight="1">
      <c r="B380" s="152"/>
      <c r="C380" s="153" t="s">
        <v>1034</v>
      </c>
      <c r="D380" s="153" t="s">
        <v>161</v>
      </c>
      <c r="E380" s="154" t="s">
        <v>1035</v>
      </c>
      <c r="F380" s="155" t="s">
        <v>1036</v>
      </c>
      <c r="G380" s="156" t="s">
        <v>202</v>
      </c>
      <c r="H380" s="157">
        <v>540.29200000000003</v>
      </c>
      <c r="I380" s="158"/>
      <c r="J380" s="159">
        <f>ROUND(I380*H380,2)</f>
        <v>0</v>
      </c>
      <c r="K380" s="155" t="s">
        <v>1</v>
      </c>
      <c r="L380" s="28"/>
      <c r="M380" s="160" t="s">
        <v>1</v>
      </c>
      <c r="N380" s="161" t="s">
        <v>40</v>
      </c>
      <c r="O380" s="51"/>
      <c r="P380" s="162">
        <f>O380*H380</f>
        <v>0</v>
      </c>
      <c r="Q380" s="162">
        <v>1E-4</v>
      </c>
      <c r="R380" s="162">
        <f>Q380*H380</f>
        <v>5.4029200000000006E-2</v>
      </c>
      <c r="S380" s="162">
        <v>0</v>
      </c>
      <c r="T380" s="163">
        <f>S380*H380</f>
        <v>0</v>
      </c>
      <c r="AR380" s="164" t="s">
        <v>226</v>
      </c>
      <c r="AT380" s="164" t="s">
        <v>161</v>
      </c>
      <c r="AU380" s="164" t="s">
        <v>86</v>
      </c>
      <c r="AY380" s="13" t="s">
        <v>159</v>
      </c>
      <c r="BE380" s="165">
        <f>IF(N380="základná",J380,0)</f>
        <v>0</v>
      </c>
      <c r="BF380" s="165">
        <f>IF(N380="znížená",J380,0)</f>
        <v>0</v>
      </c>
      <c r="BG380" s="165">
        <f>IF(N380="zákl. prenesená",J380,0)</f>
        <v>0</v>
      </c>
      <c r="BH380" s="165">
        <f>IF(N380="zníž. prenesená",J380,0)</f>
        <v>0</v>
      </c>
      <c r="BI380" s="165">
        <f>IF(N380="nulová",J380,0)</f>
        <v>0</v>
      </c>
      <c r="BJ380" s="13" t="s">
        <v>86</v>
      </c>
      <c r="BK380" s="165">
        <f>ROUND(I380*H380,2)</f>
        <v>0</v>
      </c>
      <c r="BL380" s="13" t="s">
        <v>226</v>
      </c>
      <c r="BM380" s="164" t="s">
        <v>1037</v>
      </c>
    </row>
    <row r="381" spans="2:65" s="1" customFormat="1" ht="36" customHeight="1">
      <c r="B381" s="152"/>
      <c r="C381" s="153" t="s">
        <v>1038</v>
      </c>
      <c r="D381" s="153" t="s">
        <v>161</v>
      </c>
      <c r="E381" s="154" t="s">
        <v>1039</v>
      </c>
      <c r="F381" s="155" t="s">
        <v>1040</v>
      </c>
      <c r="G381" s="156" t="s">
        <v>202</v>
      </c>
      <c r="H381" s="157">
        <v>540.29200000000003</v>
      </c>
      <c r="I381" s="158"/>
      <c r="J381" s="159">
        <f>ROUND(I381*H381,2)</f>
        <v>0</v>
      </c>
      <c r="K381" s="155" t="s">
        <v>1041</v>
      </c>
      <c r="L381" s="28"/>
      <c r="M381" s="160" t="s">
        <v>1</v>
      </c>
      <c r="N381" s="161" t="s">
        <v>40</v>
      </c>
      <c r="O381" s="51"/>
      <c r="P381" s="162">
        <f>O381*H381</f>
        <v>0</v>
      </c>
      <c r="Q381" s="162">
        <v>3.3E-4</v>
      </c>
      <c r="R381" s="162">
        <f>Q381*H381</f>
        <v>0.17829636000000001</v>
      </c>
      <c r="S381" s="162">
        <v>0</v>
      </c>
      <c r="T381" s="163">
        <f>S381*H381</f>
        <v>0</v>
      </c>
      <c r="AR381" s="164" t="s">
        <v>226</v>
      </c>
      <c r="AT381" s="164" t="s">
        <v>161</v>
      </c>
      <c r="AU381" s="164" t="s">
        <v>86</v>
      </c>
      <c r="AY381" s="13" t="s">
        <v>159</v>
      </c>
      <c r="BE381" s="165">
        <f>IF(N381="základná",J381,0)</f>
        <v>0</v>
      </c>
      <c r="BF381" s="165">
        <f>IF(N381="znížená",J381,0)</f>
        <v>0</v>
      </c>
      <c r="BG381" s="165">
        <f>IF(N381="zákl. prenesená",J381,0)</f>
        <v>0</v>
      </c>
      <c r="BH381" s="165">
        <f>IF(N381="zníž. prenesená",J381,0)</f>
        <v>0</v>
      </c>
      <c r="BI381" s="165">
        <f>IF(N381="nulová",J381,0)</f>
        <v>0</v>
      </c>
      <c r="BJ381" s="13" t="s">
        <v>86</v>
      </c>
      <c r="BK381" s="165">
        <f>ROUND(I381*H381,2)</f>
        <v>0</v>
      </c>
      <c r="BL381" s="13" t="s">
        <v>226</v>
      </c>
      <c r="BM381" s="164" t="s">
        <v>1042</v>
      </c>
    </row>
    <row r="382" spans="2:65" s="11" customFormat="1" ht="22.8" customHeight="1">
      <c r="B382" s="139"/>
      <c r="D382" s="140" t="s">
        <v>73</v>
      </c>
      <c r="E382" s="150" t="s">
        <v>1043</v>
      </c>
      <c r="F382" s="150" t="s">
        <v>2147</v>
      </c>
      <c r="I382" s="142"/>
      <c r="J382" s="151">
        <f>BK382</f>
        <v>0</v>
      </c>
      <c r="L382" s="139"/>
      <c r="M382" s="144"/>
      <c r="N382" s="145"/>
      <c r="O382" s="145"/>
      <c r="P382" s="146">
        <f>SUM(P383:P386)</f>
        <v>0</v>
      </c>
      <c r="Q382" s="145"/>
      <c r="R382" s="146">
        <f>SUM(R383:R386)</f>
        <v>0</v>
      </c>
      <c r="S382" s="145"/>
      <c r="T382" s="147">
        <f>SUM(T383:T386)</f>
        <v>0</v>
      </c>
      <c r="AR382" s="140" t="s">
        <v>86</v>
      </c>
      <c r="AT382" s="148" t="s">
        <v>73</v>
      </c>
      <c r="AU382" s="148" t="s">
        <v>78</v>
      </c>
      <c r="AY382" s="140" t="s">
        <v>159</v>
      </c>
      <c r="BK382" s="149">
        <f>SUM(BK383:BK386)</f>
        <v>0</v>
      </c>
    </row>
    <row r="383" spans="2:65" s="1" customFormat="1" ht="16.5" customHeight="1">
      <c r="B383" s="152"/>
      <c r="C383" s="153" t="s">
        <v>1044</v>
      </c>
      <c r="D383" s="153" t="s">
        <v>161</v>
      </c>
      <c r="E383" s="154" t="s">
        <v>1045</v>
      </c>
      <c r="F383" s="155" t="s">
        <v>2148</v>
      </c>
      <c r="G383" s="156" t="s">
        <v>274</v>
      </c>
      <c r="H383" s="157">
        <v>2</v>
      </c>
      <c r="I383" s="158"/>
      <c r="J383" s="159">
        <f>ROUND(I383*H383,2)</f>
        <v>0</v>
      </c>
      <c r="K383" s="155" t="s">
        <v>165</v>
      </c>
      <c r="L383" s="28"/>
      <c r="M383" s="160" t="s">
        <v>1</v>
      </c>
      <c r="N383" s="161" t="s">
        <v>40</v>
      </c>
      <c r="O383" s="51"/>
      <c r="P383" s="162">
        <f>O383*H383</f>
        <v>0</v>
      </c>
      <c r="Q383" s="162">
        <v>0</v>
      </c>
      <c r="R383" s="162">
        <f>Q383*H383</f>
        <v>0</v>
      </c>
      <c r="S383" s="162">
        <v>0</v>
      </c>
      <c r="T383" s="163">
        <f>S383*H383</f>
        <v>0</v>
      </c>
      <c r="AR383" s="164" t="s">
        <v>226</v>
      </c>
      <c r="AT383" s="164" t="s">
        <v>161</v>
      </c>
      <c r="AU383" s="164" t="s">
        <v>86</v>
      </c>
      <c r="AY383" s="13" t="s">
        <v>159</v>
      </c>
      <c r="BE383" s="165">
        <f>IF(N383="základná",J383,0)</f>
        <v>0</v>
      </c>
      <c r="BF383" s="165">
        <f>IF(N383="znížená",J383,0)</f>
        <v>0</v>
      </c>
      <c r="BG383" s="165">
        <f>IF(N383="zákl. prenesená",J383,0)</f>
        <v>0</v>
      </c>
      <c r="BH383" s="165">
        <f>IF(N383="zníž. prenesená",J383,0)</f>
        <v>0</v>
      </c>
      <c r="BI383" s="165">
        <f>IF(N383="nulová",J383,0)</f>
        <v>0</v>
      </c>
      <c r="BJ383" s="13" t="s">
        <v>86</v>
      </c>
      <c r="BK383" s="165">
        <f>ROUND(I383*H383,2)</f>
        <v>0</v>
      </c>
      <c r="BL383" s="13" t="s">
        <v>226</v>
      </c>
      <c r="BM383" s="164" t="s">
        <v>1046</v>
      </c>
    </row>
    <row r="384" spans="2:65" s="1" customFormat="1" ht="16.5" customHeight="1">
      <c r="B384" s="152"/>
      <c r="C384" s="166" t="s">
        <v>1047</v>
      </c>
      <c r="D384" s="166" t="s">
        <v>250</v>
      </c>
      <c r="E384" s="167" t="s">
        <v>1048</v>
      </c>
      <c r="F384" s="168" t="s">
        <v>2149</v>
      </c>
      <c r="G384" s="169" t="s">
        <v>274</v>
      </c>
      <c r="H384" s="170">
        <v>2</v>
      </c>
      <c r="I384" s="171"/>
      <c r="J384" s="172">
        <f>ROUND(I384*H384,2)</f>
        <v>0</v>
      </c>
      <c r="K384" s="168" t="s">
        <v>1</v>
      </c>
      <c r="L384" s="173"/>
      <c r="M384" s="174" t="s">
        <v>1</v>
      </c>
      <c r="N384" s="175" t="s">
        <v>40</v>
      </c>
      <c r="O384" s="51"/>
      <c r="P384" s="162">
        <f>O384*H384</f>
        <v>0</v>
      </c>
      <c r="Q384" s="162">
        <v>0</v>
      </c>
      <c r="R384" s="162">
        <f>Q384*H384</f>
        <v>0</v>
      </c>
      <c r="S384" s="162">
        <v>0</v>
      </c>
      <c r="T384" s="163">
        <f>S384*H384</f>
        <v>0</v>
      </c>
      <c r="AR384" s="164" t="s">
        <v>292</v>
      </c>
      <c r="AT384" s="164" t="s">
        <v>250</v>
      </c>
      <c r="AU384" s="164" t="s">
        <v>86</v>
      </c>
      <c r="AY384" s="13" t="s">
        <v>159</v>
      </c>
      <c r="BE384" s="165">
        <f>IF(N384="základná",J384,0)</f>
        <v>0</v>
      </c>
      <c r="BF384" s="165">
        <f>IF(N384="znížená",J384,0)</f>
        <v>0</v>
      </c>
      <c r="BG384" s="165">
        <f>IF(N384="zákl. prenesená",J384,0)</f>
        <v>0</v>
      </c>
      <c r="BH384" s="165">
        <f>IF(N384="zníž. prenesená",J384,0)</f>
        <v>0</v>
      </c>
      <c r="BI384" s="165">
        <f>IF(N384="nulová",J384,0)</f>
        <v>0</v>
      </c>
      <c r="BJ384" s="13" t="s">
        <v>86</v>
      </c>
      <c r="BK384" s="165">
        <f>ROUND(I384*H384,2)</f>
        <v>0</v>
      </c>
      <c r="BL384" s="13" t="s">
        <v>226</v>
      </c>
      <c r="BM384" s="164" t="s">
        <v>1049</v>
      </c>
    </row>
    <row r="385" spans="2:65" s="1" customFormat="1" ht="16.5" customHeight="1">
      <c r="B385" s="152"/>
      <c r="C385" s="153" t="s">
        <v>1050</v>
      </c>
      <c r="D385" s="153" t="s">
        <v>161</v>
      </c>
      <c r="E385" s="154" t="s">
        <v>1051</v>
      </c>
      <c r="F385" s="155" t="s">
        <v>2150</v>
      </c>
      <c r="G385" s="156" t="s">
        <v>274</v>
      </c>
      <c r="H385" s="157">
        <v>2</v>
      </c>
      <c r="I385" s="158"/>
      <c r="J385" s="159">
        <f>ROUND(I385*H385,2)</f>
        <v>0</v>
      </c>
      <c r="K385" s="155" t="s">
        <v>165</v>
      </c>
      <c r="L385" s="28"/>
      <c r="M385" s="160" t="s">
        <v>1</v>
      </c>
      <c r="N385" s="161" t="s">
        <v>40</v>
      </c>
      <c r="O385" s="51"/>
      <c r="P385" s="162">
        <f>O385*H385</f>
        <v>0</v>
      </c>
      <c r="Q385" s="162">
        <v>0</v>
      </c>
      <c r="R385" s="162">
        <f>Q385*H385</f>
        <v>0</v>
      </c>
      <c r="S385" s="162">
        <v>0</v>
      </c>
      <c r="T385" s="163">
        <f>S385*H385</f>
        <v>0</v>
      </c>
      <c r="AR385" s="164" t="s">
        <v>226</v>
      </c>
      <c r="AT385" s="164" t="s">
        <v>161</v>
      </c>
      <c r="AU385" s="164" t="s">
        <v>86</v>
      </c>
      <c r="AY385" s="13" t="s">
        <v>159</v>
      </c>
      <c r="BE385" s="165">
        <f>IF(N385="základná",J385,0)</f>
        <v>0</v>
      </c>
      <c r="BF385" s="165">
        <f>IF(N385="znížená",J385,0)</f>
        <v>0</v>
      </c>
      <c r="BG385" s="165">
        <f>IF(N385="zákl. prenesená",J385,0)</f>
        <v>0</v>
      </c>
      <c r="BH385" s="165">
        <f>IF(N385="zníž. prenesená",J385,0)</f>
        <v>0</v>
      </c>
      <c r="BI385" s="165">
        <f>IF(N385="nulová",J385,0)</f>
        <v>0</v>
      </c>
      <c r="BJ385" s="13" t="s">
        <v>86</v>
      </c>
      <c r="BK385" s="165">
        <f>ROUND(I385*H385,2)</f>
        <v>0</v>
      </c>
      <c r="BL385" s="13" t="s">
        <v>226</v>
      </c>
      <c r="BM385" s="164" t="s">
        <v>1052</v>
      </c>
    </row>
    <row r="386" spans="2:65" s="1" customFormat="1" ht="16.5" customHeight="1">
      <c r="B386" s="152"/>
      <c r="C386" s="166" t="s">
        <v>1053</v>
      </c>
      <c r="D386" s="166" t="s">
        <v>250</v>
      </c>
      <c r="E386" s="167" t="s">
        <v>1054</v>
      </c>
      <c r="F386" s="168" t="s">
        <v>2151</v>
      </c>
      <c r="G386" s="169" t="s">
        <v>274</v>
      </c>
      <c r="H386" s="170">
        <v>2</v>
      </c>
      <c r="I386" s="171"/>
      <c r="J386" s="172">
        <f>ROUND(I386*H386,2)</f>
        <v>0</v>
      </c>
      <c r="K386" s="168" t="s">
        <v>1</v>
      </c>
      <c r="L386" s="173"/>
      <c r="M386" s="174" t="s">
        <v>1</v>
      </c>
      <c r="N386" s="175" t="s">
        <v>40</v>
      </c>
      <c r="O386" s="51"/>
      <c r="P386" s="162">
        <f>O386*H386</f>
        <v>0</v>
      </c>
      <c r="Q386" s="162">
        <v>0</v>
      </c>
      <c r="R386" s="162">
        <f>Q386*H386</f>
        <v>0</v>
      </c>
      <c r="S386" s="162">
        <v>0</v>
      </c>
      <c r="T386" s="163">
        <f>S386*H386</f>
        <v>0</v>
      </c>
      <c r="AR386" s="164" t="s">
        <v>292</v>
      </c>
      <c r="AT386" s="164" t="s">
        <v>250</v>
      </c>
      <c r="AU386" s="164" t="s">
        <v>86</v>
      </c>
      <c r="AY386" s="13" t="s">
        <v>159</v>
      </c>
      <c r="BE386" s="165">
        <f>IF(N386="základná",J386,0)</f>
        <v>0</v>
      </c>
      <c r="BF386" s="165">
        <f>IF(N386="znížená",J386,0)</f>
        <v>0</v>
      </c>
      <c r="BG386" s="165">
        <f>IF(N386="zákl. prenesená",J386,0)</f>
        <v>0</v>
      </c>
      <c r="BH386" s="165">
        <f>IF(N386="zníž. prenesená",J386,0)</f>
        <v>0</v>
      </c>
      <c r="BI386" s="165">
        <f>IF(N386="nulová",J386,0)</f>
        <v>0</v>
      </c>
      <c r="BJ386" s="13" t="s">
        <v>86</v>
      </c>
      <c r="BK386" s="165">
        <f>ROUND(I386*H386,2)</f>
        <v>0</v>
      </c>
      <c r="BL386" s="13" t="s">
        <v>226</v>
      </c>
      <c r="BM386" s="164" t="s">
        <v>1055</v>
      </c>
    </row>
    <row r="387" spans="2:65" s="11" customFormat="1" ht="25.95" customHeight="1">
      <c r="B387" s="139"/>
      <c r="D387" s="140" t="s">
        <v>73</v>
      </c>
      <c r="E387" s="141" t="s">
        <v>250</v>
      </c>
      <c r="F387" s="141" t="s">
        <v>1056</v>
      </c>
      <c r="I387" s="142"/>
      <c r="J387" s="143">
        <f>BK387</f>
        <v>0</v>
      </c>
      <c r="L387" s="139"/>
      <c r="M387" s="144"/>
      <c r="N387" s="145"/>
      <c r="O387" s="145"/>
      <c r="P387" s="146">
        <f>P388</f>
        <v>0</v>
      </c>
      <c r="Q387" s="145"/>
      <c r="R387" s="146">
        <f>R388</f>
        <v>1.4599999999999998E-2</v>
      </c>
      <c r="S387" s="145"/>
      <c r="T387" s="147">
        <f>T388</f>
        <v>0</v>
      </c>
      <c r="AR387" s="140" t="s">
        <v>171</v>
      </c>
      <c r="AT387" s="148" t="s">
        <v>73</v>
      </c>
      <c r="AU387" s="148" t="s">
        <v>74</v>
      </c>
      <c r="AY387" s="140" t="s">
        <v>159</v>
      </c>
      <c r="BK387" s="149">
        <f>BK388</f>
        <v>0</v>
      </c>
    </row>
    <row r="388" spans="2:65" s="11" customFormat="1" ht="22.8" customHeight="1">
      <c r="B388" s="139"/>
      <c r="D388" s="140" t="s">
        <v>73</v>
      </c>
      <c r="E388" s="150" t="s">
        <v>1057</v>
      </c>
      <c r="F388" s="150" t="s">
        <v>1058</v>
      </c>
      <c r="I388" s="142"/>
      <c r="J388" s="151">
        <f>BK388</f>
        <v>0</v>
      </c>
      <c r="L388" s="139"/>
      <c r="M388" s="144"/>
      <c r="N388" s="145"/>
      <c r="O388" s="145"/>
      <c r="P388" s="146">
        <f>SUM(P389:P393)</f>
        <v>0</v>
      </c>
      <c r="Q388" s="145"/>
      <c r="R388" s="146">
        <f>SUM(R389:R393)</f>
        <v>1.4599999999999998E-2</v>
      </c>
      <c r="S388" s="145"/>
      <c r="T388" s="147">
        <f>SUM(T389:T393)</f>
        <v>0</v>
      </c>
      <c r="AR388" s="140" t="s">
        <v>171</v>
      </c>
      <c r="AT388" s="148" t="s">
        <v>73</v>
      </c>
      <c r="AU388" s="148" t="s">
        <v>78</v>
      </c>
      <c r="AY388" s="140" t="s">
        <v>159</v>
      </c>
      <c r="BK388" s="149">
        <f>SUM(BK389:BK393)</f>
        <v>0</v>
      </c>
    </row>
    <row r="389" spans="2:65" s="1" customFormat="1" ht="24" customHeight="1">
      <c r="B389" s="152"/>
      <c r="C389" s="153" t="s">
        <v>1059</v>
      </c>
      <c r="D389" s="153" t="s">
        <v>161</v>
      </c>
      <c r="E389" s="154" t="s">
        <v>1060</v>
      </c>
      <c r="F389" s="155" t="s">
        <v>1061</v>
      </c>
      <c r="G389" s="156" t="s">
        <v>274</v>
      </c>
      <c r="H389" s="157">
        <v>1</v>
      </c>
      <c r="I389" s="158"/>
      <c r="J389" s="159">
        <f>ROUND(I389*H389,2)</f>
        <v>0</v>
      </c>
      <c r="K389" s="155" t="s">
        <v>165</v>
      </c>
      <c r="L389" s="28"/>
      <c r="M389" s="160" t="s">
        <v>1</v>
      </c>
      <c r="N389" s="161" t="s">
        <v>40</v>
      </c>
      <c r="O389" s="51"/>
      <c r="P389" s="162">
        <f>O389*H389</f>
        <v>0</v>
      </c>
      <c r="Q389" s="162">
        <v>0</v>
      </c>
      <c r="R389" s="162">
        <f>Q389*H389</f>
        <v>0</v>
      </c>
      <c r="S389" s="162">
        <v>0</v>
      </c>
      <c r="T389" s="163">
        <f>S389*H389</f>
        <v>0</v>
      </c>
      <c r="AR389" s="164" t="s">
        <v>423</v>
      </c>
      <c r="AT389" s="164" t="s">
        <v>161</v>
      </c>
      <c r="AU389" s="164" t="s">
        <v>86</v>
      </c>
      <c r="AY389" s="13" t="s">
        <v>159</v>
      </c>
      <c r="BE389" s="165">
        <f>IF(N389="základná",J389,0)</f>
        <v>0</v>
      </c>
      <c r="BF389" s="165">
        <f>IF(N389="znížená",J389,0)</f>
        <v>0</v>
      </c>
      <c r="BG389" s="165">
        <f>IF(N389="zákl. prenesená",J389,0)</f>
        <v>0</v>
      </c>
      <c r="BH389" s="165">
        <f>IF(N389="zníž. prenesená",J389,0)</f>
        <v>0</v>
      </c>
      <c r="BI389" s="165">
        <f>IF(N389="nulová",J389,0)</f>
        <v>0</v>
      </c>
      <c r="BJ389" s="13" t="s">
        <v>86</v>
      </c>
      <c r="BK389" s="165">
        <f>ROUND(I389*H389,2)</f>
        <v>0</v>
      </c>
      <c r="BL389" s="13" t="s">
        <v>423</v>
      </c>
      <c r="BM389" s="164" t="s">
        <v>1062</v>
      </c>
    </row>
    <row r="390" spans="2:65" s="1" customFormat="1" ht="24" customHeight="1">
      <c r="B390" s="152"/>
      <c r="C390" s="166" t="s">
        <v>1063</v>
      </c>
      <c r="D390" s="166" t="s">
        <v>250</v>
      </c>
      <c r="E390" s="167" t="s">
        <v>1064</v>
      </c>
      <c r="F390" s="168" t="s">
        <v>1065</v>
      </c>
      <c r="G390" s="169" t="s">
        <v>274</v>
      </c>
      <c r="H390" s="170">
        <v>1</v>
      </c>
      <c r="I390" s="171"/>
      <c r="J390" s="172">
        <f>ROUND(I390*H390,2)</f>
        <v>0</v>
      </c>
      <c r="K390" s="168" t="s">
        <v>165</v>
      </c>
      <c r="L390" s="173"/>
      <c r="M390" s="174" t="s">
        <v>1</v>
      </c>
      <c r="N390" s="175" t="s">
        <v>40</v>
      </c>
      <c r="O390" s="51"/>
      <c r="P390" s="162">
        <f>O390*H390</f>
        <v>0</v>
      </c>
      <c r="Q390" s="162">
        <v>1.2E-2</v>
      </c>
      <c r="R390" s="162">
        <f>Q390*H390</f>
        <v>1.2E-2</v>
      </c>
      <c r="S390" s="162">
        <v>0</v>
      </c>
      <c r="T390" s="163">
        <f>S390*H390</f>
        <v>0</v>
      </c>
      <c r="AR390" s="164" t="s">
        <v>684</v>
      </c>
      <c r="AT390" s="164" t="s">
        <v>250</v>
      </c>
      <c r="AU390" s="164" t="s">
        <v>86</v>
      </c>
      <c r="AY390" s="13" t="s">
        <v>159</v>
      </c>
      <c r="BE390" s="165">
        <f>IF(N390="základná",J390,0)</f>
        <v>0</v>
      </c>
      <c r="BF390" s="165">
        <f>IF(N390="znížená",J390,0)</f>
        <v>0</v>
      </c>
      <c r="BG390" s="165">
        <f>IF(N390="zákl. prenesená",J390,0)</f>
        <v>0</v>
      </c>
      <c r="BH390" s="165">
        <f>IF(N390="zníž. prenesená",J390,0)</f>
        <v>0</v>
      </c>
      <c r="BI390" s="165">
        <f>IF(N390="nulová",J390,0)</f>
        <v>0</v>
      </c>
      <c r="BJ390" s="13" t="s">
        <v>86</v>
      </c>
      <c r="BK390" s="165">
        <f>ROUND(I390*H390,2)</f>
        <v>0</v>
      </c>
      <c r="BL390" s="13" t="s">
        <v>684</v>
      </c>
      <c r="BM390" s="164" t="s">
        <v>1066</v>
      </c>
    </row>
    <row r="391" spans="2:65" s="1" customFormat="1" ht="16.5" customHeight="1">
      <c r="B391" s="152"/>
      <c r="C391" s="166" t="s">
        <v>1067</v>
      </c>
      <c r="D391" s="166" t="s">
        <v>250</v>
      </c>
      <c r="E391" s="167" t="s">
        <v>1068</v>
      </c>
      <c r="F391" s="168" t="s">
        <v>1069</v>
      </c>
      <c r="G391" s="169" t="s">
        <v>274</v>
      </c>
      <c r="H391" s="170">
        <v>1</v>
      </c>
      <c r="I391" s="171"/>
      <c r="J391" s="172">
        <f>ROUND(I391*H391,2)</f>
        <v>0</v>
      </c>
      <c r="K391" s="168" t="s">
        <v>165</v>
      </c>
      <c r="L391" s="173"/>
      <c r="M391" s="174" t="s">
        <v>1</v>
      </c>
      <c r="N391" s="175" t="s">
        <v>40</v>
      </c>
      <c r="O391" s="51"/>
      <c r="P391" s="162">
        <f>O391*H391</f>
        <v>0</v>
      </c>
      <c r="Q391" s="162">
        <v>1E-4</v>
      </c>
      <c r="R391" s="162">
        <f>Q391*H391</f>
        <v>1E-4</v>
      </c>
      <c r="S391" s="162">
        <v>0</v>
      </c>
      <c r="T391" s="163">
        <f>S391*H391</f>
        <v>0</v>
      </c>
      <c r="AR391" s="164" t="s">
        <v>684</v>
      </c>
      <c r="AT391" s="164" t="s">
        <v>250</v>
      </c>
      <c r="AU391" s="164" t="s">
        <v>86</v>
      </c>
      <c r="AY391" s="13" t="s">
        <v>159</v>
      </c>
      <c r="BE391" s="165">
        <f>IF(N391="základná",J391,0)</f>
        <v>0</v>
      </c>
      <c r="BF391" s="165">
        <f>IF(N391="znížená",J391,0)</f>
        <v>0</v>
      </c>
      <c r="BG391" s="165">
        <f>IF(N391="zákl. prenesená",J391,0)</f>
        <v>0</v>
      </c>
      <c r="BH391" s="165">
        <f>IF(N391="zníž. prenesená",J391,0)</f>
        <v>0</v>
      </c>
      <c r="BI391" s="165">
        <f>IF(N391="nulová",J391,0)</f>
        <v>0</v>
      </c>
      <c r="BJ391" s="13" t="s">
        <v>86</v>
      </c>
      <c r="BK391" s="165">
        <f>ROUND(I391*H391,2)</f>
        <v>0</v>
      </c>
      <c r="BL391" s="13" t="s">
        <v>684</v>
      </c>
      <c r="BM391" s="164" t="s">
        <v>1070</v>
      </c>
    </row>
    <row r="392" spans="2:65" s="1" customFormat="1" ht="24" customHeight="1">
      <c r="B392" s="152"/>
      <c r="C392" s="166" t="s">
        <v>1071</v>
      </c>
      <c r="D392" s="166" t="s">
        <v>250</v>
      </c>
      <c r="E392" s="167" t="s">
        <v>1072</v>
      </c>
      <c r="F392" s="168" t="s">
        <v>1073</v>
      </c>
      <c r="G392" s="169" t="s">
        <v>274</v>
      </c>
      <c r="H392" s="170">
        <v>1</v>
      </c>
      <c r="I392" s="171"/>
      <c r="J392" s="172">
        <f>ROUND(I392*H392,2)</f>
        <v>0</v>
      </c>
      <c r="K392" s="168" t="s">
        <v>165</v>
      </c>
      <c r="L392" s="173"/>
      <c r="M392" s="174" t="s">
        <v>1</v>
      </c>
      <c r="N392" s="175" t="s">
        <v>40</v>
      </c>
      <c r="O392" s="51"/>
      <c r="P392" s="162">
        <f>O392*H392</f>
        <v>0</v>
      </c>
      <c r="Q392" s="162">
        <v>1.5E-3</v>
      </c>
      <c r="R392" s="162">
        <f>Q392*H392</f>
        <v>1.5E-3</v>
      </c>
      <c r="S392" s="162">
        <v>0</v>
      </c>
      <c r="T392" s="163">
        <f>S392*H392</f>
        <v>0</v>
      </c>
      <c r="AR392" s="164" t="s">
        <v>684</v>
      </c>
      <c r="AT392" s="164" t="s">
        <v>250</v>
      </c>
      <c r="AU392" s="164" t="s">
        <v>86</v>
      </c>
      <c r="AY392" s="13" t="s">
        <v>159</v>
      </c>
      <c r="BE392" s="165">
        <f>IF(N392="základná",J392,0)</f>
        <v>0</v>
      </c>
      <c r="BF392" s="165">
        <f>IF(N392="znížená",J392,0)</f>
        <v>0</v>
      </c>
      <c r="BG392" s="165">
        <f>IF(N392="zákl. prenesená",J392,0)</f>
        <v>0</v>
      </c>
      <c r="BH392" s="165">
        <f>IF(N392="zníž. prenesená",J392,0)</f>
        <v>0</v>
      </c>
      <c r="BI392" s="165">
        <f>IF(N392="nulová",J392,0)</f>
        <v>0</v>
      </c>
      <c r="BJ392" s="13" t="s">
        <v>86</v>
      </c>
      <c r="BK392" s="165">
        <f>ROUND(I392*H392,2)</f>
        <v>0</v>
      </c>
      <c r="BL392" s="13" t="s">
        <v>684</v>
      </c>
      <c r="BM392" s="164" t="s">
        <v>1074</v>
      </c>
    </row>
    <row r="393" spans="2:65" s="1" customFormat="1" ht="16.5" customHeight="1">
      <c r="B393" s="152"/>
      <c r="C393" s="166" t="s">
        <v>1075</v>
      </c>
      <c r="D393" s="166" t="s">
        <v>250</v>
      </c>
      <c r="E393" s="167" t="s">
        <v>1076</v>
      </c>
      <c r="F393" s="168" t="s">
        <v>1077</v>
      </c>
      <c r="G393" s="169" t="s">
        <v>274</v>
      </c>
      <c r="H393" s="170">
        <v>1</v>
      </c>
      <c r="I393" s="171"/>
      <c r="J393" s="172">
        <f>ROUND(I393*H393,2)</f>
        <v>0</v>
      </c>
      <c r="K393" s="168" t="s">
        <v>165</v>
      </c>
      <c r="L393" s="173"/>
      <c r="M393" s="177" t="s">
        <v>1</v>
      </c>
      <c r="N393" s="178" t="s">
        <v>40</v>
      </c>
      <c r="O393" s="179"/>
      <c r="P393" s="180">
        <f>O393*H393</f>
        <v>0</v>
      </c>
      <c r="Q393" s="180">
        <v>1E-3</v>
      </c>
      <c r="R393" s="180">
        <f>Q393*H393</f>
        <v>1E-3</v>
      </c>
      <c r="S393" s="180">
        <v>0</v>
      </c>
      <c r="T393" s="181">
        <f>S393*H393</f>
        <v>0</v>
      </c>
      <c r="AR393" s="164" t="s">
        <v>684</v>
      </c>
      <c r="AT393" s="164" t="s">
        <v>250</v>
      </c>
      <c r="AU393" s="164" t="s">
        <v>86</v>
      </c>
      <c r="AY393" s="13" t="s">
        <v>159</v>
      </c>
      <c r="BE393" s="165">
        <f>IF(N393="základná",J393,0)</f>
        <v>0</v>
      </c>
      <c r="BF393" s="165">
        <f>IF(N393="znížená",J393,0)</f>
        <v>0</v>
      </c>
      <c r="BG393" s="165">
        <f>IF(N393="zákl. prenesená",J393,0)</f>
        <v>0</v>
      </c>
      <c r="BH393" s="165">
        <f>IF(N393="zníž. prenesená",J393,0)</f>
        <v>0</v>
      </c>
      <c r="BI393" s="165">
        <f>IF(N393="nulová",J393,0)</f>
        <v>0</v>
      </c>
      <c r="BJ393" s="13" t="s">
        <v>86</v>
      </c>
      <c r="BK393" s="165">
        <f>ROUND(I393*H393,2)</f>
        <v>0</v>
      </c>
      <c r="BL393" s="13" t="s">
        <v>684</v>
      </c>
      <c r="BM393" s="164" t="s">
        <v>1078</v>
      </c>
    </row>
    <row r="394" spans="2:65" s="1" customFormat="1" ht="6.9" customHeight="1">
      <c r="B394" s="40"/>
      <c r="C394" s="41"/>
      <c r="D394" s="41"/>
      <c r="E394" s="41"/>
      <c r="F394" s="41"/>
      <c r="G394" s="41"/>
      <c r="H394" s="41"/>
      <c r="I394" s="113"/>
      <c r="J394" s="41"/>
      <c r="K394" s="41"/>
      <c r="L394" s="28"/>
    </row>
  </sheetData>
  <autoFilter ref="C145:K393" xr:uid="{00000000-0009-0000-0000-000001000000}"/>
  <mergeCells count="12">
    <mergeCell ref="E138:H138"/>
    <mergeCell ref="L2:V2"/>
    <mergeCell ref="E85:H85"/>
    <mergeCell ref="E87:H87"/>
    <mergeCell ref="E89:H89"/>
    <mergeCell ref="E134:H134"/>
    <mergeCell ref="E136:H13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7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90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3" t="str">
        <f>'Rekapitulácia stavby'!K6</f>
        <v>DSS Ladomerska Vieska Odsťahovanie z kaštieľa v Ladomerskej Vieske</v>
      </c>
      <c r="F7" s="234"/>
      <c r="G7" s="234"/>
      <c r="H7" s="234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3" t="s">
        <v>111</v>
      </c>
      <c r="F9" s="232"/>
      <c r="G9" s="232"/>
      <c r="H9" s="232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7" t="s">
        <v>1079</v>
      </c>
      <c r="F11" s="232"/>
      <c r="G11" s="232"/>
      <c r="H11" s="232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5" t="str">
        <f>'Rekapitulácia stavby'!E14</f>
        <v>Vyplň údaj</v>
      </c>
      <c r="F20" s="220"/>
      <c r="G20" s="220"/>
      <c r="H20" s="220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4" t="s">
        <v>1</v>
      </c>
      <c r="F29" s="224"/>
      <c r="G29" s="224"/>
      <c r="H29" s="224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ROUND(J130,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ROUND((SUM(BE130:BE206)),  2)</f>
        <v>0</v>
      </c>
      <c r="I35" s="101">
        <v>0.2</v>
      </c>
      <c r="J35" s="100">
        <f>ROUND(((SUM(BE130:BE206))*I35),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ROUND((SUM(BF130:BF206)),  2)</f>
        <v>0</v>
      </c>
      <c r="I36" s="101">
        <v>0.2</v>
      </c>
      <c r="J36" s="100">
        <f>ROUND(((SUM(BF130:BF206))*I36),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ROUND((SUM(BG130:BG206)),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ROUND((SUM(BH130:BH206)),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ROUND((SUM(BI130:BI206)),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3" t="str">
        <f>E7</f>
        <v>DSS Ladomerska Vieska Odsťahovanie z kaštieľa v Ladomerskej Vieske</v>
      </c>
      <c r="F85" s="234"/>
      <c r="G85" s="234"/>
      <c r="H85" s="234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3" t="s">
        <v>111</v>
      </c>
      <c r="F87" s="232"/>
      <c r="G87" s="232"/>
      <c r="H87" s="232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7" t="str">
        <f>E11</f>
        <v>1-2 - UK</v>
      </c>
      <c r="F89" s="232"/>
      <c r="G89" s="232"/>
      <c r="H89" s="232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J130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J131</f>
        <v>0</v>
      </c>
      <c r="L99" s="119"/>
    </row>
    <row r="100" spans="2:47" s="9" customFormat="1" ht="19.95" customHeight="1">
      <c r="B100" s="124"/>
      <c r="D100" s="125" t="s">
        <v>126</v>
      </c>
      <c r="E100" s="126"/>
      <c r="F100" s="126"/>
      <c r="G100" s="126"/>
      <c r="H100" s="126"/>
      <c r="I100" s="127"/>
      <c r="J100" s="128">
        <f>J132</f>
        <v>0</v>
      </c>
      <c r="L100" s="124"/>
    </row>
    <row r="101" spans="2:47" s="8" customFormat="1" ht="24.9" customHeight="1">
      <c r="B101" s="119"/>
      <c r="D101" s="120" t="s">
        <v>128</v>
      </c>
      <c r="E101" s="121"/>
      <c r="F101" s="121"/>
      <c r="G101" s="121"/>
      <c r="H101" s="121"/>
      <c r="I101" s="122"/>
      <c r="J101" s="123">
        <f>J134</f>
        <v>0</v>
      </c>
      <c r="L101" s="119"/>
    </row>
    <row r="102" spans="2:47" s="9" customFormat="1" ht="19.95" customHeight="1">
      <c r="B102" s="124"/>
      <c r="D102" s="125" t="s">
        <v>130</v>
      </c>
      <c r="E102" s="126"/>
      <c r="F102" s="126"/>
      <c r="G102" s="126"/>
      <c r="H102" s="126"/>
      <c r="I102" s="127"/>
      <c r="J102" s="128">
        <f>J135</f>
        <v>0</v>
      </c>
      <c r="L102" s="124"/>
    </row>
    <row r="103" spans="2:47" s="9" customFormat="1" ht="19.95" customHeight="1">
      <c r="B103" s="124"/>
      <c r="D103" s="125" t="s">
        <v>1080</v>
      </c>
      <c r="E103" s="126"/>
      <c r="F103" s="126"/>
      <c r="G103" s="126"/>
      <c r="H103" s="126"/>
      <c r="I103" s="127"/>
      <c r="J103" s="128">
        <f>J141</f>
        <v>0</v>
      </c>
      <c r="L103" s="124"/>
    </row>
    <row r="104" spans="2:47" s="9" customFormat="1" ht="19.95" customHeight="1">
      <c r="B104" s="124"/>
      <c r="D104" s="125" t="s">
        <v>1081</v>
      </c>
      <c r="E104" s="126"/>
      <c r="F104" s="126"/>
      <c r="G104" s="126"/>
      <c r="H104" s="126"/>
      <c r="I104" s="127"/>
      <c r="J104" s="128">
        <f>J162</f>
        <v>0</v>
      </c>
      <c r="L104" s="124"/>
    </row>
    <row r="105" spans="2:47" s="9" customFormat="1" ht="19.95" customHeight="1">
      <c r="B105" s="124"/>
      <c r="D105" s="125" t="s">
        <v>1082</v>
      </c>
      <c r="E105" s="126"/>
      <c r="F105" s="126"/>
      <c r="G105" s="126"/>
      <c r="H105" s="126"/>
      <c r="I105" s="127"/>
      <c r="J105" s="128">
        <f>J170</f>
        <v>0</v>
      </c>
      <c r="L105" s="124"/>
    </row>
    <row r="106" spans="2:47" s="8" customFormat="1" ht="24.9" customHeight="1">
      <c r="B106" s="119"/>
      <c r="D106" s="120" t="s">
        <v>143</v>
      </c>
      <c r="E106" s="121"/>
      <c r="F106" s="121"/>
      <c r="G106" s="121"/>
      <c r="H106" s="121"/>
      <c r="I106" s="122"/>
      <c r="J106" s="123">
        <f>J198</f>
        <v>0</v>
      </c>
      <c r="L106" s="119"/>
    </row>
    <row r="107" spans="2:47" s="9" customFormat="1" ht="19.95" customHeight="1">
      <c r="B107" s="124"/>
      <c r="D107" s="125" t="s">
        <v>1083</v>
      </c>
      <c r="E107" s="126"/>
      <c r="F107" s="126"/>
      <c r="G107" s="126"/>
      <c r="H107" s="126"/>
      <c r="I107" s="127"/>
      <c r="J107" s="128">
        <f>J199</f>
        <v>0</v>
      </c>
      <c r="L107" s="124"/>
    </row>
    <row r="108" spans="2:47" s="8" customFormat="1" ht="24.9" customHeight="1">
      <c r="B108" s="119"/>
      <c r="D108" s="120" t="s">
        <v>1084</v>
      </c>
      <c r="E108" s="121"/>
      <c r="F108" s="121"/>
      <c r="G108" s="121"/>
      <c r="H108" s="121"/>
      <c r="I108" s="122"/>
      <c r="J108" s="123">
        <f>J204</f>
        <v>0</v>
      </c>
      <c r="L108" s="119"/>
    </row>
    <row r="109" spans="2:47" s="1" customFormat="1" ht="21.75" customHeight="1">
      <c r="B109" s="28"/>
      <c r="I109" s="92"/>
      <c r="L109" s="28"/>
    </row>
    <row r="110" spans="2:47" s="1" customFormat="1" ht="6.9" customHeight="1">
      <c r="B110" s="40"/>
      <c r="C110" s="41"/>
      <c r="D110" s="41"/>
      <c r="E110" s="41"/>
      <c r="F110" s="41"/>
      <c r="G110" s="41"/>
      <c r="H110" s="41"/>
      <c r="I110" s="113"/>
      <c r="J110" s="41"/>
      <c r="K110" s="41"/>
      <c r="L110" s="28"/>
    </row>
    <row r="114" spans="2:12" s="1" customFormat="1" ht="6.9" customHeight="1">
      <c r="B114" s="42"/>
      <c r="C114" s="43"/>
      <c r="D114" s="43"/>
      <c r="E114" s="43"/>
      <c r="F114" s="43"/>
      <c r="G114" s="43"/>
      <c r="H114" s="43"/>
      <c r="I114" s="114"/>
      <c r="J114" s="43"/>
      <c r="K114" s="43"/>
      <c r="L114" s="28"/>
    </row>
    <row r="115" spans="2:12" s="1" customFormat="1" ht="24.9" customHeight="1">
      <c r="B115" s="28"/>
      <c r="C115" s="17" t="s">
        <v>145</v>
      </c>
      <c r="I115" s="92"/>
      <c r="L115" s="28"/>
    </row>
    <row r="116" spans="2:12" s="1" customFormat="1" ht="6.9" customHeight="1">
      <c r="B116" s="28"/>
      <c r="I116" s="92"/>
      <c r="L116" s="28"/>
    </row>
    <row r="117" spans="2:12" s="1" customFormat="1" ht="12" customHeight="1">
      <c r="B117" s="28"/>
      <c r="C117" s="23" t="s">
        <v>15</v>
      </c>
      <c r="I117" s="92"/>
      <c r="L117" s="28"/>
    </row>
    <row r="118" spans="2:12" s="1" customFormat="1" ht="16.5" customHeight="1">
      <c r="B118" s="28"/>
      <c r="E118" s="233" t="str">
        <f>E7</f>
        <v>DSS Ladomerska Vieska Odsťahovanie z kaštieľa v Ladomerskej Vieske</v>
      </c>
      <c r="F118" s="234"/>
      <c r="G118" s="234"/>
      <c r="H118" s="234"/>
      <c r="I118" s="92"/>
      <c r="L118" s="28"/>
    </row>
    <row r="119" spans="2:12" ht="12" customHeight="1">
      <c r="B119" s="16"/>
      <c r="C119" s="23" t="s">
        <v>110</v>
      </c>
      <c r="L119" s="16"/>
    </row>
    <row r="120" spans="2:12" s="1" customFormat="1" ht="16.5" customHeight="1">
      <c r="B120" s="28"/>
      <c r="E120" s="233" t="s">
        <v>111</v>
      </c>
      <c r="F120" s="232"/>
      <c r="G120" s="232"/>
      <c r="H120" s="232"/>
      <c r="I120" s="92"/>
      <c r="L120" s="28"/>
    </row>
    <row r="121" spans="2:12" s="1" customFormat="1" ht="12" customHeight="1">
      <c r="B121" s="28"/>
      <c r="C121" s="23" t="s">
        <v>112</v>
      </c>
      <c r="I121" s="92"/>
      <c r="L121" s="28"/>
    </row>
    <row r="122" spans="2:12" s="1" customFormat="1" ht="16.5" customHeight="1">
      <c r="B122" s="28"/>
      <c r="E122" s="217" t="str">
        <f>E11</f>
        <v>1-2 - UK</v>
      </c>
      <c r="F122" s="232"/>
      <c r="G122" s="232"/>
      <c r="H122" s="232"/>
      <c r="I122" s="92"/>
      <c r="L122" s="28"/>
    </row>
    <row r="123" spans="2:12" s="1" customFormat="1" ht="6.9" customHeight="1">
      <c r="B123" s="28"/>
      <c r="I123" s="92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93" t="s">
        <v>21</v>
      </c>
      <c r="J124" s="48" t="str">
        <f>IF(J14="","",J14)</f>
        <v>29. 10. 2019</v>
      </c>
      <c r="L124" s="28"/>
    </row>
    <row r="125" spans="2:12" s="1" customFormat="1" ht="6.9" customHeight="1">
      <c r="B125" s="28"/>
      <c r="I125" s="92"/>
      <c r="L125" s="28"/>
    </row>
    <row r="126" spans="2:12" s="1" customFormat="1" ht="27.9" customHeight="1">
      <c r="B126" s="28"/>
      <c r="C126" s="23" t="s">
        <v>23</v>
      </c>
      <c r="F126" s="21" t="str">
        <f>E17</f>
        <v>BBSK, Domov sociálnych služieb Ladomerska Vieska</v>
      </c>
      <c r="I126" s="93" t="s">
        <v>29</v>
      </c>
      <c r="J126" s="26" t="str">
        <f>E23</f>
        <v>Design Project s.r.o.</v>
      </c>
      <c r="L126" s="28"/>
    </row>
    <row r="127" spans="2:12" s="1" customFormat="1" ht="15.15" customHeight="1">
      <c r="B127" s="28"/>
      <c r="C127" s="23" t="s">
        <v>27</v>
      </c>
      <c r="F127" s="21" t="str">
        <f>IF(E20="","",E20)</f>
        <v>Vyplň údaj</v>
      </c>
      <c r="I127" s="93" t="s">
        <v>32</v>
      </c>
      <c r="J127" s="26" t="str">
        <f>E26</f>
        <v xml:space="preserve"> </v>
      </c>
      <c r="L127" s="28"/>
    </row>
    <row r="128" spans="2:12" s="1" customFormat="1" ht="10.35" customHeight="1">
      <c r="B128" s="28"/>
      <c r="I128" s="92"/>
      <c r="L128" s="28"/>
    </row>
    <row r="129" spans="2:65" s="10" customFormat="1" ht="29.25" customHeight="1">
      <c r="B129" s="129"/>
      <c r="C129" s="130" t="s">
        <v>146</v>
      </c>
      <c r="D129" s="131" t="s">
        <v>59</v>
      </c>
      <c r="E129" s="131" t="s">
        <v>55</v>
      </c>
      <c r="F129" s="131" t="s">
        <v>56</v>
      </c>
      <c r="G129" s="131" t="s">
        <v>147</v>
      </c>
      <c r="H129" s="131" t="s">
        <v>148</v>
      </c>
      <c r="I129" s="132" t="s">
        <v>149</v>
      </c>
      <c r="J129" s="133" t="s">
        <v>116</v>
      </c>
      <c r="K129" s="134" t="s">
        <v>150</v>
      </c>
      <c r="L129" s="129"/>
      <c r="M129" s="55" t="s">
        <v>1</v>
      </c>
      <c r="N129" s="56" t="s">
        <v>38</v>
      </c>
      <c r="O129" s="56" t="s">
        <v>151</v>
      </c>
      <c r="P129" s="56" t="s">
        <v>152</v>
      </c>
      <c r="Q129" s="56" t="s">
        <v>153</v>
      </c>
      <c r="R129" s="56" t="s">
        <v>154</v>
      </c>
      <c r="S129" s="56" t="s">
        <v>155</v>
      </c>
      <c r="T129" s="57" t="s">
        <v>156</v>
      </c>
    </row>
    <row r="130" spans="2:65" s="1" customFormat="1" ht="22.8" customHeight="1">
      <c r="B130" s="28"/>
      <c r="C130" s="60" t="s">
        <v>117</v>
      </c>
      <c r="I130" s="92"/>
      <c r="J130" s="135">
        <f>BK130</f>
        <v>0</v>
      </c>
      <c r="L130" s="28"/>
      <c r="M130" s="58"/>
      <c r="N130" s="49"/>
      <c r="O130" s="49"/>
      <c r="P130" s="136">
        <f>P131+P134+P198+P204</f>
        <v>0</v>
      </c>
      <c r="Q130" s="49"/>
      <c r="R130" s="136">
        <f>R131+R134+R198+R204</f>
        <v>0</v>
      </c>
      <c r="S130" s="49"/>
      <c r="T130" s="137">
        <f>T131+T134+T198+T204</f>
        <v>0</v>
      </c>
      <c r="AT130" s="13" t="s">
        <v>73</v>
      </c>
      <c r="AU130" s="13" t="s">
        <v>118</v>
      </c>
      <c r="BK130" s="138">
        <f>BK131+BK134+BK198+BK204</f>
        <v>0</v>
      </c>
    </row>
    <row r="131" spans="2:65" s="11" customFormat="1" ht="25.95" customHeight="1">
      <c r="B131" s="139"/>
      <c r="D131" s="140" t="s">
        <v>73</v>
      </c>
      <c r="E131" s="141" t="s">
        <v>157</v>
      </c>
      <c r="F131" s="141" t="s">
        <v>158</v>
      </c>
      <c r="I131" s="142"/>
      <c r="J131" s="143">
        <f>BK131</f>
        <v>0</v>
      </c>
      <c r="L131" s="139"/>
      <c r="M131" s="144"/>
      <c r="N131" s="145"/>
      <c r="O131" s="145"/>
      <c r="P131" s="146">
        <f>P132</f>
        <v>0</v>
      </c>
      <c r="Q131" s="145"/>
      <c r="R131" s="146">
        <f>R132</f>
        <v>0</v>
      </c>
      <c r="S131" s="145"/>
      <c r="T131" s="147">
        <f>T132</f>
        <v>0</v>
      </c>
      <c r="AR131" s="140" t="s">
        <v>78</v>
      </c>
      <c r="AT131" s="148" t="s">
        <v>73</v>
      </c>
      <c r="AU131" s="148" t="s">
        <v>74</v>
      </c>
      <c r="AY131" s="140" t="s">
        <v>159</v>
      </c>
      <c r="BK131" s="149">
        <f>BK132</f>
        <v>0</v>
      </c>
    </row>
    <row r="132" spans="2:65" s="11" customFormat="1" ht="22.8" customHeight="1">
      <c r="B132" s="139"/>
      <c r="D132" s="140" t="s">
        <v>73</v>
      </c>
      <c r="E132" s="150" t="s">
        <v>194</v>
      </c>
      <c r="F132" s="150" t="s">
        <v>471</v>
      </c>
      <c r="I132" s="142"/>
      <c r="J132" s="151">
        <f>BK132</f>
        <v>0</v>
      </c>
      <c r="L132" s="139"/>
      <c r="M132" s="144"/>
      <c r="N132" s="145"/>
      <c r="O132" s="145"/>
      <c r="P132" s="146">
        <f>P133</f>
        <v>0</v>
      </c>
      <c r="Q132" s="145"/>
      <c r="R132" s="146">
        <f>R133</f>
        <v>0</v>
      </c>
      <c r="S132" s="145"/>
      <c r="T132" s="147">
        <f>T133</f>
        <v>0</v>
      </c>
      <c r="AR132" s="140" t="s">
        <v>78</v>
      </c>
      <c r="AT132" s="148" t="s">
        <v>73</v>
      </c>
      <c r="AU132" s="148" t="s">
        <v>78</v>
      </c>
      <c r="AY132" s="140" t="s">
        <v>159</v>
      </c>
      <c r="BK132" s="149">
        <f>BK133</f>
        <v>0</v>
      </c>
    </row>
    <row r="133" spans="2:65" s="1" customFormat="1" ht="24" customHeight="1">
      <c r="B133" s="152"/>
      <c r="C133" s="153" t="s">
        <v>78</v>
      </c>
      <c r="D133" s="153" t="s">
        <v>161</v>
      </c>
      <c r="E133" s="154" t="s">
        <v>1085</v>
      </c>
      <c r="F133" s="155" t="s">
        <v>1086</v>
      </c>
      <c r="G133" s="156" t="s">
        <v>274</v>
      </c>
      <c r="H133" s="157">
        <v>5</v>
      </c>
      <c r="I133" s="158"/>
      <c r="J133" s="159">
        <f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AR133" s="164" t="s">
        <v>166</v>
      </c>
      <c r="AT133" s="164" t="s">
        <v>161</v>
      </c>
      <c r="AU133" s="164" t="s">
        <v>86</v>
      </c>
      <c r="AY133" s="13" t="s">
        <v>159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86</v>
      </c>
      <c r="BK133" s="165">
        <f>ROUND(I133*H133,2)</f>
        <v>0</v>
      </c>
      <c r="BL133" s="13" t="s">
        <v>166</v>
      </c>
      <c r="BM133" s="164" t="s">
        <v>86</v>
      </c>
    </row>
    <row r="134" spans="2:65" s="11" customFormat="1" ht="25.95" customHeight="1">
      <c r="B134" s="139"/>
      <c r="D134" s="140" t="s">
        <v>73</v>
      </c>
      <c r="E134" s="141" t="s">
        <v>562</v>
      </c>
      <c r="F134" s="141" t="s">
        <v>563</v>
      </c>
      <c r="I134" s="142"/>
      <c r="J134" s="143">
        <f>BK134</f>
        <v>0</v>
      </c>
      <c r="L134" s="139"/>
      <c r="M134" s="144"/>
      <c r="N134" s="145"/>
      <c r="O134" s="145"/>
      <c r="P134" s="146">
        <f>P135+P141+P162+P170</f>
        <v>0</v>
      </c>
      <c r="Q134" s="145"/>
      <c r="R134" s="146">
        <f>R135+R141+R162+R170</f>
        <v>0</v>
      </c>
      <c r="S134" s="145"/>
      <c r="T134" s="147">
        <f>T135+T141+T162+T170</f>
        <v>0</v>
      </c>
      <c r="AR134" s="140" t="s">
        <v>86</v>
      </c>
      <c r="AT134" s="148" t="s">
        <v>73</v>
      </c>
      <c r="AU134" s="148" t="s">
        <v>74</v>
      </c>
      <c r="AY134" s="140" t="s">
        <v>159</v>
      </c>
      <c r="BK134" s="149">
        <f>BK135+BK141+BK162+BK170</f>
        <v>0</v>
      </c>
    </row>
    <row r="135" spans="2:65" s="11" customFormat="1" ht="22.8" customHeight="1">
      <c r="B135" s="139"/>
      <c r="D135" s="140" t="s">
        <v>73</v>
      </c>
      <c r="E135" s="150" t="s">
        <v>606</v>
      </c>
      <c r="F135" s="150" t="s">
        <v>607</v>
      </c>
      <c r="I135" s="142"/>
      <c r="J135" s="151">
        <f>BK135</f>
        <v>0</v>
      </c>
      <c r="L135" s="139"/>
      <c r="M135" s="144"/>
      <c r="N135" s="145"/>
      <c r="O135" s="145"/>
      <c r="P135" s="146">
        <f>SUM(P136:P140)</f>
        <v>0</v>
      </c>
      <c r="Q135" s="145"/>
      <c r="R135" s="146">
        <f>SUM(R136:R140)</f>
        <v>0</v>
      </c>
      <c r="S135" s="145"/>
      <c r="T135" s="147">
        <f>SUM(T136:T140)</f>
        <v>0</v>
      </c>
      <c r="AR135" s="140" t="s">
        <v>86</v>
      </c>
      <c r="AT135" s="148" t="s">
        <v>73</v>
      </c>
      <c r="AU135" s="148" t="s">
        <v>78</v>
      </c>
      <c r="AY135" s="140" t="s">
        <v>159</v>
      </c>
      <c r="BK135" s="149">
        <f>SUM(BK136:BK140)</f>
        <v>0</v>
      </c>
    </row>
    <row r="136" spans="2:65" s="1" customFormat="1" ht="24" customHeight="1">
      <c r="B136" s="152"/>
      <c r="C136" s="153" t="s">
        <v>644</v>
      </c>
      <c r="D136" s="153" t="s">
        <v>161</v>
      </c>
      <c r="E136" s="154" t="s">
        <v>1087</v>
      </c>
      <c r="F136" s="155" t="s">
        <v>1088</v>
      </c>
      <c r="G136" s="156" t="s">
        <v>212</v>
      </c>
      <c r="H136" s="157">
        <v>88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226</v>
      </c>
      <c r="AT136" s="164" t="s">
        <v>161</v>
      </c>
      <c r="AU136" s="164" t="s">
        <v>86</v>
      </c>
      <c r="AY136" s="13" t="s">
        <v>159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226</v>
      </c>
      <c r="BM136" s="164" t="s">
        <v>166</v>
      </c>
    </row>
    <row r="137" spans="2:65" s="1" customFormat="1" ht="24" customHeight="1">
      <c r="B137" s="152"/>
      <c r="C137" s="166" t="s">
        <v>650</v>
      </c>
      <c r="D137" s="166" t="s">
        <v>250</v>
      </c>
      <c r="E137" s="167" t="s">
        <v>1089</v>
      </c>
      <c r="F137" s="168" t="s">
        <v>1090</v>
      </c>
      <c r="G137" s="169" t="s">
        <v>212</v>
      </c>
      <c r="H137" s="170">
        <v>31.62</v>
      </c>
      <c r="I137" s="171"/>
      <c r="J137" s="172">
        <f>ROUND(I137*H137,2)</f>
        <v>0</v>
      </c>
      <c r="K137" s="168" t="s">
        <v>1</v>
      </c>
      <c r="L137" s="173"/>
      <c r="M137" s="174" t="s">
        <v>1</v>
      </c>
      <c r="N137" s="175" t="s">
        <v>40</v>
      </c>
      <c r="O137" s="51"/>
      <c r="P137" s="162">
        <f>O137*H137</f>
        <v>0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164" t="s">
        <v>292</v>
      </c>
      <c r="AT137" s="164" t="s">
        <v>250</v>
      </c>
      <c r="AU137" s="164" t="s">
        <v>86</v>
      </c>
      <c r="AY137" s="13" t="s">
        <v>159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3" t="s">
        <v>86</v>
      </c>
      <c r="BK137" s="165">
        <f>ROUND(I137*H137,2)</f>
        <v>0</v>
      </c>
      <c r="BL137" s="13" t="s">
        <v>226</v>
      </c>
      <c r="BM137" s="164" t="s">
        <v>182</v>
      </c>
    </row>
    <row r="138" spans="2:65" s="1" customFormat="1" ht="24" customHeight="1">
      <c r="B138" s="152"/>
      <c r="C138" s="166" t="s">
        <v>884</v>
      </c>
      <c r="D138" s="166" t="s">
        <v>250</v>
      </c>
      <c r="E138" s="167" t="s">
        <v>1091</v>
      </c>
      <c r="F138" s="168" t="s">
        <v>1092</v>
      </c>
      <c r="G138" s="169" t="s">
        <v>212</v>
      </c>
      <c r="H138" s="170">
        <v>57</v>
      </c>
      <c r="I138" s="171"/>
      <c r="J138" s="172">
        <f>ROUND(I138*H138,2)</f>
        <v>0</v>
      </c>
      <c r="K138" s="168" t="s">
        <v>1</v>
      </c>
      <c r="L138" s="173"/>
      <c r="M138" s="174" t="s">
        <v>1</v>
      </c>
      <c r="N138" s="175" t="s">
        <v>40</v>
      </c>
      <c r="O138" s="51"/>
      <c r="P138" s="162">
        <f>O138*H138</f>
        <v>0</v>
      </c>
      <c r="Q138" s="162">
        <v>0</v>
      </c>
      <c r="R138" s="162">
        <f>Q138*H138</f>
        <v>0</v>
      </c>
      <c r="S138" s="162">
        <v>0</v>
      </c>
      <c r="T138" s="163">
        <f>S138*H138</f>
        <v>0</v>
      </c>
      <c r="AR138" s="164" t="s">
        <v>292</v>
      </c>
      <c r="AT138" s="164" t="s">
        <v>250</v>
      </c>
      <c r="AU138" s="164" t="s">
        <v>86</v>
      </c>
      <c r="AY138" s="13" t="s">
        <v>159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3" t="s">
        <v>86</v>
      </c>
      <c r="BK138" s="165">
        <f>ROUND(I138*H138,2)</f>
        <v>0</v>
      </c>
      <c r="BL138" s="13" t="s">
        <v>226</v>
      </c>
      <c r="BM138" s="164" t="s">
        <v>190</v>
      </c>
    </row>
    <row r="139" spans="2:65" s="1" customFormat="1" ht="24" customHeight="1">
      <c r="B139" s="152"/>
      <c r="C139" s="153" t="s">
        <v>234</v>
      </c>
      <c r="D139" s="153" t="s">
        <v>161</v>
      </c>
      <c r="E139" s="154" t="s">
        <v>655</v>
      </c>
      <c r="F139" s="155" t="s">
        <v>656</v>
      </c>
      <c r="G139" s="156" t="s">
        <v>604</v>
      </c>
      <c r="H139" s="176"/>
      <c r="I139" s="158"/>
      <c r="J139" s="159">
        <f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226</v>
      </c>
      <c r="AT139" s="164" t="s">
        <v>161</v>
      </c>
      <c r="AU139" s="164" t="s">
        <v>86</v>
      </c>
      <c r="AY139" s="13" t="s">
        <v>159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226</v>
      </c>
      <c r="BM139" s="164" t="s">
        <v>199</v>
      </c>
    </row>
    <row r="140" spans="2:65" s="1" customFormat="1" ht="24" customHeight="1">
      <c r="B140" s="152"/>
      <c r="C140" s="153" t="s">
        <v>238</v>
      </c>
      <c r="D140" s="153" t="s">
        <v>161</v>
      </c>
      <c r="E140" s="154" t="s">
        <v>1093</v>
      </c>
      <c r="F140" s="155" t="s">
        <v>1094</v>
      </c>
      <c r="G140" s="156" t="s">
        <v>604</v>
      </c>
      <c r="H140" s="176"/>
      <c r="I140" s="158"/>
      <c r="J140" s="159">
        <f>ROUND(I140*H140,2)</f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64" t="s">
        <v>226</v>
      </c>
      <c r="AT140" s="164" t="s">
        <v>161</v>
      </c>
      <c r="AU140" s="164" t="s">
        <v>86</v>
      </c>
      <c r="AY140" s="13" t="s">
        <v>159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86</v>
      </c>
      <c r="BK140" s="165">
        <f>ROUND(I140*H140,2)</f>
        <v>0</v>
      </c>
      <c r="BL140" s="13" t="s">
        <v>226</v>
      </c>
      <c r="BM140" s="164" t="s">
        <v>209</v>
      </c>
    </row>
    <row r="141" spans="2:65" s="11" customFormat="1" ht="22.8" customHeight="1">
      <c r="B141" s="139"/>
      <c r="D141" s="140" t="s">
        <v>73</v>
      </c>
      <c r="E141" s="150" t="s">
        <v>1095</v>
      </c>
      <c r="F141" s="150" t="s">
        <v>1096</v>
      </c>
      <c r="I141" s="142"/>
      <c r="J141" s="151">
        <f>BK141</f>
        <v>0</v>
      </c>
      <c r="L141" s="139"/>
      <c r="M141" s="144"/>
      <c r="N141" s="145"/>
      <c r="O141" s="145"/>
      <c r="P141" s="146">
        <f>SUM(P142:P161)</f>
        <v>0</v>
      </c>
      <c r="Q141" s="145"/>
      <c r="R141" s="146">
        <f>SUM(R142:R161)</f>
        <v>0</v>
      </c>
      <c r="S141" s="145"/>
      <c r="T141" s="147">
        <f>SUM(T142:T161)</f>
        <v>0</v>
      </c>
      <c r="AR141" s="140" t="s">
        <v>86</v>
      </c>
      <c r="AT141" s="148" t="s">
        <v>73</v>
      </c>
      <c r="AU141" s="148" t="s">
        <v>78</v>
      </c>
      <c r="AY141" s="140" t="s">
        <v>159</v>
      </c>
      <c r="BK141" s="149">
        <f>SUM(BK142:BK161)</f>
        <v>0</v>
      </c>
    </row>
    <row r="142" spans="2:65" s="1" customFormat="1" ht="16.5" customHeight="1">
      <c r="B142" s="152"/>
      <c r="C142" s="153" t="s">
        <v>888</v>
      </c>
      <c r="D142" s="153" t="s">
        <v>161</v>
      </c>
      <c r="E142" s="154" t="s">
        <v>1097</v>
      </c>
      <c r="F142" s="155" t="s">
        <v>1098</v>
      </c>
      <c r="G142" s="156" t="s">
        <v>212</v>
      </c>
      <c r="H142" s="157">
        <v>66</v>
      </c>
      <c r="I142" s="158"/>
      <c r="J142" s="159">
        <f t="shared" ref="J142:J161" si="0">ROUND(I142*H142,2)</f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ref="P142:P161" si="1">O142*H142</f>
        <v>0</v>
      </c>
      <c r="Q142" s="162">
        <v>0</v>
      </c>
      <c r="R142" s="162">
        <f t="shared" ref="R142:R161" si="2">Q142*H142</f>
        <v>0</v>
      </c>
      <c r="S142" s="162">
        <v>0</v>
      </c>
      <c r="T142" s="163">
        <f t="shared" ref="T142:T161" si="3">S142*H142</f>
        <v>0</v>
      </c>
      <c r="AR142" s="164" t="s">
        <v>226</v>
      </c>
      <c r="AT142" s="164" t="s">
        <v>161</v>
      </c>
      <c r="AU142" s="164" t="s">
        <v>86</v>
      </c>
      <c r="AY142" s="13" t="s">
        <v>159</v>
      </c>
      <c r="BE142" s="165">
        <f t="shared" ref="BE142:BE161" si="4">IF(N142="základná",J142,0)</f>
        <v>0</v>
      </c>
      <c r="BF142" s="165">
        <f t="shared" ref="BF142:BF161" si="5">IF(N142="znížená",J142,0)</f>
        <v>0</v>
      </c>
      <c r="BG142" s="165">
        <f t="shared" ref="BG142:BG161" si="6">IF(N142="zákl. prenesená",J142,0)</f>
        <v>0</v>
      </c>
      <c r="BH142" s="165">
        <f t="shared" ref="BH142:BH161" si="7">IF(N142="zníž. prenesená",J142,0)</f>
        <v>0</v>
      </c>
      <c r="BI142" s="165">
        <f t="shared" ref="BI142:BI161" si="8">IF(N142="nulová",J142,0)</f>
        <v>0</v>
      </c>
      <c r="BJ142" s="13" t="s">
        <v>86</v>
      </c>
      <c r="BK142" s="165">
        <f t="shared" ref="BK142:BK161" si="9">ROUND(I142*H142,2)</f>
        <v>0</v>
      </c>
      <c r="BL142" s="13" t="s">
        <v>226</v>
      </c>
      <c r="BM142" s="164" t="s">
        <v>218</v>
      </c>
    </row>
    <row r="143" spans="2:65" s="1" customFormat="1" ht="24" customHeight="1">
      <c r="B143" s="152"/>
      <c r="C143" s="166" t="s">
        <v>892</v>
      </c>
      <c r="D143" s="166" t="s">
        <v>250</v>
      </c>
      <c r="E143" s="167" t="s">
        <v>1099</v>
      </c>
      <c r="F143" s="168" t="s">
        <v>1100</v>
      </c>
      <c r="G143" s="169" t="s">
        <v>212</v>
      </c>
      <c r="H143" s="170">
        <v>66</v>
      </c>
      <c r="I143" s="171"/>
      <c r="J143" s="172">
        <f t="shared" si="0"/>
        <v>0</v>
      </c>
      <c r="K143" s="168" t="s">
        <v>1</v>
      </c>
      <c r="L143" s="173"/>
      <c r="M143" s="174" t="s">
        <v>1</v>
      </c>
      <c r="N143" s="175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292</v>
      </c>
      <c r="AT143" s="164" t="s">
        <v>250</v>
      </c>
      <c r="AU143" s="164" t="s">
        <v>86</v>
      </c>
      <c r="AY143" s="13" t="s">
        <v>159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226</v>
      </c>
      <c r="BM143" s="164" t="s">
        <v>226</v>
      </c>
    </row>
    <row r="144" spans="2:65" s="1" customFormat="1" ht="16.5" customHeight="1">
      <c r="B144" s="152"/>
      <c r="C144" s="153" t="s">
        <v>896</v>
      </c>
      <c r="D144" s="153" t="s">
        <v>161</v>
      </c>
      <c r="E144" s="154" t="s">
        <v>1101</v>
      </c>
      <c r="F144" s="155" t="s">
        <v>1102</v>
      </c>
      <c r="G144" s="156" t="s">
        <v>212</v>
      </c>
      <c r="H144" s="157">
        <v>57</v>
      </c>
      <c r="I144" s="158"/>
      <c r="J144" s="159">
        <f t="shared" si="0"/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226</v>
      </c>
      <c r="AT144" s="164" t="s">
        <v>161</v>
      </c>
      <c r="AU144" s="164" t="s">
        <v>86</v>
      </c>
      <c r="AY144" s="13" t="s">
        <v>159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226</v>
      </c>
      <c r="BM144" s="164" t="s">
        <v>234</v>
      </c>
    </row>
    <row r="145" spans="2:65" s="1" customFormat="1" ht="24" customHeight="1">
      <c r="B145" s="152"/>
      <c r="C145" s="166" t="s">
        <v>900</v>
      </c>
      <c r="D145" s="166" t="s">
        <v>250</v>
      </c>
      <c r="E145" s="167" t="s">
        <v>1103</v>
      </c>
      <c r="F145" s="168" t="s">
        <v>1104</v>
      </c>
      <c r="G145" s="169" t="s">
        <v>212</v>
      </c>
      <c r="H145" s="170">
        <v>57</v>
      </c>
      <c r="I145" s="171"/>
      <c r="J145" s="172">
        <f t="shared" si="0"/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292</v>
      </c>
      <c r="AT145" s="164" t="s">
        <v>250</v>
      </c>
      <c r="AU145" s="164" t="s">
        <v>86</v>
      </c>
      <c r="AY145" s="13" t="s">
        <v>159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226</v>
      </c>
      <c r="BM145" s="164" t="s">
        <v>7</v>
      </c>
    </row>
    <row r="146" spans="2:65" s="1" customFormat="1" ht="16.5" customHeight="1">
      <c r="B146" s="152"/>
      <c r="C146" s="153" t="s">
        <v>906</v>
      </c>
      <c r="D146" s="153" t="s">
        <v>161</v>
      </c>
      <c r="E146" s="154" t="s">
        <v>1105</v>
      </c>
      <c r="F146" s="155" t="s">
        <v>1106</v>
      </c>
      <c r="G146" s="156" t="s">
        <v>274</v>
      </c>
      <c r="H146" s="157">
        <v>84</v>
      </c>
      <c r="I146" s="158"/>
      <c r="J146" s="159">
        <f t="shared" si="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226</v>
      </c>
      <c r="AT146" s="164" t="s">
        <v>161</v>
      </c>
      <c r="AU146" s="164" t="s">
        <v>86</v>
      </c>
      <c r="AY146" s="13" t="s">
        <v>159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226</v>
      </c>
      <c r="BM146" s="164" t="s">
        <v>249</v>
      </c>
    </row>
    <row r="147" spans="2:65" s="1" customFormat="1" ht="16.5" customHeight="1">
      <c r="B147" s="152"/>
      <c r="C147" s="166" t="s">
        <v>910</v>
      </c>
      <c r="D147" s="166" t="s">
        <v>250</v>
      </c>
      <c r="E147" s="167" t="s">
        <v>1107</v>
      </c>
      <c r="F147" s="168" t="s">
        <v>1108</v>
      </c>
      <c r="G147" s="169" t="s">
        <v>274</v>
      </c>
      <c r="H147" s="170">
        <v>84</v>
      </c>
      <c r="I147" s="171"/>
      <c r="J147" s="172">
        <f t="shared" si="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292</v>
      </c>
      <c r="AT147" s="164" t="s">
        <v>250</v>
      </c>
      <c r="AU147" s="164" t="s">
        <v>86</v>
      </c>
      <c r="AY147" s="13" t="s">
        <v>159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226</v>
      </c>
      <c r="BM147" s="164" t="s">
        <v>259</v>
      </c>
    </row>
    <row r="148" spans="2:65" s="1" customFormat="1" ht="16.5" customHeight="1">
      <c r="B148" s="152"/>
      <c r="C148" s="153" t="s">
        <v>704</v>
      </c>
      <c r="D148" s="153" t="s">
        <v>161</v>
      </c>
      <c r="E148" s="154" t="s">
        <v>1109</v>
      </c>
      <c r="F148" s="155" t="s">
        <v>1110</v>
      </c>
      <c r="G148" s="156" t="s">
        <v>274</v>
      </c>
      <c r="H148" s="157">
        <v>8</v>
      </c>
      <c r="I148" s="158"/>
      <c r="J148" s="159">
        <f t="shared" si="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226</v>
      </c>
      <c r="AT148" s="164" t="s">
        <v>161</v>
      </c>
      <c r="AU148" s="164" t="s">
        <v>86</v>
      </c>
      <c r="AY148" s="13" t="s">
        <v>159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226</v>
      </c>
      <c r="BM148" s="164" t="s">
        <v>267</v>
      </c>
    </row>
    <row r="149" spans="2:65" s="1" customFormat="1" ht="16.5" customHeight="1">
      <c r="B149" s="152"/>
      <c r="C149" s="166" t="s">
        <v>708</v>
      </c>
      <c r="D149" s="166" t="s">
        <v>250</v>
      </c>
      <c r="E149" s="167" t="s">
        <v>1111</v>
      </c>
      <c r="F149" s="168" t="s">
        <v>1112</v>
      </c>
      <c r="G149" s="169" t="s">
        <v>274</v>
      </c>
      <c r="H149" s="170">
        <v>8</v>
      </c>
      <c r="I149" s="171"/>
      <c r="J149" s="172">
        <f t="shared" si="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292</v>
      </c>
      <c r="AT149" s="164" t="s">
        <v>250</v>
      </c>
      <c r="AU149" s="164" t="s">
        <v>86</v>
      </c>
      <c r="AY149" s="13" t="s">
        <v>159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226</v>
      </c>
      <c r="BM149" s="164" t="s">
        <v>276</v>
      </c>
    </row>
    <row r="150" spans="2:65" s="1" customFormat="1" ht="16.5" customHeight="1">
      <c r="B150" s="152"/>
      <c r="C150" s="153" t="s">
        <v>1028</v>
      </c>
      <c r="D150" s="153" t="s">
        <v>161</v>
      </c>
      <c r="E150" s="154" t="s">
        <v>1113</v>
      </c>
      <c r="F150" s="155" t="s">
        <v>1114</v>
      </c>
      <c r="G150" s="156" t="s">
        <v>274</v>
      </c>
      <c r="H150" s="157">
        <v>4</v>
      </c>
      <c r="I150" s="158"/>
      <c r="J150" s="159">
        <f t="shared" si="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226</v>
      </c>
      <c r="AT150" s="164" t="s">
        <v>161</v>
      </c>
      <c r="AU150" s="164" t="s">
        <v>86</v>
      </c>
      <c r="AY150" s="13" t="s">
        <v>159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226</v>
      </c>
      <c r="BM150" s="164" t="s">
        <v>284</v>
      </c>
    </row>
    <row r="151" spans="2:65" s="1" customFormat="1" ht="16.5" customHeight="1">
      <c r="B151" s="152"/>
      <c r="C151" s="166" t="s">
        <v>1034</v>
      </c>
      <c r="D151" s="166" t="s">
        <v>250</v>
      </c>
      <c r="E151" s="167" t="s">
        <v>1115</v>
      </c>
      <c r="F151" s="168" t="s">
        <v>1116</v>
      </c>
      <c r="G151" s="169" t="s">
        <v>274</v>
      </c>
      <c r="H151" s="170">
        <v>4</v>
      </c>
      <c r="I151" s="171"/>
      <c r="J151" s="172">
        <f t="shared" si="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292</v>
      </c>
      <c r="AT151" s="164" t="s">
        <v>250</v>
      </c>
      <c r="AU151" s="164" t="s">
        <v>86</v>
      </c>
      <c r="AY151" s="13" t="s">
        <v>159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226</v>
      </c>
      <c r="BM151" s="164" t="s">
        <v>292</v>
      </c>
    </row>
    <row r="152" spans="2:65" s="1" customFormat="1" ht="16.5" customHeight="1">
      <c r="B152" s="152"/>
      <c r="C152" s="153" t="s">
        <v>914</v>
      </c>
      <c r="D152" s="153" t="s">
        <v>161</v>
      </c>
      <c r="E152" s="154" t="s">
        <v>1117</v>
      </c>
      <c r="F152" s="155" t="s">
        <v>1118</v>
      </c>
      <c r="G152" s="156" t="s">
        <v>274</v>
      </c>
      <c r="H152" s="157">
        <v>20</v>
      </c>
      <c r="I152" s="158"/>
      <c r="J152" s="159">
        <f t="shared" si="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226</v>
      </c>
      <c r="AT152" s="164" t="s">
        <v>161</v>
      </c>
      <c r="AU152" s="164" t="s">
        <v>86</v>
      </c>
      <c r="AY152" s="13" t="s">
        <v>159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226</v>
      </c>
      <c r="BM152" s="164" t="s">
        <v>300</v>
      </c>
    </row>
    <row r="153" spans="2:65" s="1" customFormat="1" ht="16.5" customHeight="1">
      <c r="B153" s="152"/>
      <c r="C153" s="166" t="s">
        <v>918</v>
      </c>
      <c r="D153" s="166" t="s">
        <v>250</v>
      </c>
      <c r="E153" s="167" t="s">
        <v>1119</v>
      </c>
      <c r="F153" s="168" t="s">
        <v>1120</v>
      </c>
      <c r="G153" s="169" t="s">
        <v>274</v>
      </c>
      <c r="H153" s="170">
        <v>20</v>
      </c>
      <c r="I153" s="171"/>
      <c r="J153" s="172">
        <f t="shared" si="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292</v>
      </c>
      <c r="AT153" s="164" t="s">
        <v>250</v>
      </c>
      <c r="AU153" s="164" t="s">
        <v>86</v>
      </c>
      <c r="AY153" s="13" t="s">
        <v>159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226</v>
      </c>
      <c r="BM153" s="164" t="s">
        <v>308</v>
      </c>
    </row>
    <row r="154" spans="2:65" s="1" customFormat="1" ht="16.5" customHeight="1">
      <c r="B154" s="152"/>
      <c r="C154" s="153" t="s">
        <v>922</v>
      </c>
      <c r="D154" s="153" t="s">
        <v>161</v>
      </c>
      <c r="E154" s="154" t="s">
        <v>1121</v>
      </c>
      <c r="F154" s="155" t="s">
        <v>1122</v>
      </c>
      <c r="G154" s="156" t="s">
        <v>274</v>
      </c>
      <c r="H154" s="157">
        <v>16</v>
      </c>
      <c r="I154" s="158"/>
      <c r="J154" s="159">
        <f t="shared" si="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226</v>
      </c>
      <c r="AT154" s="164" t="s">
        <v>161</v>
      </c>
      <c r="AU154" s="164" t="s">
        <v>86</v>
      </c>
      <c r="AY154" s="13" t="s">
        <v>159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226</v>
      </c>
      <c r="BM154" s="164" t="s">
        <v>316</v>
      </c>
    </row>
    <row r="155" spans="2:65" s="1" customFormat="1" ht="16.5" customHeight="1">
      <c r="B155" s="152"/>
      <c r="C155" s="166" t="s">
        <v>926</v>
      </c>
      <c r="D155" s="166" t="s">
        <v>250</v>
      </c>
      <c r="E155" s="167" t="s">
        <v>1123</v>
      </c>
      <c r="F155" s="168" t="s">
        <v>1124</v>
      </c>
      <c r="G155" s="169" t="s">
        <v>274</v>
      </c>
      <c r="H155" s="170">
        <v>16</v>
      </c>
      <c r="I155" s="171"/>
      <c r="J155" s="172">
        <f t="shared" si="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292</v>
      </c>
      <c r="AT155" s="164" t="s">
        <v>250</v>
      </c>
      <c r="AU155" s="164" t="s">
        <v>86</v>
      </c>
      <c r="AY155" s="13" t="s">
        <v>159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86</v>
      </c>
      <c r="BK155" s="165">
        <f t="shared" si="9"/>
        <v>0</v>
      </c>
      <c r="BL155" s="13" t="s">
        <v>226</v>
      </c>
      <c r="BM155" s="164" t="s">
        <v>324</v>
      </c>
    </row>
    <row r="156" spans="2:65" s="1" customFormat="1" ht="16.5" customHeight="1">
      <c r="B156" s="152"/>
      <c r="C156" s="153" t="s">
        <v>930</v>
      </c>
      <c r="D156" s="153" t="s">
        <v>161</v>
      </c>
      <c r="E156" s="154" t="s">
        <v>1125</v>
      </c>
      <c r="F156" s="155" t="s">
        <v>1126</v>
      </c>
      <c r="G156" s="156" t="s">
        <v>274</v>
      </c>
      <c r="H156" s="157">
        <v>4</v>
      </c>
      <c r="I156" s="158"/>
      <c r="J156" s="159">
        <f t="shared" si="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226</v>
      </c>
      <c r="AT156" s="164" t="s">
        <v>161</v>
      </c>
      <c r="AU156" s="164" t="s">
        <v>86</v>
      </c>
      <c r="AY156" s="13" t="s">
        <v>159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86</v>
      </c>
      <c r="BK156" s="165">
        <f t="shared" si="9"/>
        <v>0</v>
      </c>
      <c r="BL156" s="13" t="s">
        <v>226</v>
      </c>
      <c r="BM156" s="164" t="s">
        <v>332</v>
      </c>
    </row>
    <row r="157" spans="2:65" s="1" customFormat="1" ht="24" customHeight="1">
      <c r="B157" s="152"/>
      <c r="C157" s="166" t="s">
        <v>934</v>
      </c>
      <c r="D157" s="166" t="s">
        <v>250</v>
      </c>
      <c r="E157" s="167" t="s">
        <v>1127</v>
      </c>
      <c r="F157" s="168" t="s">
        <v>1128</v>
      </c>
      <c r="G157" s="169" t="s">
        <v>274</v>
      </c>
      <c r="H157" s="170">
        <v>4</v>
      </c>
      <c r="I157" s="171"/>
      <c r="J157" s="172">
        <f t="shared" si="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292</v>
      </c>
      <c r="AT157" s="164" t="s">
        <v>250</v>
      </c>
      <c r="AU157" s="164" t="s">
        <v>86</v>
      </c>
      <c r="AY157" s="13" t="s">
        <v>159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226</v>
      </c>
      <c r="BM157" s="164" t="s">
        <v>341</v>
      </c>
    </row>
    <row r="158" spans="2:65" s="1" customFormat="1" ht="16.5" customHeight="1">
      <c r="B158" s="152"/>
      <c r="C158" s="166" t="s">
        <v>1047</v>
      </c>
      <c r="D158" s="166" t="s">
        <v>250</v>
      </c>
      <c r="E158" s="167" t="s">
        <v>1129</v>
      </c>
      <c r="F158" s="168" t="s">
        <v>1130</v>
      </c>
      <c r="G158" s="169" t="s">
        <v>274</v>
      </c>
      <c r="H158" s="170">
        <v>2</v>
      </c>
      <c r="I158" s="171"/>
      <c r="J158" s="172">
        <f t="shared" si="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292</v>
      </c>
      <c r="AT158" s="164" t="s">
        <v>250</v>
      </c>
      <c r="AU158" s="164" t="s">
        <v>86</v>
      </c>
      <c r="AY158" s="13" t="s">
        <v>159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226</v>
      </c>
      <c r="BM158" s="164" t="s">
        <v>349</v>
      </c>
    </row>
    <row r="159" spans="2:65" s="1" customFormat="1" ht="16.5" customHeight="1">
      <c r="B159" s="152"/>
      <c r="C159" s="153" t="s">
        <v>341</v>
      </c>
      <c r="D159" s="153" t="s">
        <v>161</v>
      </c>
      <c r="E159" s="154" t="s">
        <v>1131</v>
      </c>
      <c r="F159" s="155" t="s">
        <v>1132</v>
      </c>
      <c r="G159" s="156" t="s">
        <v>212</v>
      </c>
      <c r="H159" s="157">
        <v>2678</v>
      </c>
      <c r="I159" s="158"/>
      <c r="J159" s="159">
        <f t="shared" si="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4" t="s">
        <v>226</v>
      </c>
      <c r="AT159" s="164" t="s">
        <v>161</v>
      </c>
      <c r="AU159" s="164" t="s">
        <v>86</v>
      </c>
      <c r="AY159" s="13" t="s">
        <v>159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86</v>
      </c>
      <c r="BK159" s="165">
        <f t="shared" si="9"/>
        <v>0</v>
      </c>
      <c r="BL159" s="13" t="s">
        <v>226</v>
      </c>
      <c r="BM159" s="164" t="s">
        <v>357</v>
      </c>
    </row>
    <row r="160" spans="2:65" s="1" customFormat="1" ht="24" customHeight="1">
      <c r="B160" s="152"/>
      <c r="C160" s="153" t="s">
        <v>345</v>
      </c>
      <c r="D160" s="153" t="s">
        <v>161</v>
      </c>
      <c r="E160" s="154" t="s">
        <v>1133</v>
      </c>
      <c r="F160" s="155" t="s">
        <v>1134</v>
      </c>
      <c r="G160" s="156" t="s">
        <v>604</v>
      </c>
      <c r="H160" s="176"/>
      <c r="I160" s="158"/>
      <c r="J160" s="159">
        <f t="shared" si="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AR160" s="164" t="s">
        <v>226</v>
      </c>
      <c r="AT160" s="164" t="s">
        <v>161</v>
      </c>
      <c r="AU160" s="164" t="s">
        <v>86</v>
      </c>
      <c r="AY160" s="13" t="s">
        <v>159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86</v>
      </c>
      <c r="BK160" s="165">
        <f t="shared" si="9"/>
        <v>0</v>
      </c>
      <c r="BL160" s="13" t="s">
        <v>226</v>
      </c>
      <c r="BM160" s="164" t="s">
        <v>366</v>
      </c>
    </row>
    <row r="161" spans="2:65" s="1" customFormat="1" ht="24" customHeight="1">
      <c r="B161" s="152"/>
      <c r="C161" s="153" t="s">
        <v>349</v>
      </c>
      <c r="D161" s="153" t="s">
        <v>161</v>
      </c>
      <c r="E161" s="154" t="s">
        <v>1135</v>
      </c>
      <c r="F161" s="155" t="s">
        <v>1136</v>
      </c>
      <c r="G161" s="156" t="s">
        <v>604</v>
      </c>
      <c r="H161" s="176"/>
      <c r="I161" s="158"/>
      <c r="J161" s="159">
        <f t="shared" si="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AR161" s="164" t="s">
        <v>226</v>
      </c>
      <c r="AT161" s="164" t="s">
        <v>161</v>
      </c>
      <c r="AU161" s="164" t="s">
        <v>86</v>
      </c>
      <c r="AY161" s="13" t="s">
        <v>159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86</v>
      </c>
      <c r="BK161" s="165">
        <f t="shared" si="9"/>
        <v>0</v>
      </c>
      <c r="BL161" s="13" t="s">
        <v>226</v>
      </c>
      <c r="BM161" s="164" t="s">
        <v>374</v>
      </c>
    </row>
    <row r="162" spans="2:65" s="11" customFormat="1" ht="22.8" customHeight="1">
      <c r="B162" s="139"/>
      <c r="D162" s="140" t="s">
        <v>73</v>
      </c>
      <c r="E162" s="150" t="s">
        <v>1137</v>
      </c>
      <c r="F162" s="150" t="s">
        <v>1138</v>
      </c>
      <c r="I162" s="142"/>
      <c r="J162" s="151">
        <f>BK162</f>
        <v>0</v>
      </c>
      <c r="L162" s="139"/>
      <c r="M162" s="144"/>
      <c r="N162" s="145"/>
      <c r="O162" s="145"/>
      <c r="P162" s="146">
        <f>SUM(P163:P169)</f>
        <v>0</v>
      </c>
      <c r="Q162" s="145"/>
      <c r="R162" s="146">
        <f>SUM(R163:R169)</f>
        <v>0</v>
      </c>
      <c r="S162" s="145"/>
      <c r="T162" s="147">
        <f>SUM(T163:T169)</f>
        <v>0</v>
      </c>
      <c r="AR162" s="140" t="s">
        <v>86</v>
      </c>
      <c r="AT162" s="148" t="s">
        <v>73</v>
      </c>
      <c r="AU162" s="148" t="s">
        <v>78</v>
      </c>
      <c r="AY162" s="140" t="s">
        <v>159</v>
      </c>
      <c r="BK162" s="149">
        <f>SUM(BK163:BK169)</f>
        <v>0</v>
      </c>
    </row>
    <row r="163" spans="2:65" s="1" customFormat="1" ht="16.5" customHeight="1">
      <c r="B163" s="152"/>
      <c r="C163" s="153" t="s">
        <v>712</v>
      </c>
      <c r="D163" s="153" t="s">
        <v>161</v>
      </c>
      <c r="E163" s="154" t="s">
        <v>1139</v>
      </c>
      <c r="F163" s="155" t="s">
        <v>1140</v>
      </c>
      <c r="G163" s="156" t="s">
        <v>274</v>
      </c>
      <c r="H163" s="157">
        <v>5</v>
      </c>
      <c r="I163" s="158"/>
      <c r="J163" s="159">
        <f t="shared" ref="J163:J169" si="10">ROUND(I163*H163,2)</f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ref="P163:P169" si="11">O163*H163</f>
        <v>0</v>
      </c>
      <c r="Q163" s="162">
        <v>0</v>
      </c>
      <c r="R163" s="162">
        <f t="shared" ref="R163:R169" si="12">Q163*H163</f>
        <v>0</v>
      </c>
      <c r="S163" s="162">
        <v>0</v>
      </c>
      <c r="T163" s="163">
        <f t="shared" ref="T163:T169" si="13">S163*H163</f>
        <v>0</v>
      </c>
      <c r="AR163" s="164" t="s">
        <v>226</v>
      </c>
      <c r="AT163" s="164" t="s">
        <v>161</v>
      </c>
      <c r="AU163" s="164" t="s">
        <v>86</v>
      </c>
      <c r="AY163" s="13" t="s">
        <v>159</v>
      </c>
      <c r="BE163" s="165">
        <f t="shared" ref="BE163:BE169" si="14">IF(N163="základná",J163,0)</f>
        <v>0</v>
      </c>
      <c r="BF163" s="165">
        <f t="shared" ref="BF163:BF169" si="15">IF(N163="znížená",J163,0)</f>
        <v>0</v>
      </c>
      <c r="BG163" s="165">
        <f t="shared" ref="BG163:BG169" si="16">IF(N163="zákl. prenesená",J163,0)</f>
        <v>0</v>
      </c>
      <c r="BH163" s="165">
        <f t="shared" ref="BH163:BH169" si="17">IF(N163="zníž. prenesená",J163,0)</f>
        <v>0</v>
      </c>
      <c r="BI163" s="165">
        <f t="shared" ref="BI163:BI169" si="18">IF(N163="nulová",J163,0)</f>
        <v>0</v>
      </c>
      <c r="BJ163" s="13" t="s">
        <v>86</v>
      </c>
      <c r="BK163" s="165">
        <f t="shared" ref="BK163:BK169" si="19">ROUND(I163*H163,2)</f>
        <v>0</v>
      </c>
      <c r="BL163" s="13" t="s">
        <v>226</v>
      </c>
      <c r="BM163" s="164" t="s">
        <v>382</v>
      </c>
    </row>
    <row r="164" spans="2:65" s="1" customFormat="1" ht="24" customHeight="1">
      <c r="B164" s="152"/>
      <c r="C164" s="166" t="s">
        <v>720</v>
      </c>
      <c r="D164" s="166" t="s">
        <v>250</v>
      </c>
      <c r="E164" s="167" t="s">
        <v>1141</v>
      </c>
      <c r="F164" s="168" t="s">
        <v>1142</v>
      </c>
      <c r="G164" s="169" t="s">
        <v>274</v>
      </c>
      <c r="H164" s="170">
        <v>5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292</v>
      </c>
      <c r="AT164" s="164" t="s">
        <v>250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226</v>
      </c>
      <c r="BM164" s="164" t="s">
        <v>390</v>
      </c>
    </row>
    <row r="165" spans="2:65" s="1" customFormat="1" ht="24" customHeight="1">
      <c r="B165" s="152"/>
      <c r="C165" s="153" t="s">
        <v>726</v>
      </c>
      <c r="D165" s="153" t="s">
        <v>161</v>
      </c>
      <c r="E165" s="154" t="s">
        <v>1143</v>
      </c>
      <c r="F165" s="155" t="s">
        <v>1144</v>
      </c>
      <c r="G165" s="156" t="s">
        <v>274</v>
      </c>
      <c r="H165" s="157">
        <v>5</v>
      </c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226</v>
      </c>
      <c r="AT165" s="164" t="s">
        <v>161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226</v>
      </c>
      <c r="BM165" s="164" t="s">
        <v>399</v>
      </c>
    </row>
    <row r="166" spans="2:65" s="1" customFormat="1" ht="36" customHeight="1">
      <c r="B166" s="152"/>
      <c r="C166" s="166" t="s">
        <v>730</v>
      </c>
      <c r="D166" s="166" t="s">
        <v>250</v>
      </c>
      <c r="E166" s="167" t="s">
        <v>1145</v>
      </c>
      <c r="F166" s="168" t="s">
        <v>1146</v>
      </c>
      <c r="G166" s="169" t="s">
        <v>274</v>
      </c>
      <c r="H166" s="170">
        <v>5</v>
      </c>
      <c r="I166" s="171"/>
      <c r="J166" s="172">
        <f t="shared" si="10"/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292</v>
      </c>
      <c r="AT166" s="164" t="s">
        <v>250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226</v>
      </c>
      <c r="BM166" s="164" t="s">
        <v>407</v>
      </c>
    </row>
    <row r="167" spans="2:65" s="1" customFormat="1" ht="16.5" customHeight="1">
      <c r="B167" s="152"/>
      <c r="C167" s="153" t="s">
        <v>447</v>
      </c>
      <c r="D167" s="153" t="s">
        <v>161</v>
      </c>
      <c r="E167" s="154" t="s">
        <v>1147</v>
      </c>
      <c r="F167" s="155" t="s">
        <v>1148</v>
      </c>
      <c r="G167" s="156" t="s">
        <v>604</v>
      </c>
      <c r="H167" s="176"/>
      <c r="I167" s="158"/>
      <c r="J167" s="159">
        <f t="shared" si="1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AR167" s="164" t="s">
        <v>226</v>
      </c>
      <c r="AT167" s="164" t="s">
        <v>161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226</v>
      </c>
      <c r="BM167" s="164" t="s">
        <v>415</v>
      </c>
    </row>
    <row r="168" spans="2:65" s="1" customFormat="1" ht="24" customHeight="1">
      <c r="B168" s="152"/>
      <c r="C168" s="153" t="s">
        <v>451</v>
      </c>
      <c r="D168" s="153" t="s">
        <v>161</v>
      </c>
      <c r="E168" s="154" t="s">
        <v>1149</v>
      </c>
      <c r="F168" s="155" t="s">
        <v>1150</v>
      </c>
      <c r="G168" s="156" t="s">
        <v>604</v>
      </c>
      <c r="H168" s="176"/>
      <c r="I168" s="158"/>
      <c r="J168" s="159">
        <f t="shared" si="1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AR168" s="164" t="s">
        <v>226</v>
      </c>
      <c r="AT168" s="164" t="s">
        <v>161</v>
      </c>
      <c r="AU168" s="164" t="s">
        <v>86</v>
      </c>
      <c r="AY168" s="13" t="s">
        <v>159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226</v>
      </c>
      <c r="BM168" s="164" t="s">
        <v>423</v>
      </c>
    </row>
    <row r="169" spans="2:65" s="1" customFormat="1" ht="36" customHeight="1">
      <c r="B169" s="152"/>
      <c r="C169" s="153" t="s">
        <v>455</v>
      </c>
      <c r="D169" s="153" t="s">
        <v>161</v>
      </c>
      <c r="E169" s="154" t="s">
        <v>1151</v>
      </c>
      <c r="F169" s="155" t="s">
        <v>1152</v>
      </c>
      <c r="G169" s="156" t="s">
        <v>274</v>
      </c>
      <c r="H169" s="157">
        <v>615.04999999999995</v>
      </c>
      <c r="I169" s="158"/>
      <c r="J169" s="159">
        <f t="shared" si="10"/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AR169" s="164" t="s">
        <v>226</v>
      </c>
      <c r="AT169" s="164" t="s">
        <v>161</v>
      </c>
      <c r="AU169" s="164" t="s">
        <v>86</v>
      </c>
      <c r="AY169" s="13" t="s">
        <v>159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226</v>
      </c>
      <c r="BM169" s="164" t="s">
        <v>431</v>
      </c>
    </row>
    <row r="170" spans="2:65" s="11" customFormat="1" ht="22.8" customHeight="1">
      <c r="B170" s="139"/>
      <c r="D170" s="140" t="s">
        <v>73</v>
      </c>
      <c r="E170" s="150" t="s">
        <v>1153</v>
      </c>
      <c r="F170" s="150" t="s">
        <v>1154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SUM(P171:P197)</f>
        <v>0</v>
      </c>
      <c r="Q170" s="145"/>
      <c r="R170" s="146">
        <f>SUM(R171:R197)</f>
        <v>0</v>
      </c>
      <c r="S170" s="145"/>
      <c r="T170" s="147">
        <f>SUM(T171:T197)</f>
        <v>0</v>
      </c>
      <c r="AR170" s="140" t="s">
        <v>86</v>
      </c>
      <c r="AT170" s="148" t="s">
        <v>73</v>
      </c>
      <c r="AU170" s="148" t="s">
        <v>78</v>
      </c>
      <c r="AY170" s="140" t="s">
        <v>159</v>
      </c>
      <c r="BK170" s="149">
        <f>SUM(BK171:BK197)</f>
        <v>0</v>
      </c>
    </row>
    <row r="171" spans="2:65" s="1" customFormat="1" ht="24" customHeight="1">
      <c r="B171" s="152"/>
      <c r="C171" s="153" t="s">
        <v>738</v>
      </c>
      <c r="D171" s="153" t="s">
        <v>161</v>
      </c>
      <c r="E171" s="154" t="s">
        <v>1155</v>
      </c>
      <c r="F171" s="155" t="s">
        <v>1156</v>
      </c>
      <c r="G171" s="156" t="s">
        <v>274</v>
      </c>
      <c r="H171" s="157">
        <v>5</v>
      </c>
      <c r="I171" s="158"/>
      <c r="J171" s="159">
        <f t="shared" ref="J171:J197" si="20">ROUND(I171*H171,2)</f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ref="P171:P197" si="21">O171*H171</f>
        <v>0</v>
      </c>
      <c r="Q171" s="162">
        <v>0</v>
      </c>
      <c r="R171" s="162">
        <f t="shared" ref="R171:R197" si="22">Q171*H171</f>
        <v>0</v>
      </c>
      <c r="S171" s="162">
        <v>0</v>
      </c>
      <c r="T171" s="163">
        <f t="shared" ref="T171:T197" si="23">S171*H171</f>
        <v>0</v>
      </c>
      <c r="AR171" s="164" t="s">
        <v>226</v>
      </c>
      <c r="AT171" s="164" t="s">
        <v>161</v>
      </c>
      <c r="AU171" s="164" t="s">
        <v>86</v>
      </c>
      <c r="AY171" s="13" t="s">
        <v>159</v>
      </c>
      <c r="BE171" s="165">
        <f t="shared" ref="BE171:BE197" si="24">IF(N171="základná",J171,0)</f>
        <v>0</v>
      </c>
      <c r="BF171" s="165">
        <f t="shared" ref="BF171:BF197" si="25">IF(N171="znížená",J171,0)</f>
        <v>0</v>
      </c>
      <c r="BG171" s="165">
        <f t="shared" ref="BG171:BG197" si="26">IF(N171="zákl. prenesená",J171,0)</f>
        <v>0</v>
      </c>
      <c r="BH171" s="165">
        <f t="shared" ref="BH171:BH197" si="27">IF(N171="zníž. prenesená",J171,0)</f>
        <v>0</v>
      </c>
      <c r="BI171" s="165">
        <f t="shared" ref="BI171:BI197" si="28">IF(N171="nulová",J171,0)</f>
        <v>0</v>
      </c>
      <c r="BJ171" s="13" t="s">
        <v>86</v>
      </c>
      <c r="BK171" s="165">
        <f t="shared" ref="BK171:BK197" si="29">ROUND(I171*H171,2)</f>
        <v>0</v>
      </c>
      <c r="BL171" s="13" t="s">
        <v>226</v>
      </c>
      <c r="BM171" s="164" t="s">
        <v>439</v>
      </c>
    </row>
    <row r="172" spans="2:65" s="1" customFormat="1" ht="16.5" customHeight="1">
      <c r="B172" s="152"/>
      <c r="C172" s="153" t="s">
        <v>782</v>
      </c>
      <c r="D172" s="153" t="s">
        <v>161</v>
      </c>
      <c r="E172" s="154" t="s">
        <v>1157</v>
      </c>
      <c r="F172" s="155" t="s">
        <v>1158</v>
      </c>
      <c r="G172" s="156" t="s">
        <v>274</v>
      </c>
      <c r="H172" s="157">
        <v>5</v>
      </c>
      <c r="I172" s="158"/>
      <c r="J172" s="159">
        <f t="shared" si="2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226</v>
      </c>
      <c r="AT172" s="164" t="s">
        <v>161</v>
      </c>
      <c r="AU172" s="164" t="s">
        <v>86</v>
      </c>
      <c r="AY172" s="13" t="s">
        <v>159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226</v>
      </c>
      <c r="BM172" s="164" t="s">
        <v>447</v>
      </c>
    </row>
    <row r="173" spans="2:65" s="1" customFormat="1" ht="16.5" customHeight="1">
      <c r="B173" s="152"/>
      <c r="C173" s="153" t="s">
        <v>968</v>
      </c>
      <c r="D173" s="153" t="s">
        <v>161</v>
      </c>
      <c r="E173" s="154" t="s">
        <v>1159</v>
      </c>
      <c r="F173" s="155" t="s">
        <v>1160</v>
      </c>
      <c r="G173" s="156" t="s">
        <v>274</v>
      </c>
      <c r="H173" s="157">
        <v>2</v>
      </c>
      <c r="I173" s="158"/>
      <c r="J173" s="159">
        <f t="shared" si="20"/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226</v>
      </c>
      <c r="AT173" s="164" t="s">
        <v>161</v>
      </c>
      <c r="AU173" s="164" t="s">
        <v>86</v>
      </c>
      <c r="AY173" s="13" t="s">
        <v>159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226</v>
      </c>
      <c r="BM173" s="164" t="s">
        <v>455</v>
      </c>
    </row>
    <row r="174" spans="2:65" s="1" customFormat="1" ht="24" customHeight="1">
      <c r="B174" s="152"/>
      <c r="C174" s="166" t="s">
        <v>1038</v>
      </c>
      <c r="D174" s="166" t="s">
        <v>250</v>
      </c>
      <c r="E174" s="167" t="s">
        <v>1161</v>
      </c>
      <c r="F174" s="168" t="s">
        <v>1162</v>
      </c>
      <c r="G174" s="169" t="s">
        <v>274</v>
      </c>
      <c r="H174" s="170">
        <v>2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292</v>
      </c>
      <c r="AT174" s="164" t="s">
        <v>250</v>
      </c>
      <c r="AU174" s="164" t="s">
        <v>86</v>
      </c>
      <c r="AY174" s="13" t="s">
        <v>159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226</v>
      </c>
      <c r="BM174" s="164" t="s">
        <v>463</v>
      </c>
    </row>
    <row r="175" spans="2:65" s="1" customFormat="1" ht="16.5" customHeight="1">
      <c r="B175" s="152"/>
      <c r="C175" s="153" t="s">
        <v>463</v>
      </c>
      <c r="D175" s="153" t="s">
        <v>161</v>
      </c>
      <c r="E175" s="154" t="s">
        <v>1163</v>
      </c>
      <c r="F175" s="155" t="s">
        <v>1164</v>
      </c>
      <c r="G175" s="156" t="s">
        <v>274</v>
      </c>
      <c r="H175" s="157">
        <v>3</v>
      </c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226</v>
      </c>
      <c r="AT175" s="164" t="s">
        <v>161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226</v>
      </c>
      <c r="BM175" s="164" t="s">
        <v>472</v>
      </c>
    </row>
    <row r="176" spans="2:65" s="1" customFormat="1" ht="24" customHeight="1">
      <c r="B176" s="152"/>
      <c r="C176" s="166" t="s">
        <v>1044</v>
      </c>
      <c r="D176" s="166" t="s">
        <v>250</v>
      </c>
      <c r="E176" s="167" t="s">
        <v>1165</v>
      </c>
      <c r="F176" s="168" t="s">
        <v>1166</v>
      </c>
      <c r="G176" s="169" t="s">
        <v>274</v>
      </c>
      <c r="H176" s="170">
        <v>3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292</v>
      </c>
      <c r="AT176" s="164" t="s">
        <v>250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226</v>
      </c>
      <c r="BM176" s="164" t="s">
        <v>480</v>
      </c>
    </row>
    <row r="177" spans="2:65" s="1" customFormat="1" ht="24" customHeight="1">
      <c r="B177" s="152"/>
      <c r="C177" s="153" t="s">
        <v>790</v>
      </c>
      <c r="D177" s="153" t="s">
        <v>161</v>
      </c>
      <c r="E177" s="154" t="s">
        <v>1167</v>
      </c>
      <c r="F177" s="155" t="s">
        <v>1168</v>
      </c>
      <c r="G177" s="156" t="s">
        <v>202</v>
      </c>
      <c r="H177" s="157">
        <v>300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226</v>
      </c>
      <c r="AT177" s="164" t="s">
        <v>161</v>
      </c>
      <c r="AU177" s="164" t="s">
        <v>86</v>
      </c>
      <c r="AY177" s="13" t="s">
        <v>159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226</v>
      </c>
      <c r="BM177" s="164" t="s">
        <v>488</v>
      </c>
    </row>
    <row r="178" spans="2:65" s="1" customFormat="1" ht="16.5" customHeight="1">
      <c r="B178" s="152"/>
      <c r="C178" s="153" t="s">
        <v>654</v>
      </c>
      <c r="D178" s="153" t="s">
        <v>161</v>
      </c>
      <c r="E178" s="154" t="s">
        <v>1169</v>
      </c>
      <c r="F178" s="155" t="s">
        <v>1170</v>
      </c>
      <c r="G178" s="156" t="s">
        <v>202</v>
      </c>
      <c r="H178" s="157">
        <v>270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226</v>
      </c>
      <c r="AT178" s="164" t="s">
        <v>161</v>
      </c>
      <c r="AU178" s="164" t="s">
        <v>86</v>
      </c>
      <c r="AY178" s="13" t="s">
        <v>159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226</v>
      </c>
      <c r="BM178" s="164" t="s">
        <v>496</v>
      </c>
    </row>
    <row r="179" spans="2:65" s="1" customFormat="1" ht="24" customHeight="1">
      <c r="B179" s="152"/>
      <c r="C179" s="166" t="s">
        <v>698</v>
      </c>
      <c r="D179" s="166" t="s">
        <v>250</v>
      </c>
      <c r="E179" s="167" t="s">
        <v>1171</v>
      </c>
      <c r="F179" s="168" t="s">
        <v>1172</v>
      </c>
      <c r="G179" s="169" t="s">
        <v>212</v>
      </c>
      <c r="H179" s="170">
        <v>270</v>
      </c>
      <c r="I179" s="171"/>
      <c r="J179" s="172">
        <f t="shared" si="20"/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292</v>
      </c>
      <c r="AT179" s="164" t="s">
        <v>250</v>
      </c>
      <c r="AU179" s="164" t="s">
        <v>86</v>
      </c>
      <c r="AY179" s="13" t="s">
        <v>159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226</v>
      </c>
      <c r="BM179" s="164" t="s">
        <v>504</v>
      </c>
    </row>
    <row r="180" spans="2:65" s="1" customFormat="1" ht="24" customHeight="1">
      <c r="B180" s="152"/>
      <c r="C180" s="166" t="s">
        <v>668</v>
      </c>
      <c r="D180" s="166" t="s">
        <v>250</v>
      </c>
      <c r="E180" s="167" t="s">
        <v>1173</v>
      </c>
      <c r="F180" s="168" t="s">
        <v>1174</v>
      </c>
      <c r="G180" s="169" t="s">
        <v>274</v>
      </c>
      <c r="H180" s="170">
        <v>5346</v>
      </c>
      <c r="I180" s="171"/>
      <c r="J180" s="172">
        <f t="shared" si="20"/>
        <v>0</v>
      </c>
      <c r="K180" s="168" t="s">
        <v>1</v>
      </c>
      <c r="L180" s="173"/>
      <c r="M180" s="174" t="s">
        <v>1</v>
      </c>
      <c r="N180" s="175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292</v>
      </c>
      <c r="AT180" s="164" t="s">
        <v>250</v>
      </c>
      <c r="AU180" s="164" t="s">
        <v>86</v>
      </c>
      <c r="AY180" s="13" t="s">
        <v>159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226</v>
      </c>
      <c r="BM180" s="164" t="s">
        <v>512</v>
      </c>
    </row>
    <row r="181" spans="2:65" s="1" customFormat="1" ht="24" customHeight="1">
      <c r="B181" s="152"/>
      <c r="C181" s="166" t="s">
        <v>660</v>
      </c>
      <c r="D181" s="166" t="s">
        <v>250</v>
      </c>
      <c r="E181" s="167" t="s">
        <v>1175</v>
      </c>
      <c r="F181" s="168" t="s">
        <v>1176</v>
      </c>
      <c r="G181" s="169" t="s">
        <v>274</v>
      </c>
      <c r="H181" s="170">
        <v>7.83</v>
      </c>
      <c r="I181" s="171"/>
      <c r="J181" s="172">
        <f t="shared" si="20"/>
        <v>0</v>
      </c>
      <c r="K181" s="168" t="s">
        <v>1</v>
      </c>
      <c r="L181" s="173"/>
      <c r="M181" s="174" t="s">
        <v>1</v>
      </c>
      <c r="N181" s="175" t="s">
        <v>40</v>
      </c>
      <c r="O181" s="51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AR181" s="164" t="s">
        <v>292</v>
      </c>
      <c r="AT181" s="164" t="s">
        <v>250</v>
      </c>
      <c r="AU181" s="164" t="s">
        <v>86</v>
      </c>
      <c r="AY181" s="13" t="s">
        <v>159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226</v>
      </c>
      <c r="BM181" s="164" t="s">
        <v>520</v>
      </c>
    </row>
    <row r="182" spans="2:65" s="1" customFormat="1" ht="24" customHeight="1">
      <c r="B182" s="152"/>
      <c r="C182" s="166" t="s">
        <v>672</v>
      </c>
      <c r="D182" s="166" t="s">
        <v>250</v>
      </c>
      <c r="E182" s="167" t="s">
        <v>1177</v>
      </c>
      <c r="F182" s="168" t="s">
        <v>1178</v>
      </c>
      <c r="G182" s="169" t="s">
        <v>212</v>
      </c>
      <c r="H182" s="170">
        <v>404</v>
      </c>
      <c r="I182" s="171"/>
      <c r="J182" s="172">
        <f t="shared" si="20"/>
        <v>0</v>
      </c>
      <c r="K182" s="168" t="s">
        <v>1</v>
      </c>
      <c r="L182" s="173"/>
      <c r="M182" s="174" t="s">
        <v>1</v>
      </c>
      <c r="N182" s="175" t="s">
        <v>40</v>
      </c>
      <c r="O182" s="51"/>
      <c r="P182" s="162">
        <f t="shared" si="21"/>
        <v>0</v>
      </c>
      <c r="Q182" s="162">
        <v>0</v>
      </c>
      <c r="R182" s="162">
        <f t="shared" si="22"/>
        <v>0</v>
      </c>
      <c r="S182" s="162">
        <v>0</v>
      </c>
      <c r="T182" s="163">
        <f t="shared" si="23"/>
        <v>0</v>
      </c>
      <c r="AR182" s="164" t="s">
        <v>292</v>
      </c>
      <c r="AT182" s="164" t="s">
        <v>250</v>
      </c>
      <c r="AU182" s="164" t="s">
        <v>86</v>
      </c>
      <c r="AY182" s="13" t="s">
        <v>159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226</v>
      </c>
      <c r="BM182" s="164" t="s">
        <v>528</v>
      </c>
    </row>
    <row r="183" spans="2:65" s="1" customFormat="1" ht="16.5" customHeight="1">
      <c r="B183" s="152"/>
      <c r="C183" s="166" t="s">
        <v>672</v>
      </c>
      <c r="D183" s="166" t="s">
        <v>250</v>
      </c>
      <c r="E183" s="167" t="s">
        <v>1179</v>
      </c>
      <c r="F183" s="168" t="s">
        <v>1180</v>
      </c>
      <c r="G183" s="169" t="s">
        <v>212</v>
      </c>
      <c r="H183" s="170">
        <v>2590</v>
      </c>
      <c r="I183" s="171"/>
      <c r="J183" s="172">
        <f t="shared" si="2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292</v>
      </c>
      <c r="AT183" s="164" t="s">
        <v>250</v>
      </c>
      <c r="AU183" s="164" t="s">
        <v>86</v>
      </c>
      <c r="AY183" s="13" t="s">
        <v>159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226</v>
      </c>
      <c r="BM183" s="164" t="s">
        <v>536</v>
      </c>
    </row>
    <row r="184" spans="2:65" s="1" customFormat="1" ht="16.5" customHeight="1">
      <c r="B184" s="152"/>
      <c r="C184" s="166" t="s">
        <v>676</v>
      </c>
      <c r="D184" s="166" t="s">
        <v>250</v>
      </c>
      <c r="E184" s="167" t="s">
        <v>1181</v>
      </c>
      <c r="F184" s="168" t="s">
        <v>1182</v>
      </c>
      <c r="G184" s="169" t="s">
        <v>212</v>
      </c>
      <c r="H184" s="170">
        <v>120</v>
      </c>
      <c r="I184" s="171"/>
      <c r="J184" s="172">
        <f t="shared" si="20"/>
        <v>0</v>
      </c>
      <c r="K184" s="168" t="s">
        <v>1</v>
      </c>
      <c r="L184" s="173"/>
      <c r="M184" s="174" t="s">
        <v>1</v>
      </c>
      <c r="N184" s="175" t="s">
        <v>40</v>
      </c>
      <c r="O184" s="51"/>
      <c r="P184" s="162">
        <f t="shared" si="21"/>
        <v>0</v>
      </c>
      <c r="Q184" s="162">
        <v>0</v>
      </c>
      <c r="R184" s="162">
        <f t="shared" si="22"/>
        <v>0</v>
      </c>
      <c r="S184" s="162">
        <v>0</v>
      </c>
      <c r="T184" s="163">
        <f t="shared" si="23"/>
        <v>0</v>
      </c>
      <c r="AR184" s="164" t="s">
        <v>292</v>
      </c>
      <c r="AT184" s="164" t="s">
        <v>250</v>
      </c>
      <c r="AU184" s="164" t="s">
        <v>86</v>
      </c>
      <c r="AY184" s="13" t="s">
        <v>159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226</v>
      </c>
      <c r="BM184" s="164" t="s">
        <v>544</v>
      </c>
    </row>
    <row r="185" spans="2:65" s="1" customFormat="1" ht="16.5" customHeight="1">
      <c r="B185" s="152"/>
      <c r="C185" s="166" t="s">
        <v>694</v>
      </c>
      <c r="D185" s="166" t="s">
        <v>250</v>
      </c>
      <c r="E185" s="167" t="s">
        <v>1183</v>
      </c>
      <c r="F185" s="168" t="s">
        <v>1184</v>
      </c>
      <c r="G185" s="169" t="s">
        <v>274</v>
      </c>
      <c r="H185" s="170">
        <v>6</v>
      </c>
      <c r="I185" s="171"/>
      <c r="J185" s="172">
        <f t="shared" si="20"/>
        <v>0</v>
      </c>
      <c r="K185" s="168" t="s">
        <v>1</v>
      </c>
      <c r="L185" s="173"/>
      <c r="M185" s="174" t="s">
        <v>1</v>
      </c>
      <c r="N185" s="175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292</v>
      </c>
      <c r="AT185" s="164" t="s">
        <v>250</v>
      </c>
      <c r="AU185" s="164" t="s">
        <v>86</v>
      </c>
      <c r="AY185" s="13" t="s">
        <v>159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226</v>
      </c>
      <c r="BM185" s="164" t="s">
        <v>552</v>
      </c>
    </row>
    <row r="186" spans="2:65" s="1" customFormat="1" ht="24" customHeight="1">
      <c r="B186" s="152"/>
      <c r="C186" s="153" t="s">
        <v>976</v>
      </c>
      <c r="D186" s="153" t="s">
        <v>161</v>
      </c>
      <c r="E186" s="154" t="s">
        <v>1185</v>
      </c>
      <c r="F186" s="155" t="s">
        <v>1186</v>
      </c>
      <c r="G186" s="156" t="s">
        <v>274</v>
      </c>
      <c r="H186" s="157">
        <v>2</v>
      </c>
      <c r="I186" s="158"/>
      <c r="J186" s="159">
        <f t="shared" si="20"/>
        <v>0</v>
      </c>
      <c r="K186" s="155" t="s">
        <v>1</v>
      </c>
      <c r="L186" s="28"/>
      <c r="M186" s="160" t="s">
        <v>1</v>
      </c>
      <c r="N186" s="161" t="s">
        <v>40</v>
      </c>
      <c r="O186" s="51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AR186" s="164" t="s">
        <v>226</v>
      </c>
      <c r="AT186" s="164" t="s">
        <v>161</v>
      </c>
      <c r="AU186" s="164" t="s">
        <v>86</v>
      </c>
      <c r="AY186" s="13" t="s">
        <v>159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86</v>
      </c>
      <c r="BK186" s="165">
        <f t="shared" si="29"/>
        <v>0</v>
      </c>
      <c r="BL186" s="13" t="s">
        <v>226</v>
      </c>
      <c r="BM186" s="164" t="s">
        <v>566</v>
      </c>
    </row>
    <row r="187" spans="2:65" s="1" customFormat="1" ht="36" customHeight="1">
      <c r="B187" s="152"/>
      <c r="C187" s="166" t="s">
        <v>980</v>
      </c>
      <c r="D187" s="166" t="s">
        <v>250</v>
      </c>
      <c r="E187" s="167" t="s">
        <v>1187</v>
      </c>
      <c r="F187" s="168" t="s">
        <v>1188</v>
      </c>
      <c r="G187" s="169" t="s">
        <v>274</v>
      </c>
      <c r="H187" s="170">
        <v>2</v>
      </c>
      <c r="I187" s="171"/>
      <c r="J187" s="172">
        <f t="shared" si="20"/>
        <v>0</v>
      </c>
      <c r="K187" s="168" t="s">
        <v>1</v>
      </c>
      <c r="L187" s="173"/>
      <c r="M187" s="174" t="s">
        <v>1</v>
      </c>
      <c r="N187" s="175" t="s">
        <v>40</v>
      </c>
      <c r="O187" s="51"/>
      <c r="P187" s="162">
        <f t="shared" si="21"/>
        <v>0</v>
      </c>
      <c r="Q187" s="162">
        <v>0</v>
      </c>
      <c r="R187" s="162">
        <f t="shared" si="22"/>
        <v>0</v>
      </c>
      <c r="S187" s="162">
        <v>0</v>
      </c>
      <c r="T187" s="163">
        <f t="shared" si="23"/>
        <v>0</v>
      </c>
      <c r="AR187" s="164" t="s">
        <v>292</v>
      </c>
      <c r="AT187" s="164" t="s">
        <v>250</v>
      </c>
      <c r="AU187" s="164" t="s">
        <v>86</v>
      </c>
      <c r="AY187" s="13" t="s">
        <v>159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86</v>
      </c>
      <c r="BK187" s="165">
        <f t="shared" si="29"/>
        <v>0</v>
      </c>
      <c r="BL187" s="13" t="s">
        <v>226</v>
      </c>
      <c r="BM187" s="164" t="s">
        <v>573</v>
      </c>
    </row>
    <row r="188" spans="2:65" s="1" customFormat="1" ht="24" customHeight="1">
      <c r="B188" s="152"/>
      <c r="C188" s="166" t="s">
        <v>984</v>
      </c>
      <c r="D188" s="166" t="s">
        <v>250</v>
      </c>
      <c r="E188" s="167" t="s">
        <v>1189</v>
      </c>
      <c r="F188" s="168" t="s">
        <v>1190</v>
      </c>
      <c r="G188" s="169" t="s">
        <v>1191</v>
      </c>
      <c r="H188" s="170">
        <v>2</v>
      </c>
      <c r="I188" s="171"/>
      <c r="J188" s="172">
        <f t="shared" si="20"/>
        <v>0</v>
      </c>
      <c r="K188" s="168" t="s">
        <v>1</v>
      </c>
      <c r="L188" s="173"/>
      <c r="M188" s="174" t="s">
        <v>1</v>
      </c>
      <c r="N188" s="175" t="s">
        <v>40</v>
      </c>
      <c r="O188" s="51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AR188" s="164" t="s">
        <v>292</v>
      </c>
      <c r="AT188" s="164" t="s">
        <v>250</v>
      </c>
      <c r="AU188" s="164" t="s">
        <v>86</v>
      </c>
      <c r="AY188" s="13" t="s">
        <v>159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86</v>
      </c>
      <c r="BK188" s="165">
        <f t="shared" si="29"/>
        <v>0</v>
      </c>
      <c r="BL188" s="13" t="s">
        <v>226</v>
      </c>
      <c r="BM188" s="164" t="s">
        <v>579</v>
      </c>
    </row>
    <row r="189" spans="2:65" s="1" customFormat="1" ht="24" customHeight="1">
      <c r="B189" s="152"/>
      <c r="C189" s="153" t="s">
        <v>836</v>
      </c>
      <c r="D189" s="153" t="s">
        <v>161</v>
      </c>
      <c r="E189" s="154" t="s">
        <v>1192</v>
      </c>
      <c r="F189" s="155" t="s">
        <v>1193</v>
      </c>
      <c r="G189" s="156" t="s">
        <v>274</v>
      </c>
      <c r="H189" s="157">
        <v>3</v>
      </c>
      <c r="I189" s="158"/>
      <c r="J189" s="159">
        <f t="shared" si="2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21"/>
        <v>0</v>
      </c>
      <c r="Q189" s="162">
        <v>0</v>
      </c>
      <c r="R189" s="162">
        <f t="shared" si="22"/>
        <v>0</v>
      </c>
      <c r="S189" s="162">
        <v>0</v>
      </c>
      <c r="T189" s="163">
        <f t="shared" si="23"/>
        <v>0</v>
      </c>
      <c r="AR189" s="164" t="s">
        <v>226</v>
      </c>
      <c r="AT189" s="164" t="s">
        <v>161</v>
      </c>
      <c r="AU189" s="164" t="s">
        <v>86</v>
      </c>
      <c r="AY189" s="13" t="s">
        <v>159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86</v>
      </c>
      <c r="BK189" s="165">
        <f t="shared" si="29"/>
        <v>0</v>
      </c>
      <c r="BL189" s="13" t="s">
        <v>226</v>
      </c>
      <c r="BM189" s="164" t="s">
        <v>587</v>
      </c>
    </row>
    <row r="190" spans="2:65" s="1" customFormat="1" ht="36" customHeight="1">
      <c r="B190" s="152"/>
      <c r="C190" s="166" t="s">
        <v>840</v>
      </c>
      <c r="D190" s="166" t="s">
        <v>250</v>
      </c>
      <c r="E190" s="167" t="s">
        <v>1194</v>
      </c>
      <c r="F190" s="168" t="s">
        <v>1195</v>
      </c>
      <c r="G190" s="169" t="s">
        <v>274</v>
      </c>
      <c r="H190" s="170">
        <v>3</v>
      </c>
      <c r="I190" s="171"/>
      <c r="J190" s="172">
        <f t="shared" si="2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21"/>
        <v>0</v>
      </c>
      <c r="Q190" s="162">
        <v>0</v>
      </c>
      <c r="R190" s="162">
        <f t="shared" si="22"/>
        <v>0</v>
      </c>
      <c r="S190" s="162">
        <v>0</v>
      </c>
      <c r="T190" s="163">
        <f t="shared" si="23"/>
        <v>0</v>
      </c>
      <c r="AR190" s="164" t="s">
        <v>292</v>
      </c>
      <c r="AT190" s="164" t="s">
        <v>250</v>
      </c>
      <c r="AU190" s="164" t="s">
        <v>86</v>
      </c>
      <c r="AY190" s="13" t="s">
        <v>159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86</v>
      </c>
      <c r="BK190" s="165">
        <f t="shared" si="29"/>
        <v>0</v>
      </c>
      <c r="BL190" s="13" t="s">
        <v>226</v>
      </c>
      <c r="BM190" s="164" t="s">
        <v>595</v>
      </c>
    </row>
    <row r="191" spans="2:65" s="1" customFormat="1" ht="24" customHeight="1">
      <c r="B191" s="152"/>
      <c r="C191" s="166" t="s">
        <v>844</v>
      </c>
      <c r="D191" s="166" t="s">
        <v>250</v>
      </c>
      <c r="E191" s="167" t="s">
        <v>1189</v>
      </c>
      <c r="F191" s="168" t="s">
        <v>1190</v>
      </c>
      <c r="G191" s="169" t="s">
        <v>1191</v>
      </c>
      <c r="H191" s="170">
        <v>3</v>
      </c>
      <c r="I191" s="171"/>
      <c r="J191" s="172">
        <f t="shared" si="2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21"/>
        <v>0</v>
      </c>
      <c r="Q191" s="162">
        <v>0</v>
      </c>
      <c r="R191" s="162">
        <f t="shared" si="22"/>
        <v>0</v>
      </c>
      <c r="S191" s="162">
        <v>0</v>
      </c>
      <c r="T191" s="163">
        <f t="shared" si="23"/>
        <v>0</v>
      </c>
      <c r="AR191" s="164" t="s">
        <v>292</v>
      </c>
      <c r="AT191" s="164" t="s">
        <v>250</v>
      </c>
      <c r="AU191" s="164" t="s">
        <v>86</v>
      </c>
      <c r="AY191" s="13" t="s">
        <v>159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86</v>
      </c>
      <c r="BK191" s="165">
        <f t="shared" si="29"/>
        <v>0</v>
      </c>
      <c r="BL191" s="13" t="s">
        <v>226</v>
      </c>
      <c r="BM191" s="164" t="s">
        <v>601</v>
      </c>
    </row>
    <row r="192" spans="2:65" s="1" customFormat="1" ht="16.5" customHeight="1">
      <c r="B192" s="152"/>
      <c r="C192" s="153" t="s">
        <v>688</v>
      </c>
      <c r="D192" s="153" t="s">
        <v>161</v>
      </c>
      <c r="E192" s="154" t="s">
        <v>1196</v>
      </c>
      <c r="F192" s="155" t="s">
        <v>1197</v>
      </c>
      <c r="G192" s="156" t="s">
        <v>274</v>
      </c>
      <c r="H192" s="157">
        <v>1</v>
      </c>
      <c r="I192" s="158"/>
      <c r="J192" s="159">
        <f t="shared" si="2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0</v>
      </c>
      <c r="R192" s="162">
        <f t="shared" si="22"/>
        <v>0</v>
      </c>
      <c r="S192" s="162">
        <v>0</v>
      </c>
      <c r="T192" s="163">
        <f t="shared" si="23"/>
        <v>0</v>
      </c>
      <c r="AR192" s="164" t="s">
        <v>226</v>
      </c>
      <c r="AT192" s="164" t="s">
        <v>161</v>
      </c>
      <c r="AU192" s="164" t="s">
        <v>86</v>
      </c>
      <c r="AY192" s="13" t="s">
        <v>159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86</v>
      </c>
      <c r="BK192" s="165">
        <f t="shared" si="29"/>
        <v>0</v>
      </c>
      <c r="BL192" s="13" t="s">
        <v>226</v>
      </c>
      <c r="BM192" s="164" t="s">
        <v>612</v>
      </c>
    </row>
    <row r="193" spans="2:65" s="1" customFormat="1" ht="36" customHeight="1">
      <c r="B193" s="152"/>
      <c r="C193" s="166" t="s">
        <v>690</v>
      </c>
      <c r="D193" s="166" t="s">
        <v>250</v>
      </c>
      <c r="E193" s="167" t="s">
        <v>1198</v>
      </c>
      <c r="F193" s="168" t="s">
        <v>1199</v>
      </c>
      <c r="G193" s="169" t="s">
        <v>274</v>
      </c>
      <c r="H193" s="170">
        <v>1</v>
      </c>
      <c r="I193" s="171"/>
      <c r="J193" s="172">
        <f t="shared" si="2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21"/>
        <v>0</v>
      </c>
      <c r="Q193" s="162">
        <v>0</v>
      </c>
      <c r="R193" s="162">
        <f t="shared" si="22"/>
        <v>0</v>
      </c>
      <c r="S193" s="162">
        <v>0</v>
      </c>
      <c r="T193" s="163">
        <f t="shared" si="23"/>
        <v>0</v>
      </c>
      <c r="AR193" s="164" t="s">
        <v>292</v>
      </c>
      <c r="AT193" s="164" t="s">
        <v>250</v>
      </c>
      <c r="AU193" s="164" t="s">
        <v>86</v>
      </c>
      <c r="AY193" s="13" t="s">
        <v>159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86</v>
      </c>
      <c r="BK193" s="165">
        <f t="shared" si="29"/>
        <v>0</v>
      </c>
      <c r="BL193" s="13" t="s">
        <v>226</v>
      </c>
      <c r="BM193" s="164" t="s">
        <v>620</v>
      </c>
    </row>
    <row r="194" spans="2:65" s="1" customFormat="1" ht="16.5" customHeight="1">
      <c r="B194" s="152"/>
      <c r="C194" s="153" t="s">
        <v>852</v>
      </c>
      <c r="D194" s="153" t="s">
        <v>161</v>
      </c>
      <c r="E194" s="154" t="s">
        <v>1200</v>
      </c>
      <c r="F194" s="155" t="s">
        <v>1201</v>
      </c>
      <c r="G194" s="156" t="s">
        <v>274</v>
      </c>
      <c r="H194" s="157">
        <v>3</v>
      </c>
      <c r="I194" s="158"/>
      <c r="J194" s="159">
        <f t="shared" si="2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21"/>
        <v>0</v>
      </c>
      <c r="Q194" s="162">
        <v>0</v>
      </c>
      <c r="R194" s="162">
        <f t="shared" si="22"/>
        <v>0</v>
      </c>
      <c r="S194" s="162">
        <v>0</v>
      </c>
      <c r="T194" s="163">
        <f t="shared" si="23"/>
        <v>0</v>
      </c>
      <c r="AR194" s="164" t="s">
        <v>226</v>
      </c>
      <c r="AT194" s="164" t="s">
        <v>161</v>
      </c>
      <c r="AU194" s="164" t="s">
        <v>86</v>
      </c>
      <c r="AY194" s="13" t="s">
        <v>159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3" t="s">
        <v>86</v>
      </c>
      <c r="BK194" s="165">
        <f t="shared" si="29"/>
        <v>0</v>
      </c>
      <c r="BL194" s="13" t="s">
        <v>226</v>
      </c>
      <c r="BM194" s="164" t="s">
        <v>628</v>
      </c>
    </row>
    <row r="195" spans="2:65" s="1" customFormat="1" ht="36" customHeight="1">
      <c r="B195" s="152"/>
      <c r="C195" s="166" t="s">
        <v>856</v>
      </c>
      <c r="D195" s="166" t="s">
        <v>250</v>
      </c>
      <c r="E195" s="167" t="s">
        <v>1202</v>
      </c>
      <c r="F195" s="168" t="s">
        <v>1203</v>
      </c>
      <c r="G195" s="169" t="s">
        <v>274</v>
      </c>
      <c r="H195" s="170">
        <v>3</v>
      </c>
      <c r="I195" s="171"/>
      <c r="J195" s="172">
        <f t="shared" si="2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21"/>
        <v>0</v>
      </c>
      <c r="Q195" s="162">
        <v>0</v>
      </c>
      <c r="R195" s="162">
        <f t="shared" si="22"/>
        <v>0</v>
      </c>
      <c r="S195" s="162">
        <v>0</v>
      </c>
      <c r="T195" s="163">
        <f t="shared" si="23"/>
        <v>0</v>
      </c>
      <c r="AR195" s="164" t="s">
        <v>292</v>
      </c>
      <c r="AT195" s="164" t="s">
        <v>250</v>
      </c>
      <c r="AU195" s="164" t="s">
        <v>86</v>
      </c>
      <c r="AY195" s="13" t="s">
        <v>159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3" t="s">
        <v>86</v>
      </c>
      <c r="BK195" s="165">
        <f t="shared" si="29"/>
        <v>0</v>
      </c>
      <c r="BL195" s="13" t="s">
        <v>226</v>
      </c>
      <c r="BM195" s="164" t="s">
        <v>636</v>
      </c>
    </row>
    <row r="196" spans="2:65" s="1" customFormat="1" ht="24" customHeight="1">
      <c r="B196" s="152"/>
      <c r="C196" s="153" t="s">
        <v>528</v>
      </c>
      <c r="D196" s="153" t="s">
        <v>161</v>
      </c>
      <c r="E196" s="154" t="s">
        <v>1204</v>
      </c>
      <c r="F196" s="155" t="s">
        <v>1205</v>
      </c>
      <c r="G196" s="156" t="s">
        <v>197</v>
      </c>
      <c r="H196" s="157">
        <v>0.59</v>
      </c>
      <c r="I196" s="158"/>
      <c r="J196" s="159">
        <f t="shared" si="2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21"/>
        <v>0</v>
      </c>
      <c r="Q196" s="162">
        <v>0</v>
      </c>
      <c r="R196" s="162">
        <f t="shared" si="22"/>
        <v>0</v>
      </c>
      <c r="S196" s="162">
        <v>0</v>
      </c>
      <c r="T196" s="163">
        <f t="shared" si="23"/>
        <v>0</v>
      </c>
      <c r="AR196" s="164" t="s">
        <v>226</v>
      </c>
      <c r="AT196" s="164" t="s">
        <v>161</v>
      </c>
      <c r="AU196" s="164" t="s">
        <v>86</v>
      </c>
      <c r="AY196" s="13" t="s">
        <v>159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3" t="s">
        <v>86</v>
      </c>
      <c r="BK196" s="165">
        <f t="shared" si="29"/>
        <v>0</v>
      </c>
      <c r="BL196" s="13" t="s">
        <v>226</v>
      </c>
      <c r="BM196" s="164" t="s">
        <v>644</v>
      </c>
    </row>
    <row r="197" spans="2:65" s="1" customFormat="1" ht="24" customHeight="1">
      <c r="B197" s="152"/>
      <c r="C197" s="153" t="s">
        <v>532</v>
      </c>
      <c r="D197" s="153" t="s">
        <v>161</v>
      </c>
      <c r="E197" s="154" t="s">
        <v>1206</v>
      </c>
      <c r="F197" s="155" t="s">
        <v>1207</v>
      </c>
      <c r="G197" s="156" t="s">
        <v>197</v>
      </c>
      <c r="H197" s="157">
        <v>0.59</v>
      </c>
      <c r="I197" s="158"/>
      <c r="J197" s="159">
        <f t="shared" si="20"/>
        <v>0</v>
      </c>
      <c r="K197" s="155" t="s">
        <v>1</v>
      </c>
      <c r="L197" s="28"/>
      <c r="M197" s="160" t="s">
        <v>1</v>
      </c>
      <c r="N197" s="161" t="s">
        <v>40</v>
      </c>
      <c r="O197" s="51"/>
      <c r="P197" s="162">
        <f t="shared" si="21"/>
        <v>0</v>
      </c>
      <c r="Q197" s="162">
        <v>0</v>
      </c>
      <c r="R197" s="162">
        <f t="shared" si="22"/>
        <v>0</v>
      </c>
      <c r="S197" s="162">
        <v>0</v>
      </c>
      <c r="T197" s="163">
        <f t="shared" si="23"/>
        <v>0</v>
      </c>
      <c r="AR197" s="164" t="s">
        <v>226</v>
      </c>
      <c r="AT197" s="164" t="s">
        <v>161</v>
      </c>
      <c r="AU197" s="164" t="s">
        <v>86</v>
      </c>
      <c r="AY197" s="13" t="s">
        <v>159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3" t="s">
        <v>86</v>
      </c>
      <c r="BK197" s="165">
        <f t="shared" si="29"/>
        <v>0</v>
      </c>
      <c r="BL197" s="13" t="s">
        <v>226</v>
      </c>
      <c r="BM197" s="164" t="s">
        <v>650</v>
      </c>
    </row>
    <row r="198" spans="2:65" s="11" customFormat="1" ht="25.95" customHeight="1">
      <c r="B198" s="139"/>
      <c r="D198" s="140" t="s">
        <v>73</v>
      </c>
      <c r="E198" s="141" t="s">
        <v>250</v>
      </c>
      <c r="F198" s="141" t="s">
        <v>1056</v>
      </c>
      <c r="I198" s="142"/>
      <c r="J198" s="143">
        <f>BK198</f>
        <v>0</v>
      </c>
      <c r="L198" s="139"/>
      <c r="M198" s="144"/>
      <c r="N198" s="145"/>
      <c r="O198" s="145"/>
      <c r="P198" s="146">
        <f>P199</f>
        <v>0</v>
      </c>
      <c r="Q198" s="145"/>
      <c r="R198" s="146">
        <f>R199</f>
        <v>0</v>
      </c>
      <c r="S198" s="145"/>
      <c r="T198" s="147">
        <f>T199</f>
        <v>0</v>
      </c>
      <c r="AR198" s="140" t="s">
        <v>171</v>
      </c>
      <c r="AT198" s="148" t="s">
        <v>73</v>
      </c>
      <c r="AU198" s="148" t="s">
        <v>74</v>
      </c>
      <c r="AY198" s="140" t="s">
        <v>159</v>
      </c>
      <c r="BK198" s="149">
        <f>BK199</f>
        <v>0</v>
      </c>
    </row>
    <row r="199" spans="2:65" s="11" customFormat="1" ht="22.8" customHeight="1">
      <c r="B199" s="139"/>
      <c r="D199" s="140" t="s">
        <v>73</v>
      </c>
      <c r="E199" s="150" t="s">
        <v>1208</v>
      </c>
      <c r="F199" s="150" t="s">
        <v>1209</v>
      </c>
      <c r="I199" s="142"/>
      <c r="J199" s="151">
        <f>BK199</f>
        <v>0</v>
      </c>
      <c r="L199" s="139"/>
      <c r="M199" s="144"/>
      <c r="N199" s="145"/>
      <c r="O199" s="145"/>
      <c r="P199" s="146">
        <f>SUM(P200:P203)</f>
        <v>0</v>
      </c>
      <c r="Q199" s="145"/>
      <c r="R199" s="146">
        <f>SUM(R200:R203)</f>
        <v>0</v>
      </c>
      <c r="S199" s="145"/>
      <c r="T199" s="147">
        <f>SUM(T200:T203)</f>
        <v>0</v>
      </c>
      <c r="AR199" s="140" t="s">
        <v>171</v>
      </c>
      <c r="AT199" s="148" t="s">
        <v>73</v>
      </c>
      <c r="AU199" s="148" t="s">
        <v>78</v>
      </c>
      <c r="AY199" s="140" t="s">
        <v>159</v>
      </c>
      <c r="BK199" s="149">
        <f>SUM(BK200:BK203)</f>
        <v>0</v>
      </c>
    </row>
    <row r="200" spans="2:65" s="1" customFormat="1" ht="24" customHeight="1">
      <c r="B200" s="152"/>
      <c r="C200" s="153" t="s">
        <v>601</v>
      </c>
      <c r="D200" s="153" t="s">
        <v>161</v>
      </c>
      <c r="E200" s="154" t="s">
        <v>1210</v>
      </c>
      <c r="F200" s="155" t="s">
        <v>1211</v>
      </c>
      <c r="G200" s="156" t="s">
        <v>274</v>
      </c>
      <c r="H200" s="157">
        <v>1</v>
      </c>
      <c r="I200" s="158"/>
      <c r="J200" s="159">
        <f>ROUND(I200*H200,2)</f>
        <v>0</v>
      </c>
      <c r="K200" s="155" t="s">
        <v>1</v>
      </c>
      <c r="L200" s="28"/>
      <c r="M200" s="160" t="s">
        <v>1</v>
      </c>
      <c r="N200" s="161" t="s">
        <v>40</v>
      </c>
      <c r="O200" s="51"/>
      <c r="P200" s="162">
        <f>O200*H200</f>
        <v>0</v>
      </c>
      <c r="Q200" s="162">
        <v>0</v>
      </c>
      <c r="R200" s="162">
        <f>Q200*H200</f>
        <v>0</v>
      </c>
      <c r="S200" s="162">
        <v>0</v>
      </c>
      <c r="T200" s="163">
        <f>S200*H200</f>
        <v>0</v>
      </c>
      <c r="AR200" s="164" t="s">
        <v>423</v>
      </c>
      <c r="AT200" s="164" t="s">
        <v>161</v>
      </c>
      <c r="AU200" s="164" t="s">
        <v>86</v>
      </c>
      <c r="AY200" s="13" t="s">
        <v>159</v>
      </c>
      <c r="BE200" s="165">
        <f>IF(N200="základná",J200,0)</f>
        <v>0</v>
      </c>
      <c r="BF200" s="165">
        <f>IF(N200="znížená",J200,0)</f>
        <v>0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3" t="s">
        <v>86</v>
      </c>
      <c r="BK200" s="165">
        <f>ROUND(I200*H200,2)</f>
        <v>0</v>
      </c>
      <c r="BL200" s="13" t="s">
        <v>423</v>
      </c>
      <c r="BM200" s="164" t="s">
        <v>660</v>
      </c>
    </row>
    <row r="201" spans="2:65" s="1" customFormat="1" ht="16.5" customHeight="1">
      <c r="B201" s="152"/>
      <c r="C201" s="153" t="s">
        <v>608</v>
      </c>
      <c r="D201" s="153" t="s">
        <v>161</v>
      </c>
      <c r="E201" s="154" t="s">
        <v>1212</v>
      </c>
      <c r="F201" s="155" t="s">
        <v>1213</v>
      </c>
      <c r="G201" s="156" t="s">
        <v>604</v>
      </c>
      <c r="H201" s="176"/>
      <c r="I201" s="158"/>
      <c r="J201" s="159">
        <f>ROUND(I201*H201,2)</f>
        <v>0</v>
      </c>
      <c r="K201" s="155" t="s">
        <v>1</v>
      </c>
      <c r="L201" s="28"/>
      <c r="M201" s="160" t="s">
        <v>1</v>
      </c>
      <c r="N201" s="161" t="s">
        <v>40</v>
      </c>
      <c r="O201" s="51"/>
      <c r="P201" s="162">
        <f>O201*H201</f>
        <v>0</v>
      </c>
      <c r="Q201" s="162">
        <v>0</v>
      </c>
      <c r="R201" s="162">
        <f>Q201*H201</f>
        <v>0</v>
      </c>
      <c r="S201" s="162">
        <v>0</v>
      </c>
      <c r="T201" s="163">
        <f>S201*H201</f>
        <v>0</v>
      </c>
      <c r="AR201" s="164" t="s">
        <v>423</v>
      </c>
      <c r="AT201" s="164" t="s">
        <v>161</v>
      </c>
      <c r="AU201" s="164" t="s">
        <v>86</v>
      </c>
      <c r="AY201" s="13" t="s">
        <v>159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3" t="s">
        <v>86</v>
      </c>
      <c r="BK201" s="165">
        <f>ROUND(I201*H201,2)</f>
        <v>0</v>
      </c>
      <c r="BL201" s="13" t="s">
        <v>423</v>
      </c>
      <c r="BM201" s="164" t="s">
        <v>668</v>
      </c>
    </row>
    <row r="202" spans="2:65" s="1" customFormat="1" ht="16.5" customHeight="1">
      <c r="B202" s="152"/>
      <c r="C202" s="153" t="s">
        <v>612</v>
      </c>
      <c r="D202" s="153" t="s">
        <v>161</v>
      </c>
      <c r="E202" s="154" t="s">
        <v>1214</v>
      </c>
      <c r="F202" s="155" t="s">
        <v>1215</v>
      </c>
      <c r="G202" s="156" t="s">
        <v>604</v>
      </c>
      <c r="H202" s="176"/>
      <c r="I202" s="158"/>
      <c r="J202" s="159">
        <f>ROUND(I202*H202,2)</f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>O202*H202</f>
        <v>0</v>
      </c>
      <c r="Q202" s="162">
        <v>0</v>
      </c>
      <c r="R202" s="162">
        <f>Q202*H202</f>
        <v>0</v>
      </c>
      <c r="S202" s="162">
        <v>0</v>
      </c>
      <c r="T202" s="163">
        <f>S202*H202</f>
        <v>0</v>
      </c>
      <c r="AR202" s="164" t="s">
        <v>423</v>
      </c>
      <c r="AT202" s="164" t="s">
        <v>161</v>
      </c>
      <c r="AU202" s="164" t="s">
        <v>86</v>
      </c>
      <c r="AY202" s="13" t="s">
        <v>159</v>
      </c>
      <c r="BE202" s="165">
        <f>IF(N202="základná",J202,0)</f>
        <v>0</v>
      </c>
      <c r="BF202" s="165">
        <f>IF(N202="znížená",J202,0)</f>
        <v>0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3" t="s">
        <v>86</v>
      </c>
      <c r="BK202" s="165">
        <f>ROUND(I202*H202,2)</f>
        <v>0</v>
      </c>
      <c r="BL202" s="13" t="s">
        <v>423</v>
      </c>
      <c r="BM202" s="164" t="s">
        <v>676</v>
      </c>
    </row>
    <row r="203" spans="2:65" s="1" customFormat="1" ht="16.5" customHeight="1">
      <c r="B203" s="152"/>
      <c r="C203" s="153" t="s">
        <v>616</v>
      </c>
      <c r="D203" s="153" t="s">
        <v>161</v>
      </c>
      <c r="E203" s="154" t="s">
        <v>1216</v>
      </c>
      <c r="F203" s="155" t="s">
        <v>1217</v>
      </c>
      <c r="G203" s="156" t="s">
        <v>604</v>
      </c>
      <c r="H203" s="176"/>
      <c r="I203" s="158"/>
      <c r="J203" s="159">
        <f>ROUND(I203*H203,2)</f>
        <v>0</v>
      </c>
      <c r="K203" s="155" t="s">
        <v>1</v>
      </c>
      <c r="L203" s="28"/>
      <c r="M203" s="160" t="s">
        <v>1</v>
      </c>
      <c r="N203" s="161" t="s">
        <v>40</v>
      </c>
      <c r="O203" s="51"/>
      <c r="P203" s="162">
        <f>O203*H203</f>
        <v>0</v>
      </c>
      <c r="Q203" s="162">
        <v>0</v>
      </c>
      <c r="R203" s="162">
        <f>Q203*H203</f>
        <v>0</v>
      </c>
      <c r="S203" s="162">
        <v>0</v>
      </c>
      <c r="T203" s="163">
        <f>S203*H203</f>
        <v>0</v>
      </c>
      <c r="AR203" s="164" t="s">
        <v>423</v>
      </c>
      <c r="AT203" s="164" t="s">
        <v>161</v>
      </c>
      <c r="AU203" s="164" t="s">
        <v>86</v>
      </c>
      <c r="AY203" s="13" t="s">
        <v>159</v>
      </c>
      <c r="BE203" s="165">
        <f>IF(N203="základná",J203,0)</f>
        <v>0</v>
      </c>
      <c r="BF203" s="165">
        <f>IF(N203="znížená",J203,0)</f>
        <v>0</v>
      </c>
      <c r="BG203" s="165">
        <f>IF(N203="zákl. prenesená",J203,0)</f>
        <v>0</v>
      </c>
      <c r="BH203" s="165">
        <f>IF(N203="zníž. prenesená",J203,0)</f>
        <v>0</v>
      </c>
      <c r="BI203" s="165">
        <f>IF(N203="nulová",J203,0)</f>
        <v>0</v>
      </c>
      <c r="BJ203" s="13" t="s">
        <v>86</v>
      </c>
      <c r="BK203" s="165">
        <f>ROUND(I203*H203,2)</f>
        <v>0</v>
      </c>
      <c r="BL203" s="13" t="s">
        <v>423</v>
      </c>
      <c r="BM203" s="164" t="s">
        <v>684</v>
      </c>
    </row>
    <row r="204" spans="2:65" s="11" customFormat="1" ht="25.95" customHeight="1">
      <c r="B204" s="139"/>
      <c r="D204" s="140" t="s">
        <v>73</v>
      </c>
      <c r="E204" s="141" t="s">
        <v>1218</v>
      </c>
      <c r="F204" s="141" t="s">
        <v>1219</v>
      </c>
      <c r="I204" s="142"/>
      <c r="J204" s="143">
        <f>BK204</f>
        <v>0</v>
      </c>
      <c r="L204" s="139"/>
      <c r="M204" s="144"/>
      <c r="N204" s="145"/>
      <c r="O204" s="145"/>
      <c r="P204" s="146">
        <f>SUM(P205:P206)</f>
        <v>0</v>
      </c>
      <c r="Q204" s="145"/>
      <c r="R204" s="146">
        <f>SUM(R205:R206)</f>
        <v>0</v>
      </c>
      <c r="S204" s="145"/>
      <c r="T204" s="147">
        <f>SUM(T205:T206)</f>
        <v>0</v>
      </c>
      <c r="AR204" s="140" t="s">
        <v>166</v>
      </c>
      <c r="AT204" s="148" t="s">
        <v>73</v>
      </c>
      <c r="AU204" s="148" t="s">
        <v>74</v>
      </c>
      <c r="AY204" s="140" t="s">
        <v>159</v>
      </c>
      <c r="BK204" s="149">
        <f>SUM(BK205:BK206)</f>
        <v>0</v>
      </c>
    </row>
    <row r="205" spans="2:65" s="1" customFormat="1" ht="36" customHeight="1">
      <c r="B205" s="152"/>
      <c r="C205" s="153" t="s">
        <v>620</v>
      </c>
      <c r="D205" s="153" t="s">
        <v>161</v>
      </c>
      <c r="E205" s="154" t="s">
        <v>1220</v>
      </c>
      <c r="F205" s="155" t="s">
        <v>1221</v>
      </c>
      <c r="G205" s="156" t="s">
        <v>274</v>
      </c>
      <c r="H205" s="157">
        <v>1</v>
      </c>
      <c r="I205" s="158"/>
      <c r="J205" s="159">
        <f>ROUND(I205*H205,2)</f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>O205*H205</f>
        <v>0</v>
      </c>
      <c r="Q205" s="162">
        <v>0</v>
      </c>
      <c r="R205" s="162">
        <f>Q205*H205</f>
        <v>0</v>
      </c>
      <c r="S205" s="162">
        <v>0</v>
      </c>
      <c r="T205" s="163">
        <f>S205*H205</f>
        <v>0</v>
      </c>
      <c r="AR205" s="164" t="s">
        <v>1222</v>
      </c>
      <c r="AT205" s="164" t="s">
        <v>161</v>
      </c>
      <c r="AU205" s="164" t="s">
        <v>78</v>
      </c>
      <c r="AY205" s="13" t="s">
        <v>159</v>
      </c>
      <c r="BE205" s="165">
        <f>IF(N205="základná",J205,0)</f>
        <v>0</v>
      </c>
      <c r="BF205" s="165">
        <f>IF(N205="znížená",J205,0)</f>
        <v>0</v>
      </c>
      <c r="BG205" s="165">
        <f>IF(N205="zákl. prenesená",J205,0)</f>
        <v>0</v>
      </c>
      <c r="BH205" s="165">
        <f>IF(N205="zníž. prenesená",J205,0)</f>
        <v>0</v>
      </c>
      <c r="BI205" s="165">
        <f>IF(N205="nulová",J205,0)</f>
        <v>0</v>
      </c>
      <c r="BJ205" s="13" t="s">
        <v>86</v>
      </c>
      <c r="BK205" s="165">
        <f>ROUND(I205*H205,2)</f>
        <v>0</v>
      </c>
      <c r="BL205" s="13" t="s">
        <v>1222</v>
      </c>
      <c r="BM205" s="164" t="s">
        <v>690</v>
      </c>
    </row>
    <row r="206" spans="2:65" s="1" customFormat="1" ht="24" customHeight="1">
      <c r="B206" s="152"/>
      <c r="C206" s="153" t="s">
        <v>632</v>
      </c>
      <c r="D206" s="153" t="s">
        <v>161</v>
      </c>
      <c r="E206" s="154" t="s">
        <v>1223</v>
      </c>
      <c r="F206" s="155" t="s">
        <v>1224</v>
      </c>
      <c r="G206" s="156" t="s">
        <v>1225</v>
      </c>
      <c r="H206" s="157">
        <v>36</v>
      </c>
      <c r="I206" s="158"/>
      <c r="J206" s="159">
        <f>ROUND(I206*H206,2)</f>
        <v>0</v>
      </c>
      <c r="K206" s="155" t="s">
        <v>1</v>
      </c>
      <c r="L206" s="28"/>
      <c r="M206" s="182" t="s">
        <v>1</v>
      </c>
      <c r="N206" s="183" t="s">
        <v>40</v>
      </c>
      <c r="O206" s="179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AR206" s="164" t="s">
        <v>1222</v>
      </c>
      <c r="AT206" s="164" t="s">
        <v>161</v>
      </c>
      <c r="AU206" s="164" t="s">
        <v>78</v>
      </c>
      <c r="AY206" s="13" t="s">
        <v>159</v>
      </c>
      <c r="BE206" s="165">
        <f>IF(N206="základná",J206,0)</f>
        <v>0</v>
      </c>
      <c r="BF206" s="165">
        <f>IF(N206="znížená",J206,0)</f>
        <v>0</v>
      </c>
      <c r="BG206" s="165">
        <f>IF(N206="zákl. prenesená",J206,0)</f>
        <v>0</v>
      </c>
      <c r="BH206" s="165">
        <f>IF(N206="zníž. prenesená",J206,0)</f>
        <v>0</v>
      </c>
      <c r="BI206" s="165">
        <f>IF(N206="nulová",J206,0)</f>
        <v>0</v>
      </c>
      <c r="BJ206" s="13" t="s">
        <v>86</v>
      </c>
      <c r="BK206" s="165">
        <f>ROUND(I206*H206,2)</f>
        <v>0</v>
      </c>
      <c r="BL206" s="13" t="s">
        <v>1222</v>
      </c>
      <c r="BM206" s="164" t="s">
        <v>698</v>
      </c>
    </row>
    <row r="207" spans="2:65" s="1" customFormat="1" ht="6.9" customHeight="1">
      <c r="B207" s="40"/>
      <c r="C207" s="41"/>
      <c r="D207" s="41"/>
      <c r="E207" s="41"/>
      <c r="F207" s="41"/>
      <c r="G207" s="41"/>
      <c r="H207" s="41"/>
      <c r="I207" s="113"/>
      <c r="J207" s="41"/>
      <c r="K207" s="41"/>
      <c r="L207" s="28"/>
    </row>
  </sheetData>
  <autoFilter ref="C129:K206" xr:uid="{00000000-0009-0000-0000-000002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00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93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3" t="str">
        <f>'Rekapitulácia stavby'!K6</f>
        <v>DSS Ladomerska Vieska Odsťahovanie z kaštieľa v Ladomerskej Vieske</v>
      </c>
      <c r="F7" s="234"/>
      <c r="G7" s="234"/>
      <c r="H7" s="234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3" t="s">
        <v>111</v>
      </c>
      <c r="F9" s="232"/>
      <c r="G9" s="232"/>
      <c r="H9" s="232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7" t="s">
        <v>1226</v>
      </c>
      <c r="F11" s="232"/>
      <c r="G11" s="232"/>
      <c r="H11" s="232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5" t="str">
        <f>'Rekapitulácia stavby'!E14</f>
        <v>Vyplň údaj</v>
      </c>
      <c r="F20" s="220"/>
      <c r="G20" s="220"/>
      <c r="H20" s="220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4" t="s">
        <v>1</v>
      </c>
      <c r="F29" s="224"/>
      <c r="G29" s="224"/>
      <c r="H29" s="224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ROUND(J131,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ROUND((SUM(BE131:BE199)),  2)</f>
        <v>0</v>
      </c>
      <c r="I35" s="101">
        <v>0.2</v>
      </c>
      <c r="J35" s="100">
        <f>ROUND(((SUM(BE131:BE199))*I35),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ROUND((SUM(BF131:BF199)),  2)</f>
        <v>0</v>
      </c>
      <c r="I36" s="101">
        <v>0.2</v>
      </c>
      <c r="J36" s="100">
        <f>ROUND(((SUM(BF131:BF199))*I36),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ROUND((SUM(BG131:BG199)),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ROUND((SUM(BH131:BH199)),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ROUND((SUM(BI131:BI199)),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3" t="str">
        <f>E7</f>
        <v>DSS Ladomerska Vieska Odsťahovanie z kaštieľa v Ladomerskej Vieske</v>
      </c>
      <c r="F85" s="234"/>
      <c r="G85" s="234"/>
      <c r="H85" s="234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3" t="s">
        <v>111</v>
      </c>
      <c r="F87" s="232"/>
      <c r="G87" s="232"/>
      <c r="H87" s="232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7" t="str">
        <f>E11</f>
        <v>1-3 - UK - STROJOVŇA</v>
      </c>
      <c r="F89" s="232"/>
      <c r="G89" s="232"/>
      <c r="H89" s="232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J131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128</v>
      </c>
      <c r="E99" s="121"/>
      <c r="F99" s="121"/>
      <c r="G99" s="121"/>
      <c r="H99" s="121"/>
      <c r="I99" s="122"/>
      <c r="J99" s="123">
        <f>J132</f>
        <v>0</v>
      </c>
      <c r="L99" s="119"/>
    </row>
    <row r="100" spans="2:47" s="9" customFormat="1" ht="19.95" customHeight="1">
      <c r="B100" s="124"/>
      <c r="D100" s="125" t="s">
        <v>130</v>
      </c>
      <c r="E100" s="126"/>
      <c r="F100" s="126"/>
      <c r="G100" s="126"/>
      <c r="H100" s="126"/>
      <c r="I100" s="127"/>
      <c r="J100" s="128">
        <f>J133</f>
        <v>0</v>
      </c>
      <c r="L100" s="124"/>
    </row>
    <row r="101" spans="2:47" s="9" customFormat="1" ht="19.95" customHeight="1">
      <c r="B101" s="124"/>
      <c r="D101" s="125" t="s">
        <v>1227</v>
      </c>
      <c r="E101" s="126"/>
      <c r="F101" s="126"/>
      <c r="G101" s="126"/>
      <c r="H101" s="126"/>
      <c r="I101" s="127"/>
      <c r="J101" s="128">
        <f>J140</f>
        <v>0</v>
      </c>
      <c r="L101" s="124"/>
    </row>
    <row r="102" spans="2:47" s="9" customFormat="1" ht="19.95" customHeight="1">
      <c r="B102" s="124"/>
      <c r="D102" s="125" t="s">
        <v>1228</v>
      </c>
      <c r="E102" s="126"/>
      <c r="F102" s="126"/>
      <c r="G102" s="126"/>
      <c r="H102" s="126"/>
      <c r="I102" s="127"/>
      <c r="J102" s="128">
        <f>J142</f>
        <v>0</v>
      </c>
      <c r="L102" s="124"/>
    </row>
    <row r="103" spans="2:47" s="9" customFormat="1" ht="19.95" customHeight="1">
      <c r="B103" s="124"/>
      <c r="D103" s="125" t="s">
        <v>1229</v>
      </c>
      <c r="E103" s="126"/>
      <c r="F103" s="126"/>
      <c r="G103" s="126"/>
      <c r="H103" s="126"/>
      <c r="I103" s="127"/>
      <c r="J103" s="128">
        <f>J144</f>
        <v>0</v>
      </c>
      <c r="L103" s="124"/>
    </row>
    <row r="104" spans="2:47" s="9" customFormat="1" ht="19.95" customHeight="1">
      <c r="B104" s="124"/>
      <c r="D104" s="125" t="s">
        <v>1230</v>
      </c>
      <c r="E104" s="126"/>
      <c r="F104" s="126"/>
      <c r="G104" s="126"/>
      <c r="H104" s="126"/>
      <c r="I104" s="127"/>
      <c r="J104" s="128">
        <f>J148</f>
        <v>0</v>
      </c>
      <c r="L104" s="124"/>
    </row>
    <row r="105" spans="2:47" s="9" customFormat="1" ht="19.95" customHeight="1">
      <c r="B105" s="124"/>
      <c r="D105" s="125" t="s">
        <v>1080</v>
      </c>
      <c r="E105" s="126"/>
      <c r="F105" s="126"/>
      <c r="G105" s="126"/>
      <c r="H105" s="126"/>
      <c r="I105" s="127"/>
      <c r="J105" s="128">
        <f>J168</f>
        <v>0</v>
      </c>
      <c r="L105" s="124"/>
    </row>
    <row r="106" spans="2:47" s="9" customFormat="1" ht="19.95" customHeight="1">
      <c r="B106" s="124"/>
      <c r="D106" s="125" t="s">
        <v>1081</v>
      </c>
      <c r="E106" s="126"/>
      <c r="F106" s="126"/>
      <c r="G106" s="126"/>
      <c r="H106" s="126"/>
      <c r="I106" s="127"/>
      <c r="J106" s="128">
        <f>J172</f>
        <v>0</v>
      </c>
      <c r="L106" s="124"/>
    </row>
    <row r="107" spans="2:47" s="8" customFormat="1" ht="24.9" customHeight="1">
      <c r="B107" s="119"/>
      <c r="D107" s="120" t="s">
        <v>143</v>
      </c>
      <c r="E107" s="121"/>
      <c r="F107" s="121"/>
      <c r="G107" s="121"/>
      <c r="H107" s="121"/>
      <c r="I107" s="122"/>
      <c r="J107" s="123">
        <f>J186</f>
        <v>0</v>
      </c>
      <c r="L107" s="119"/>
    </row>
    <row r="108" spans="2:47" s="9" customFormat="1" ht="19.95" customHeight="1">
      <c r="B108" s="124"/>
      <c r="D108" s="125" t="s">
        <v>1083</v>
      </c>
      <c r="E108" s="126"/>
      <c r="F108" s="126"/>
      <c r="G108" s="126"/>
      <c r="H108" s="126"/>
      <c r="I108" s="127"/>
      <c r="J108" s="128">
        <f>J187</f>
        <v>0</v>
      </c>
      <c r="L108" s="124"/>
    </row>
    <row r="109" spans="2:47" s="8" customFormat="1" ht="24.9" customHeight="1">
      <c r="B109" s="119"/>
      <c r="D109" s="120" t="s">
        <v>1084</v>
      </c>
      <c r="E109" s="121"/>
      <c r="F109" s="121"/>
      <c r="G109" s="121"/>
      <c r="H109" s="121"/>
      <c r="I109" s="122"/>
      <c r="J109" s="123">
        <f>J194</f>
        <v>0</v>
      </c>
      <c r="L109" s="119"/>
    </row>
    <row r="110" spans="2:47" s="1" customFormat="1" ht="21.75" customHeight="1">
      <c r="B110" s="28"/>
      <c r="I110" s="92"/>
      <c r="L110" s="28"/>
    </row>
    <row r="111" spans="2:47" s="1" customFormat="1" ht="6.9" customHeight="1">
      <c r="B111" s="40"/>
      <c r="C111" s="41"/>
      <c r="D111" s="41"/>
      <c r="E111" s="41"/>
      <c r="F111" s="41"/>
      <c r="G111" s="41"/>
      <c r="H111" s="41"/>
      <c r="I111" s="113"/>
      <c r="J111" s="41"/>
      <c r="K111" s="41"/>
      <c r="L111" s="28"/>
    </row>
    <row r="115" spans="2:12" s="1" customFormat="1" ht="6.9" customHeight="1">
      <c r="B115" s="42"/>
      <c r="C115" s="43"/>
      <c r="D115" s="43"/>
      <c r="E115" s="43"/>
      <c r="F115" s="43"/>
      <c r="G115" s="43"/>
      <c r="H115" s="43"/>
      <c r="I115" s="114"/>
      <c r="J115" s="43"/>
      <c r="K115" s="43"/>
      <c r="L115" s="28"/>
    </row>
    <row r="116" spans="2:12" s="1" customFormat="1" ht="24.9" customHeight="1">
      <c r="B116" s="28"/>
      <c r="C116" s="17" t="s">
        <v>145</v>
      </c>
      <c r="I116" s="92"/>
      <c r="L116" s="28"/>
    </row>
    <row r="117" spans="2:12" s="1" customFormat="1" ht="6.9" customHeight="1">
      <c r="B117" s="28"/>
      <c r="I117" s="92"/>
      <c r="L117" s="28"/>
    </row>
    <row r="118" spans="2:12" s="1" customFormat="1" ht="12" customHeight="1">
      <c r="B118" s="28"/>
      <c r="C118" s="23" t="s">
        <v>15</v>
      </c>
      <c r="I118" s="92"/>
      <c r="L118" s="28"/>
    </row>
    <row r="119" spans="2:12" s="1" customFormat="1" ht="16.5" customHeight="1">
      <c r="B119" s="28"/>
      <c r="E119" s="233" t="str">
        <f>E7</f>
        <v>DSS Ladomerska Vieska Odsťahovanie z kaštieľa v Ladomerskej Vieske</v>
      </c>
      <c r="F119" s="234"/>
      <c r="G119" s="234"/>
      <c r="H119" s="234"/>
      <c r="I119" s="92"/>
      <c r="L119" s="28"/>
    </row>
    <row r="120" spans="2:12" ht="12" customHeight="1">
      <c r="B120" s="16"/>
      <c r="C120" s="23" t="s">
        <v>110</v>
      </c>
      <c r="L120" s="16"/>
    </row>
    <row r="121" spans="2:12" s="1" customFormat="1" ht="16.5" customHeight="1">
      <c r="B121" s="28"/>
      <c r="E121" s="233" t="s">
        <v>111</v>
      </c>
      <c r="F121" s="232"/>
      <c r="G121" s="232"/>
      <c r="H121" s="232"/>
      <c r="I121" s="92"/>
      <c r="L121" s="28"/>
    </row>
    <row r="122" spans="2:12" s="1" customFormat="1" ht="12" customHeight="1">
      <c r="B122" s="28"/>
      <c r="C122" s="23" t="s">
        <v>112</v>
      </c>
      <c r="I122" s="92"/>
      <c r="L122" s="28"/>
    </row>
    <row r="123" spans="2:12" s="1" customFormat="1" ht="16.5" customHeight="1">
      <c r="B123" s="28"/>
      <c r="E123" s="217" t="str">
        <f>E11</f>
        <v>1-3 - UK - STROJOVŇA</v>
      </c>
      <c r="F123" s="232"/>
      <c r="G123" s="232"/>
      <c r="H123" s="232"/>
      <c r="I123" s="92"/>
      <c r="L123" s="28"/>
    </row>
    <row r="124" spans="2:12" s="1" customFormat="1" ht="6.9" customHeight="1">
      <c r="B124" s="28"/>
      <c r="I124" s="92"/>
      <c r="L124" s="28"/>
    </row>
    <row r="125" spans="2:12" s="1" customFormat="1" ht="12" customHeight="1">
      <c r="B125" s="28"/>
      <c r="C125" s="23" t="s">
        <v>19</v>
      </c>
      <c r="F125" s="21" t="str">
        <f>F14</f>
        <v xml:space="preserve"> </v>
      </c>
      <c r="I125" s="93" t="s">
        <v>21</v>
      </c>
      <c r="J125" s="48" t="str">
        <f>IF(J14="","",J14)</f>
        <v>29. 10. 2019</v>
      </c>
      <c r="L125" s="28"/>
    </row>
    <row r="126" spans="2:12" s="1" customFormat="1" ht="6.9" customHeight="1">
      <c r="B126" s="28"/>
      <c r="I126" s="92"/>
      <c r="L126" s="28"/>
    </row>
    <row r="127" spans="2:12" s="1" customFormat="1" ht="27.9" customHeight="1">
      <c r="B127" s="28"/>
      <c r="C127" s="23" t="s">
        <v>23</v>
      </c>
      <c r="F127" s="21" t="str">
        <f>E17</f>
        <v>BBSK, Domov sociálnych služieb Ladomerska Vieska</v>
      </c>
      <c r="I127" s="93" t="s">
        <v>29</v>
      </c>
      <c r="J127" s="26" t="str">
        <f>E23</f>
        <v>Design Project s.r.o.</v>
      </c>
      <c r="L127" s="28"/>
    </row>
    <row r="128" spans="2:12" s="1" customFormat="1" ht="15.15" customHeight="1">
      <c r="B128" s="28"/>
      <c r="C128" s="23" t="s">
        <v>27</v>
      </c>
      <c r="F128" s="21" t="str">
        <f>IF(E20="","",E20)</f>
        <v>Vyplň údaj</v>
      </c>
      <c r="I128" s="93" t="s">
        <v>32</v>
      </c>
      <c r="J128" s="26" t="str">
        <f>E26</f>
        <v xml:space="preserve"> </v>
      </c>
      <c r="L128" s="28"/>
    </row>
    <row r="129" spans="2:65" s="1" customFormat="1" ht="10.35" customHeight="1">
      <c r="B129" s="28"/>
      <c r="I129" s="92"/>
      <c r="L129" s="28"/>
    </row>
    <row r="130" spans="2:65" s="10" customFormat="1" ht="29.25" customHeight="1">
      <c r="B130" s="129"/>
      <c r="C130" s="130" t="s">
        <v>146</v>
      </c>
      <c r="D130" s="131" t="s">
        <v>59</v>
      </c>
      <c r="E130" s="131" t="s">
        <v>55</v>
      </c>
      <c r="F130" s="131" t="s">
        <v>56</v>
      </c>
      <c r="G130" s="131" t="s">
        <v>147</v>
      </c>
      <c r="H130" s="131" t="s">
        <v>148</v>
      </c>
      <c r="I130" s="132" t="s">
        <v>149</v>
      </c>
      <c r="J130" s="133" t="s">
        <v>116</v>
      </c>
      <c r="K130" s="134" t="s">
        <v>150</v>
      </c>
      <c r="L130" s="129"/>
      <c r="M130" s="55" t="s">
        <v>1</v>
      </c>
      <c r="N130" s="56" t="s">
        <v>38</v>
      </c>
      <c r="O130" s="56" t="s">
        <v>151</v>
      </c>
      <c r="P130" s="56" t="s">
        <v>152</v>
      </c>
      <c r="Q130" s="56" t="s">
        <v>153</v>
      </c>
      <c r="R130" s="56" t="s">
        <v>154</v>
      </c>
      <c r="S130" s="56" t="s">
        <v>155</v>
      </c>
      <c r="T130" s="57" t="s">
        <v>156</v>
      </c>
    </row>
    <row r="131" spans="2:65" s="1" customFormat="1" ht="22.8" customHeight="1">
      <c r="B131" s="28"/>
      <c r="C131" s="60" t="s">
        <v>117</v>
      </c>
      <c r="I131" s="92"/>
      <c r="J131" s="135">
        <f>BK131</f>
        <v>0</v>
      </c>
      <c r="L131" s="28"/>
      <c r="M131" s="58"/>
      <c r="N131" s="49"/>
      <c r="O131" s="49"/>
      <c r="P131" s="136">
        <f>P132+P186+P194</f>
        <v>0</v>
      </c>
      <c r="Q131" s="49"/>
      <c r="R131" s="136">
        <f>R132+R186+R194</f>
        <v>0</v>
      </c>
      <c r="S131" s="49"/>
      <c r="T131" s="137">
        <f>T132+T186+T194</f>
        <v>0</v>
      </c>
      <c r="AT131" s="13" t="s">
        <v>73</v>
      </c>
      <c r="AU131" s="13" t="s">
        <v>118</v>
      </c>
      <c r="BK131" s="138">
        <f>BK132+BK186+BK194</f>
        <v>0</v>
      </c>
    </row>
    <row r="132" spans="2:65" s="11" customFormat="1" ht="25.95" customHeight="1">
      <c r="B132" s="139"/>
      <c r="D132" s="140" t="s">
        <v>73</v>
      </c>
      <c r="E132" s="141" t="s">
        <v>562</v>
      </c>
      <c r="F132" s="141" t="s">
        <v>563</v>
      </c>
      <c r="I132" s="142"/>
      <c r="J132" s="143">
        <f>BK132</f>
        <v>0</v>
      </c>
      <c r="L132" s="139"/>
      <c r="M132" s="144"/>
      <c r="N132" s="145"/>
      <c r="O132" s="145"/>
      <c r="P132" s="146">
        <f>P133+P140+P142+P144+P148+P168+P172</f>
        <v>0</v>
      </c>
      <c r="Q132" s="145"/>
      <c r="R132" s="146">
        <f>R133+R140+R142+R144+R148+R168+R172</f>
        <v>0</v>
      </c>
      <c r="S132" s="145"/>
      <c r="T132" s="147">
        <f>T133+T140+T142+T144+T148+T168+T172</f>
        <v>0</v>
      </c>
      <c r="AR132" s="140" t="s">
        <v>86</v>
      </c>
      <c r="AT132" s="148" t="s">
        <v>73</v>
      </c>
      <c r="AU132" s="148" t="s">
        <v>74</v>
      </c>
      <c r="AY132" s="140" t="s">
        <v>159</v>
      </c>
      <c r="BK132" s="149">
        <f>BK133+BK140+BK142+BK144+BK148+BK168+BK172</f>
        <v>0</v>
      </c>
    </row>
    <row r="133" spans="2:65" s="11" customFormat="1" ht="22.8" customHeight="1">
      <c r="B133" s="139"/>
      <c r="D133" s="140" t="s">
        <v>73</v>
      </c>
      <c r="E133" s="150" t="s">
        <v>606</v>
      </c>
      <c r="F133" s="150" t="s">
        <v>607</v>
      </c>
      <c r="I133" s="142"/>
      <c r="J133" s="151">
        <f>BK133</f>
        <v>0</v>
      </c>
      <c r="L133" s="139"/>
      <c r="M133" s="144"/>
      <c r="N133" s="145"/>
      <c r="O133" s="145"/>
      <c r="P133" s="146">
        <f>SUM(P134:P139)</f>
        <v>0</v>
      </c>
      <c r="Q133" s="145"/>
      <c r="R133" s="146">
        <f>SUM(R134:R139)</f>
        <v>0</v>
      </c>
      <c r="S133" s="145"/>
      <c r="T133" s="147">
        <f>SUM(T134:T139)</f>
        <v>0</v>
      </c>
      <c r="AR133" s="140" t="s">
        <v>86</v>
      </c>
      <c r="AT133" s="148" t="s">
        <v>73</v>
      </c>
      <c r="AU133" s="148" t="s">
        <v>78</v>
      </c>
      <c r="AY133" s="140" t="s">
        <v>159</v>
      </c>
      <c r="BK133" s="149">
        <f>SUM(BK134:BK139)</f>
        <v>0</v>
      </c>
    </row>
    <row r="134" spans="2:65" s="1" customFormat="1" ht="16.5" customHeight="1">
      <c r="B134" s="152"/>
      <c r="C134" s="153" t="s">
        <v>78</v>
      </c>
      <c r="D134" s="153" t="s">
        <v>161</v>
      </c>
      <c r="E134" s="154" t="s">
        <v>1231</v>
      </c>
      <c r="F134" s="155" t="s">
        <v>1232</v>
      </c>
      <c r="G134" s="156" t="s">
        <v>274</v>
      </c>
      <c r="H134" s="157">
        <v>26</v>
      </c>
      <c r="I134" s="158"/>
      <c r="J134" s="159">
        <f t="shared" ref="J134:J139" si="0">ROUND(I134*H134,2)</f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ref="P134:P139" si="1">O134*H134</f>
        <v>0</v>
      </c>
      <c r="Q134" s="162">
        <v>0</v>
      </c>
      <c r="R134" s="162">
        <f t="shared" ref="R134:R139" si="2">Q134*H134</f>
        <v>0</v>
      </c>
      <c r="S134" s="162">
        <v>0</v>
      </c>
      <c r="T134" s="163">
        <f t="shared" ref="T134:T139" si="3">S134*H134</f>
        <v>0</v>
      </c>
      <c r="AR134" s="164" t="s">
        <v>226</v>
      </c>
      <c r="AT134" s="164" t="s">
        <v>161</v>
      </c>
      <c r="AU134" s="164" t="s">
        <v>86</v>
      </c>
      <c r="AY134" s="13" t="s">
        <v>159</v>
      </c>
      <c r="BE134" s="165">
        <f t="shared" ref="BE134:BE139" si="4">IF(N134="základná",J134,0)</f>
        <v>0</v>
      </c>
      <c r="BF134" s="165">
        <f t="shared" ref="BF134:BF139" si="5">IF(N134="znížená",J134,0)</f>
        <v>0</v>
      </c>
      <c r="BG134" s="165">
        <f t="shared" ref="BG134:BG139" si="6">IF(N134="zákl. prenesená",J134,0)</f>
        <v>0</v>
      </c>
      <c r="BH134" s="165">
        <f t="shared" ref="BH134:BH139" si="7">IF(N134="zníž. prenesená",J134,0)</f>
        <v>0</v>
      </c>
      <c r="BI134" s="165">
        <f t="shared" ref="BI134:BI139" si="8">IF(N134="nulová",J134,0)</f>
        <v>0</v>
      </c>
      <c r="BJ134" s="13" t="s">
        <v>86</v>
      </c>
      <c r="BK134" s="165">
        <f t="shared" ref="BK134:BK139" si="9">ROUND(I134*H134,2)</f>
        <v>0</v>
      </c>
      <c r="BL134" s="13" t="s">
        <v>226</v>
      </c>
      <c r="BM134" s="164" t="s">
        <v>86</v>
      </c>
    </row>
    <row r="135" spans="2:65" s="1" customFormat="1" ht="36" customHeight="1">
      <c r="B135" s="152"/>
      <c r="C135" s="153" t="s">
        <v>86</v>
      </c>
      <c r="D135" s="153" t="s">
        <v>161</v>
      </c>
      <c r="E135" s="154" t="s">
        <v>1233</v>
      </c>
      <c r="F135" s="155" t="s">
        <v>1234</v>
      </c>
      <c r="G135" s="156" t="s">
        <v>212</v>
      </c>
      <c r="H135" s="157">
        <v>30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226</v>
      </c>
      <c r="AT135" s="164" t="s">
        <v>161</v>
      </c>
      <c r="AU135" s="164" t="s">
        <v>86</v>
      </c>
      <c r="AY135" s="13" t="s">
        <v>159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226</v>
      </c>
      <c r="BM135" s="164" t="s">
        <v>166</v>
      </c>
    </row>
    <row r="136" spans="2:65" s="1" customFormat="1" ht="16.5" customHeight="1">
      <c r="B136" s="152"/>
      <c r="C136" s="166" t="s">
        <v>171</v>
      </c>
      <c r="D136" s="166" t="s">
        <v>250</v>
      </c>
      <c r="E136" s="167" t="s">
        <v>1235</v>
      </c>
      <c r="F136" s="168" t="s">
        <v>1236</v>
      </c>
      <c r="G136" s="169" t="s">
        <v>212</v>
      </c>
      <c r="H136" s="170">
        <v>34</v>
      </c>
      <c r="I136" s="171"/>
      <c r="J136" s="172">
        <f t="shared" si="0"/>
        <v>0</v>
      </c>
      <c r="K136" s="168" t="s">
        <v>1</v>
      </c>
      <c r="L136" s="173"/>
      <c r="M136" s="174" t="s">
        <v>1</v>
      </c>
      <c r="N136" s="175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292</v>
      </c>
      <c r="AT136" s="164" t="s">
        <v>250</v>
      </c>
      <c r="AU136" s="164" t="s">
        <v>86</v>
      </c>
      <c r="AY136" s="13" t="s">
        <v>159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226</v>
      </c>
      <c r="BM136" s="164" t="s">
        <v>182</v>
      </c>
    </row>
    <row r="137" spans="2:65" s="1" customFormat="1" ht="36" customHeight="1">
      <c r="B137" s="152"/>
      <c r="C137" s="153" t="s">
        <v>166</v>
      </c>
      <c r="D137" s="153" t="s">
        <v>161</v>
      </c>
      <c r="E137" s="154" t="s">
        <v>1237</v>
      </c>
      <c r="F137" s="155" t="s">
        <v>1238</v>
      </c>
      <c r="G137" s="156" t="s">
        <v>274</v>
      </c>
      <c r="H137" s="157">
        <v>1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226</v>
      </c>
      <c r="AT137" s="164" t="s">
        <v>161</v>
      </c>
      <c r="AU137" s="164" t="s">
        <v>86</v>
      </c>
      <c r="AY137" s="13" t="s">
        <v>159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226</v>
      </c>
      <c r="BM137" s="164" t="s">
        <v>190</v>
      </c>
    </row>
    <row r="138" spans="2:65" s="1" customFormat="1" ht="24" customHeight="1">
      <c r="B138" s="152"/>
      <c r="C138" s="153" t="s">
        <v>178</v>
      </c>
      <c r="D138" s="153" t="s">
        <v>161</v>
      </c>
      <c r="E138" s="154" t="s">
        <v>655</v>
      </c>
      <c r="F138" s="155" t="s">
        <v>656</v>
      </c>
      <c r="G138" s="156" t="s">
        <v>604</v>
      </c>
      <c r="H138" s="176"/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226</v>
      </c>
      <c r="AT138" s="164" t="s">
        <v>161</v>
      </c>
      <c r="AU138" s="164" t="s">
        <v>86</v>
      </c>
      <c r="AY138" s="13" t="s">
        <v>159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226</v>
      </c>
      <c r="BM138" s="164" t="s">
        <v>199</v>
      </c>
    </row>
    <row r="139" spans="2:65" s="1" customFormat="1" ht="24" customHeight="1">
      <c r="B139" s="152"/>
      <c r="C139" s="153" t="s">
        <v>182</v>
      </c>
      <c r="D139" s="153" t="s">
        <v>161</v>
      </c>
      <c r="E139" s="154" t="s">
        <v>1093</v>
      </c>
      <c r="F139" s="155" t="s">
        <v>1094</v>
      </c>
      <c r="G139" s="156" t="s">
        <v>604</v>
      </c>
      <c r="H139" s="176"/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226</v>
      </c>
      <c r="AT139" s="164" t="s">
        <v>161</v>
      </c>
      <c r="AU139" s="164" t="s">
        <v>86</v>
      </c>
      <c r="AY139" s="13" t="s">
        <v>159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226</v>
      </c>
      <c r="BM139" s="164" t="s">
        <v>209</v>
      </c>
    </row>
    <row r="140" spans="2:65" s="11" customFormat="1" ht="22.8" customHeight="1">
      <c r="B140" s="139"/>
      <c r="D140" s="140" t="s">
        <v>73</v>
      </c>
      <c r="E140" s="150" t="s">
        <v>1239</v>
      </c>
      <c r="F140" s="150" t="s">
        <v>1240</v>
      </c>
      <c r="I140" s="142"/>
      <c r="J140" s="151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0</v>
      </c>
      <c r="S140" s="145"/>
      <c r="T140" s="147">
        <f>T141</f>
        <v>0</v>
      </c>
      <c r="AR140" s="140" t="s">
        <v>86</v>
      </c>
      <c r="AT140" s="148" t="s">
        <v>73</v>
      </c>
      <c r="AU140" s="148" t="s">
        <v>78</v>
      </c>
      <c r="AY140" s="140" t="s">
        <v>159</v>
      </c>
      <c r="BK140" s="149">
        <f>BK141</f>
        <v>0</v>
      </c>
    </row>
    <row r="141" spans="2:65" s="1" customFormat="1" ht="24" customHeight="1">
      <c r="B141" s="152"/>
      <c r="C141" s="153" t="s">
        <v>186</v>
      </c>
      <c r="D141" s="153" t="s">
        <v>161</v>
      </c>
      <c r="E141" s="154" t="s">
        <v>1241</v>
      </c>
      <c r="F141" s="155" t="s">
        <v>1242</v>
      </c>
      <c r="G141" s="156" t="s">
        <v>274</v>
      </c>
      <c r="H141" s="157">
        <v>1</v>
      </c>
      <c r="I141" s="158"/>
      <c r="J141" s="159">
        <f>ROUND(I141*H141,2)</f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226</v>
      </c>
      <c r="AT141" s="164" t="s">
        <v>161</v>
      </c>
      <c r="AU141" s="164" t="s">
        <v>86</v>
      </c>
      <c r="AY141" s="13" t="s">
        <v>159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86</v>
      </c>
      <c r="BK141" s="165">
        <f>ROUND(I141*H141,2)</f>
        <v>0</v>
      </c>
      <c r="BL141" s="13" t="s">
        <v>226</v>
      </c>
      <c r="BM141" s="164" t="s">
        <v>218</v>
      </c>
    </row>
    <row r="142" spans="2:65" s="11" customFormat="1" ht="22.8" customHeight="1">
      <c r="B142" s="139"/>
      <c r="D142" s="140" t="s">
        <v>73</v>
      </c>
      <c r="E142" s="150" t="s">
        <v>1243</v>
      </c>
      <c r="F142" s="150" t="s">
        <v>1244</v>
      </c>
      <c r="I142" s="142"/>
      <c r="J142" s="151">
        <f>BK142</f>
        <v>0</v>
      </c>
      <c r="L142" s="139"/>
      <c r="M142" s="144"/>
      <c r="N142" s="145"/>
      <c r="O142" s="145"/>
      <c r="P142" s="146">
        <f>P143</f>
        <v>0</v>
      </c>
      <c r="Q142" s="145"/>
      <c r="R142" s="146">
        <f>R143</f>
        <v>0</v>
      </c>
      <c r="S142" s="145"/>
      <c r="T142" s="147">
        <f>T143</f>
        <v>0</v>
      </c>
      <c r="AR142" s="140" t="s">
        <v>86</v>
      </c>
      <c r="AT142" s="148" t="s">
        <v>73</v>
      </c>
      <c r="AU142" s="148" t="s">
        <v>78</v>
      </c>
      <c r="AY142" s="140" t="s">
        <v>159</v>
      </c>
      <c r="BK142" s="149">
        <f>BK143</f>
        <v>0</v>
      </c>
    </row>
    <row r="143" spans="2:65" s="1" customFormat="1" ht="24" customHeight="1">
      <c r="B143" s="152"/>
      <c r="C143" s="153" t="s">
        <v>190</v>
      </c>
      <c r="D143" s="153" t="s">
        <v>161</v>
      </c>
      <c r="E143" s="154" t="s">
        <v>1245</v>
      </c>
      <c r="F143" s="155" t="s">
        <v>1246</v>
      </c>
      <c r="G143" s="156" t="s">
        <v>274</v>
      </c>
      <c r="H143" s="157">
        <v>1</v>
      </c>
      <c r="I143" s="158"/>
      <c r="J143" s="159">
        <f>ROUND(I143*H143,2)</f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>O143*H143</f>
        <v>0</v>
      </c>
      <c r="Q143" s="162">
        <v>0</v>
      </c>
      <c r="R143" s="162">
        <f>Q143*H143</f>
        <v>0</v>
      </c>
      <c r="S143" s="162">
        <v>0</v>
      </c>
      <c r="T143" s="163">
        <f>S143*H143</f>
        <v>0</v>
      </c>
      <c r="AR143" s="164" t="s">
        <v>226</v>
      </c>
      <c r="AT143" s="164" t="s">
        <v>161</v>
      </c>
      <c r="AU143" s="164" t="s">
        <v>86</v>
      </c>
      <c r="AY143" s="13" t="s">
        <v>159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3" t="s">
        <v>86</v>
      </c>
      <c r="BK143" s="165">
        <f>ROUND(I143*H143,2)</f>
        <v>0</v>
      </c>
      <c r="BL143" s="13" t="s">
        <v>226</v>
      </c>
      <c r="BM143" s="164" t="s">
        <v>226</v>
      </c>
    </row>
    <row r="144" spans="2:65" s="11" customFormat="1" ht="22.8" customHeight="1">
      <c r="B144" s="139"/>
      <c r="D144" s="140" t="s">
        <v>73</v>
      </c>
      <c r="E144" s="150" t="s">
        <v>1247</v>
      </c>
      <c r="F144" s="150" t="s">
        <v>1248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SUM(P145:P147)</f>
        <v>0</v>
      </c>
      <c r="Q144" s="145"/>
      <c r="R144" s="146">
        <f>SUM(R145:R147)</f>
        <v>0</v>
      </c>
      <c r="S144" s="145"/>
      <c r="T144" s="147">
        <f>SUM(T145:T147)</f>
        <v>0</v>
      </c>
      <c r="AR144" s="140" t="s">
        <v>86</v>
      </c>
      <c r="AT144" s="148" t="s">
        <v>73</v>
      </c>
      <c r="AU144" s="148" t="s">
        <v>78</v>
      </c>
      <c r="AY144" s="140" t="s">
        <v>159</v>
      </c>
      <c r="BK144" s="149">
        <f>SUM(BK145:BK147)</f>
        <v>0</v>
      </c>
    </row>
    <row r="145" spans="2:65" s="1" customFormat="1" ht="24" customHeight="1">
      <c r="B145" s="152"/>
      <c r="C145" s="153" t="s">
        <v>194</v>
      </c>
      <c r="D145" s="153" t="s">
        <v>161</v>
      </c>
      <c r="E145" s="154" t="s">
        <v>1249</v>
      </c>
      <c r="F145" s="155" t="s">
        <v>1250</v>
      </c>
      <c r="G145" s="156" t="s">
        <v>274</v>
      </c>
      <c r="H145" s="157">
        <v>2</v>
      </c>
      <c r="I145" s="158"/>
      <c r="J145" s="159">
        <f>ROUND(I145*H145,2)</f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164" t="s">
        <v>226</v>
      </c>
      <c r="AT145" s="164" t="s">
        <v>161</v>
      </c>
      <c r="AU145" s="164" t="s">
        <v>86</v>
      </c>
      <c r="AY145" s="13" t="s">
        <v>159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3" t="s">
        <v>86</v>
      </c>
      <c r="BK145" s="165">
        <f>ROUND(I145*H145,2)</f>
        <v>0</v>
      </c>
      <c r="BL145" s="13" t="s">
        <v>226</v>
      </c>
      <c r="BM145" s="164" t="s">
        <v>234</v>
      </c>
    </row>
    <row r="146" spans="2:65" s="1" customFormat="1" ht="36" customHeight="1">
      <c r="B146" s="152"/>
      <c r="C146" s="166" t="s">
        <v>199</v>
      </c>
      <c r="D146" s="166" t="s">
        <v>250</v>
      </c>
      <c r="E146" s="167" t="s">
        <v>1251</v>
      </c>
      <c r="F146" s="168" t="s">
        <v>1252</v>
      </c>
      <c r="G146" s="169" t="s">
        <v>274</v>
      </c>
      <c r="H146" s="170">
        <v>2</v>
      </c>
      <c r="I146" s="171"/>
      <c r="J146" s="172">
        <f>ROUND(I146*H146,2)</f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164" t="s">
        <v>292</v>
      </c>
      <c r="AT146" s="164" t="s">
        <v>250</v>
      </c>
      <c r="AU146" s="164" t="s">
        <v>86</v>
      </c>
      <c r="AY146" s="13" t="s">
        <v>159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86</v>
      </c>
      <c r="BK146" s="165">
        <f>ROUND(I146*H146,2)</f>
        <v>0</v>
      </c>
      <c r="BL146" s="13" t="s">
        <v>226</v>
      </c>
      <c r="BM146" s="164" t="s">
        <v>7</v>
      </c>
    </row>
    <row r="147" spans="2:65" s="1" customFormat="1" ht="24" customHeight="1">
      <c r="B147" s="152"/>
      <c r="C147" s="153" t="s">
        <v>205</v>
      </c>
      <c r="D147" s="153" t="s">
        <v>161</v>
      </c>
      <c r="E147" s="154" t="s">
        <v>1253</v>
      </c>
      <c r="F147" s="155" t="s">
        <v>1254</v>
      </c>
      <c r="G147" s="156" t="s">
        <v>604</v>
      </c>
      <c r="H147" s="176"/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226</v>
      </c>
      <c r="AT147" s="164" t="s">
        <v>161</v>
      </c>
      <c r="AU147" s="164" t="s">
        <v>86</v>
      </c>
      <c r="AY147" s="13" t="s">
        <v>159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226</v>
      </c>
      <c r="BM147" s="164" t="s">
        <v>249</v>
      </c>
    </row>
    <row r="148" spans="2:65" s="11" customFormat="1" ht="22.8" customHeight="1">
      <c r="B148" s="139"/>
      <c r="D148" s="140" t="s">
        <v>73</v>
      </c>
      <c r="E148" s="150" t="s">
        <v>1255</v>
      </c>
      <c r="F148" s="150" t="s">
        <v>1256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SUM(P149:P167)</f>
        <v>0</v>
      </c>
      <c r="Q148" s="145"/>
      <c r="R148" s="146">
        <f>SUM(R149:R167)</f>
        <v>0</v>
      </c>
      <c r="S148" s="145"/>
      <c r="T148" s="147">
        <f>SUM(T149:T167)</f>
        <v>0</v>
      </c>
      <c r="AR148" s="140" t="s">
        <v>86</v>
      </c>
      <c r="AT148" s="148" t="s">
        <v>73</v>
      </c>
      <c r="AU148" s="148" t="s">
        <v>78</v>
      </c>
      <c r="AY148" s="140" t="s">
        <v>159</v>
      </c>
      <c r="BK148" s="149">
        <f>SUM(BK149:BK167)</f>
        <v>0</v>
      </c>
    </row>
    <row r="149" spans="2:65" s="1" customFormat="1" ht="24" customHeight="1">
      <c r="B149" s="152"/>
      <c r="C149" s="153" t="s">
        <v>378</v>
      </c>
      <c r="D149" s="153" t="s">
        <v>161</v>
      </c>
      <c r="E149" s="154" t="s">
        <v>1257</v>
      </c>
      <c r="F149" s="155" t="s">
        <v>1258</v>
      </c>
      <c r="G149" s="156" t="s">
        <v>274</v>
      </c>
      <c r="H149" s="157">
        <v>1</v>
      </c>
      <c r="I149" s="158"/>
      <c r="J149" s="159">
        <f t="shared" ref="J149:J167" si="10"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 t="shared" ref="P149:P167" si="11">O149*H149</f>
        <v>0</v>
      </c>
      <c r="Q149" s="162">
        <v>0</v>
      </c>
      <c r="R149" s="162">
        <f t="shared" ref="R149:R167" si="12">Q149*H149</f>
        <v>0</v>
      </c>
      <c r="S149" s="162">
        <v>0</v>
      </c>
      <c r="T149" s="163">
        <f t="shared" ref="T149:T167" si="13">S149*H149</f>
        <v>0</v>
      </c>
      <c r="AR149" s="164" t="s">
        <v>226</v>
      </c>
      <c r="AT149" s="164" t="s">
        <v>161</v>
      </c>
      <c r="AU149" s="164" t="s">
        <v>86</v>
      </c>
      <c r="AY149" s="13" t="s">
        <v>159</v>
      </c>
      <c r="BE149" s="165">
        <f t="shared" ref="BE149:BE167" si="14">IF(N149="základná",J149,0)</f>
        <v>0</v>
      </c>
      <c r="BF149" s="165">
        <f t="shared" ref="BF149:BF167" si="15">IF(N149="znížená",J149,0)</f>
        <v>0</v>
      </c>
      <c r="BG149" s="165">
        <f t="shared" ref="BG149:BG167" si="16">IF(N149="zákl. prenesená",J149,0)</f>
        <v>0</v>
      </c>
      <c r="BH149" s="165">
        <f t="shared" ref="BH149:BH167" si="17">IF(N149="zníž. prenesená",J149,0)</f>
        <v>0</v>
      </c>
      <c r="BI149" s="165">
        <f t="shared" ref="BI149:BI167" si="18">IF(N149="nulová",J149,0)</f>
        <v>0</v>
      </c>
      <c r="BJ149" s="13" t="s">
        <v>86</v>
      </c>
      <c r="BK149" s="165">
        <f t="shared" ref="BK149:BK167" si="19">ROUND(I149*H149,2)</f>
        <v>0</v>
      </c>
      <c r="BL149" s="13" t="s">
        <v>226</v>
      </c>
      <c r="BM149" s="164" t="s">
        <v>259</v>
      </c>
    </row>
    <row r="150" spans="2:65" s="1" customFormat="1" ht="24" customHeight="1">
      <c r="B150" s="152"/>
      <c r="C150" s="166" t="s">
        <v>399</v>
      </c>
      <c r="D150" s="166" t="s">
        <v>250</v>
      </c>
      <c r="E150" s="167" t="s">
        <v>1259</v>
      </c>
      <c r="F150" s="168" t="s">
        <v>1260</v>
      </c>
      <c r="G150" s="169" t="s">
        <v>274</v>
      </c>
      <c r="H150" s="170">
        <v>1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292</v>
      </c>
      <c r="AT150" s="164" t="s">
        <v>250</v>
      </c>
      <c r="AU150" s="164" t="s">
        <v>86</v>
      </c>
      <c r="AY150" s="13" t="s">
        <v>159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226</v>
      </c>
      <c r="BM150" s="164" t="s">
        <v>267</v>
      </c>
    </row>
    <row r="151" spans="2:65" s="1" customFormat="1" ht="24" customHeight="1">
      <c r="B151" s="152"/>
      <c r="C151" s="166" t="s">
        <v>382</v>
      </c>
      <c r="D151" s="166" t="s">
        <v>250</v>
      </c>
      <c r="E151" s="167" t="s">
        <v>1261</v>
      </c>
      <c r="F151" s="168" t="s">
        <v>1262</v>
      </c>
      <c r="G151" s="169" t="s">
        <v>274</v>
      </c>
      <c r="H151" s="170">
        <v>1</v>
      </c>
      <c r="I151" s="171"/>
      <c r="J151" s="172">
        <f t="shared" si="10"/>
        <v>0</v>
      </c>
      <c r="K151" s="168" t="s">
        <v>1</v>
      </c>
      <c r="L151" s="173"/>
      <c r="M151" s="174" t="s">
        <v>1</v>
      </c>
      <c r="N151" s="175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292</v>
      </c>
      <c r="AT151" s="164" t="s">
        <v>250</v>
      </c>
      <c r="AU151" s="164" t="s">
        <v>86</v>
      </c>
      <c r="AY151" s="13" t="s">
        <v>159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226</v>
      </c>
      <c r="BM151" s="164" t="s">
        <v>276</v>
      </c>
    </row>
    <row r="152" spans="2:65" s="1" customFormat="1" ht="16.5" customHeight="1">
      <c r="B152" s="152"/>
      <c r="C152" s="153" t="s">
        <v>386</v>
      </c>
      <c r="D152" s="153" t="s">
        <v>161</v>
      </c>
      <c r="E152" s="154" t="s">
        <v>1263</v>
      </c>
      <c r="F152" s="155" t="s">
        <v>1264</v>
      </c>
      <c r="G152" s="156" t="s">
        <v>274</v>
      </c>
      <c r="H152" s="157">
        <v>1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226</v>
      </c>
      <c r="AT152" s="164" t="s">
        <v>161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226</v>
      </c>
      <c r="BM152" s="164" t="s">
        <v>284</v>
      </c>
    </row>
    <row r="153" spans="2:65" s="1" customFormat="1" ht="24" customHeight="1">
      <c r="B153" s="152"/>
      <c r="C153" s="166" t="s">
        <v>390</v>
      </c>
      <c r="D153" s="166" t="s">
        <v>250</v>
      </c>
      <c r="E153" s="167" t="s">
        <v>1265</v>
      </c>
      <c r="F153" s="168" t="s">
        <v>1266</v>
      </c>
      <c r="G153" s="169" t="s">
        <v>274</v>
      </c>
      <c r="H153" s="170">
        <v>1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292</v>
      </c>
      <c r="AT153" s="164" t="s">
        <v>250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226</v>
      </c>
      <c r="BM153" s="164" t="s">
        <v>292</v>
      </c>
    </row>
    <row r="154" spans="2:65" s="1" customFormat="1" ht="16.5" customHeight="1">
      <c r="B154" s="152"/>
      <c r="C154" s="166" t="s">
        <v>395</v>
      </c>
      <c r="D154" s="166" t="s">
        <v>250</v>
      </c>
      <c r="E154" s="167" t="s">
        <v>1267</v>
      </c>
      <c r="F154" s="168" t="s">
        <v>1268</v>
      </c>
      <c r="G154" s="169" t="s">
        <v>274</v>
      </c>
      <c r="H154" s="170">
        <v>1</v>
      </c>
      <c r="I154" s="171"/>
      <c r="J154" s="172">
        <f t="shared" si="10"/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292</v>
      </c>
      <c r="AT154" s="164" t="s">
        <v>250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226</v>
      </c>
      <c r="BM154" s="164" t="s">
        <v>300</v>
      </c>
    </row>
    <row r="155" spans="2:65" s="1" customFormat="1" ht="36" customHeight="1">
      <c r="B155" s="152"/>
      <c r="C155" s="153" t="s">
        <v>209</v>
      </c>
      <c r="D155" s="153" t="s">
        <v>161</v>
      </c>
      <c r="E155" s="154" t="s">
        <v>1269</v>
      </c>
      <c r="F155" s="155" t="s">
        <v>1270</v>
      </c>
      <c r="G155" s="156" t="s">
        <v>274</v>
      </c>
      <c r="H155" s="157">
        <v>1</v>
      </c>
      <c r="I155" s="158"/>
      <c r="J155" s="159">
        <f t="shared" si="10"/>
        <v>0</v>
      </c>
      <c r="K155" s="155" t="s">
        <v>1</v>
      </c>
      <c r="L155" s="28"/>
      <c r="M155" s="160" t="s">
        <v>1</v>
      </c>
      <c r="N155" s="161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226</v>
      </c>
      <c r="AT155" s="164" t="s">
        <v>161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226</v>
      </c>
      <c r="BM155" s="164" t="s">
        <v>308</v>
      </c>
    </row>
    <row r="156" spans="2:65" s="1" customFormat="1" ht="24" customHeight="1">
      <c r="B156" s="152"/>
      <c r="C156" s="166" t="s">
        <v>214</v>
      </c>
      <c r="D156" s="166" t="s">
        <v>250</v>
      </c>
      <c r="E156" s="167" t="s">
        <v>1271</v>
      </c>
      <c r="F156" s="168" t="s">
        <v>1272</v>
      </c>
      <c r="G156" s="169" t="s">
        <v>274</v>
      </c>
      <c r="H156" s="170">
        <v>1</v>
      </c>
      <c r="I156" s="171"/>
      <c r="J156" s="172">
        <f t="shared" si="10"/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292</v>
      </c>
      <c r="AT156" s="164" t="s">
        <v>250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226</v>
      </c>
      <c r="BM156" s="164" t="s">
        <v>316</v>
      </c>
    </row>
    <row r="157" spans="2:65" s="1" customFormat="1" ht="24" customHeight="1">
      <c r="B157" s="152"/>
      <c r="C157" s="153" t="s">
        <v>218</v>
      </c>
      <c r="D157" s="153" t="s">
        <v>161</v>
      </c>
      <c r="E157" s="154" t="s">
        <v>1273</v>
      </c>
      <c r="F157" s="155" t="s">
        <v>1274</v>
      </c>
      <c r="G157" s="156" t="s">
        <v>274</v>
      </c>
      <c r="H157" s="157">
        <v>1</v>
      </c>
      <c r="I157" s="158"/>
      <c r="J157" s="159">
        <f t="shared" si="1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226</v>
      </c>
      <c r="AT157" s="164" t="s">
        <v>161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226</v>
      </c>
      <c r="BM157" s="164" t="s">
        <v>324</v>
      </c>
    </row>
    <row r="158" spans="2:65" s="1" customFormat="1" ht="36" customHeight="1">
      <c r="B158" s="152"/>
      <c r="C158" s="166" t="s">
        <v>222</v>
      </c>
      <c r="D158" s="166" t="s">
        <v>250</v>
      </c>
      <c r="E158" s="167" t="s">
        <v>1275</v>
      </c>
      <c r="F158" s="168" t="s">
        <v>1276</v>
      </c>
      <c r="G158" s="169" t="s">
        <v>274</v>
      </c>
      <c r="H158" s="170">
        <v>1</v>
      </c>
      <c r="I158" s="171"/>
      <c r="J158" s="172">
        <f t="shared" si="1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292</v>
      </c>
      <c r="AT158" s="164" t="s">
        <v>250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226</v>
      </c>
      <c r="BM158" s="164" t="s">
        <v>332</v>
      </c>
    </row>
    <row r="159" spans="2:65" s="1" customFormat="1" ht="24" customHeight="1">
      <c r="B159" s="152"/>
      <c r="C159" s="166" t="s">
        <v>226</v>
      </c>
      <c r="D159" s="166" t="s">
        <v>250</v>
      </c>
      <c r="E159" s="167" t="s">
        <v>1277</v>
      </c>
      <c r="F159" s="168" t="s">
        <v>1278</v>
      </c>
      <c r="G159" s="169" t="s">
        <v>274</v>
      </c>
      <c r="H159" s="170">
        <v>1</v>
      </c>
      <c r="I159" s="171"/>
      <c r="J159" s="172">
        <f t="shared" si="10"/>
        <v>0</v>
      </c>
      <c r="K159" s="168" t="s">
        <v>1</v>
      </c>
      <c r="L159" s="173"/>
      <c r="M159" s="174" t="s">
        <v>1</v>
      </c>
      <c r="N159" s="175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292</v>
      </c>
      <c r="AT159" s="164" t="s">
        <v>250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226</v>
      </c>
      <c r="BM159" s="164" t="s">
        <v>341</v>
      </c>
    </row>
    <row r="160" spans="2:65" s="1" customFormat="1" ht="16.5" customHeight="1">
      <c r="B160" s="152"/>
      <c r="C160" s="166" t="s">
        <v>230</v>
      </c>
      <c r="D160" s="166" t="s">
        <v>250</v>
      </c>
      <c r="E160" s="167" t="s">
        <v>1279</v>
      </c>
      <c r="F160" s="168" t="s">
        <v>1280</v>
      </c>
      <c r="G160" s="169" t="s">
        <v>274</v>
      </c>
      <c r="H160" s="170">
        <v>1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292</v>
      </c>
      <c r="AT160" s="164" t="s">
        <v>250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226</v>
      </c>
      <c r="BM160" s="164" t="s">
        <v>349</v>
      </c>
    </row>
    <row r="161" spans="2:65" s="1" customFormat="1" ht="24" customHeight="1">
      <c r="B161" s="152"/>
      <c r="C161" s="166" t="s">
        <v>234</v>
      </c>
      <c r="D161" s="166" t="s">
        <v>250</v>
      </c>
      <c r="E161" s="167" t="s">
        <v>1281</v>
      </c>
      <c r="F161" s="168" t="s">
        <v>1282</v>
      </c>
      <c r="G161" s="169" t="s">
        <v>274</v>
      </c>
      <c r="H161" s="170">
        <v>1</v>
      </c>
      <c r="I161" s="171"/>
      <c r="J161" s="172">
        <f t="shared" si="10"/>
        <v>0</v>
      </c>
      <c r="K161" s="168" t="s">
        <v>1</v>
      </c>
      <c r="L161" s="173"/>
      <c r="M161" s="174" t="s">
        <v>1</v>
      </c>
      <c r="N161" s="175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292</v>
      </c>
      <c r="AT161" s="164" t="s">
        <v>250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226</v>
      </c>
      <c r="BM161" s="164" t="s">
        <v>357</v>
      </c>
    </row>
    <row r="162" spans="2:65" s="1" customFormat="1" ht="16.5" customHeight="1">
      <c r="B162" s="152"/>
      <c r="C162" s="166" t="s">
        <v>238</v>
      </c>
      <c r="D162" s="166" t="s">
        <v>250</v>
      </c>
      <c r="E162" s="167" t="s">
        <v>1283</v>
      </c>
      <c r="F162" s="168" t="s">
        <v>1284</v>
      </c>
      <c r="G162" s="169" t="s">
        <v>274</v>
      </c>
      <c r="H162" s="170">
        <v>1</v>
      </c>
      <c r="I162" s="171"/>
      <c r="J162" s="172">
        <f t="shared" si="1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292</v>
      </c>
      <c r="AT162" s="164" t="s">
        <v>250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226</v>
      </c>
      <c r="BM162" s="164" t="s">
        <v>366</v>
      </c>
    </row>
    <row r="163" spans="2:65" s="1" customFormat="1" ht="16.5" customHeight="1">
      <c r="B163" s="152"/>
      <c r="C163" s="166" t="s">
        <v>7</v>
      </c>
      <c r="D163" s="166" t="s">
        <v>250</v>
      </c>
      <c r="E163" s="167" t="s">
        <v>1285</v>
      </c>
      <c r="F163" s="168" t="s">
        <v>1286</v>
      </c>
      <c r="G163" s="169" t="s">
        <v>212</v>
      </c>
      <c r="H163" s="170">
        <v>5</v>
      </c>
      <c r="I163" s="171"/>
      <c r="J163" s="172">
        <f t="shared" si="1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AR163" s="164" t="s">
        <v>292</v>
      </c>
      <c r="AT163" s="164" t="s">
        <v>250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226</v>
      </c>
      <c r="BM163" s="164" t="s">
        <v>374</v>
      </c>
    </row>
    <row r="164" spans="2:65" s="1" customFormat="1" ht="16.5" customHeight="1">
      <c r="B164" s="152"/>
      <c r="C164" s="166" t="s">
        <v>245</v>
      </c>
      <c r="D164" s="166" t="s">
        <v>250</v>
      </c>
      <c r="E164" s="167" t="s">
        <v>1287</v>
      </c>
      <c r="F164" s="168" t="s">
        <v>1288</v>
      </c>
      <c r="G164" s="169" t="s">
        <v>274</v>
      </c>
      <c r="H164" s="170">
        <v>1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292</v>
      </c>
      <c r="AT164" s="164" t="s">
        <v>250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226</v>
      </c>
      <c r="BM164" s="164" t="s">
        <v>382</v>
      </c>
    </row>
    <row r="165" spans="2:65" s="1" customFormat="1" ht="16.5" customHeight="1">
      <c r="B165" s="152"/>
      <c r="C165" s="166" t="s">
        <v>249</v>
      </c>
      <c r="D165" s="166" t="s">
        <v>250</v>
      </c>
      <c r="E165" s="167" t="s">
        <v>1289</v>
      </c>
      <c r="F165" s="168" t="s">
        <v>1290</v>
      </c>
      <c r="G165" s="169" t="s">
        <v>274</v>
      </c>
      <c r="H165" s="170">
        <v>1</v>
      </c>
      <c r="I165" s="171"/>
      <c r="J165" s="172">
        <f t="shared" si="1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292</v>
      </c>
      <c r="AT165" s="164" t="s">
        <v>250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226</v>
      </c>
      <c r="BM165" s="164" t="s">
        <v>390</v>
      </c>
    </row>
    <row r="166" spans="2:65" s="1" customFormat="1" ht="16.5" customHeight="1">
      <c r="B166" s="152"/>
      <c r="C166" s="153" t="s">
        <v>255</v>
      </c>
      <c r="D166" s="153" t="s">
        <v>161</v>
      </c>
      <c r="E166" s="154" t="s">
        <v>1291</v>
      </c>
      <c r="F166" s="155" t="s">
        <v>1292</v>
      </c>
      <c r="G166" s="156" t="s">
        <v>604</v>
      </c>
      <c r="H166" s="176"/>
      <c r="I166" s="158"/>
      <c r="J166" s="159">
        <f t="shared" si="1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226</v>
      </c>
      <c r="AT166" s="164" t="s">
        <v>161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226</v>
      </c>
      <c r="BM166" s="164" t="s">
        <v>399</v>
      </c>
    </row>
    <row r="167" spans="2:65" s="1" customFormat="1" ht="24" customHeight="1">
      <c r="B167" s="152"/>
      <c r="C167" s="153" t="s">
        <v>259</v>
      </c>
      <c r="D167" s="153" t="s">
        <v>161</v>
      </c>
      <c r="E167" s="154" t="s">
        <v>1293</v>
      </c>
      <c r="F167" s="155" t="s">
        <v>1294</v>
      </c>
      <c r="G167" s="156" t="s">
        <v>604</v>
      </c>
      <c r="H167" s="176"/>
      <c r="I167" s="158"/>
      <c r="J167" s="159">
        <f t="shared" si="10"/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AR167" s="164" t="s">
        <v>226</v>
      </c>
      <c r="AT167" s="164" t="s">
        <v>161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226</v>
      </c>
      <c r="BM167" s="164" t="s">
        <v>407</v>
      </c>
    </row>
    <row r="168" spans="2:65" s="11" customFormat="1" ht="22.8" customHeight="1">
      <c r="B168" s="139"/>
      <c r="D168" s="140" t="s">
        <v>73</v>
      </c>
      <c r="E168" s="150" t="s">
        <v>1095</v>
      </c>
      <c r="F168" s="150" t="s">
        <v>1096</v>
      </c>
      <c r="I168" s="142"/>
      <c r="J168" s="151">
        <f>BK168</f>
        <v>0</v>
      </c>
      <c r="L168" s="139"/>
      <c r="M168" s="144"/>
      <c r="N168" s="145"/>
      <c r="O168" s="145"/>
      <c r="P168" s="146">
        <f>SUM(P169:P171)</f>
        <v>0</v>
      </c>
      <c r="Q168" s="145"/>
      <c r="R168" s="146">
        <f>SUM(R169:R171)</f>
        <v>0</v>
      </c>
      <c r="S168" s="145"/>
      <c r="T168" s="147">
        <f>SUM(T169:T171)</f>
        <v>0</v>
      </c>
      <c r="AR168" s="140" t="s">
        <v>86</v>
      </c>
      <c r="AT168" s="148" t="s">
        <v>73</v>
      </c>
      <c r="AU168" s="148" t="s">
        <v>78</v>
      </c>
      <c r="AY168" s="140" t="s">
        <v>159</v>
      </c>
      <c r="BK168" s="149">
        <f>SUM(BK169:BK171)</f>
        <v>0</v>
      </c>
    </row>
    <row r="169" spans="2:65" s="1" customFormat="1" ht="24" customHeight="1">
      <c r="B169" s="152"/>
      <c r="C169" s="153" t="s">
        <v>263</v>
      </c>
      <c r="D169" s="153" t="s">
        <v>161</v>
      </c>
      <c r="E169" s="154" t="s">
        <v>1295</v>
      </c>
      <c r="F169" s="155" t="s">
        <v>1296</v>
      </c>
      <c r="G169" s="156" t="s">
        <v>212</v>
      </c>
      <c r="H169" s="157">
        <v>30</v>
      </c>
      <c r="I169" s="158"/>
      <c r="J169" s="159">
        <f>ROUND(I169*H169,2)</f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AR169" s="164" t="s">
        <v>226</v>
      </c>
      <c r="AT169" s="164" t="s">
        <v>161</v>
      </c>
      <c r="AU169" s="164" t="s">
        <v>86</v>
      </c>
      <c r="AY169" s="13" t="s">
        <v>159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3" t="s">
        <v>86</v>
      </c>
      <c r="BK169" s="165">
        <f>ROUND(I169*H169,2)</f>
        <v>0</v>
      </c>
      <c r="BL169" s="13" t="s">
        <v>226</v>
      </c>
      <c r="BM169" s="164" t="s">
        <v>415</v>
      </c>
    </row>
    <row r="170" spans="2:65" s="1" customFormat="1" ht="24" customHeight="1">
      <c r="B170" s="152"/>
      <c r="C170" s="153" t="s">
        <v>267</v>
      </c>
      <c r="D170" s="153" t="s">
        <v>161</v>
      </c>
      <c r="E170" s="154" t="s">
        <v>1133</v>
      </c>
      <c r="F170" s="155" t="s">
        <v>1134</v>
      </c>
      <c r="G170" s="156" t="s">
        <v>604</v>
      </c>
      <c r="H170" s="176"/>
      <c r="I170" s="158"/>
      <c r="J170" s="159">
        <f>ROUND(I170*H170,2)</f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>O170*H170</f>
        <v>0</v>
      </c>
      <c r="Q170" s="162">
        <v>0</v>
      </c>
      <c r="R170" s="162">
        <f>Q170*H170</f>
        <v>0</v>
      </c>
      <c r="S170" s="162">
        <v>0</v>
      </c>
      <c r="T170" s="163">
        <f>S170*H170</f>
        <v>0</v>
      </c>
      <c r="AR170" s="164" t="s">
        <v>226</v>
      </c>
      <c r="AT170" s="164" t="s">
        <v>161</v>
      </c>
      <c r="AU170" s="164" t="s">
        <v>86</v>
      </c>
      <c r="AY170" s="13" t="s">
        <v>159</v>
      </c>
      <c r="BE170" s="165">
        <f>IF(N170="základná",J170,0)</f>
        <v>0</v>
      </c>
      <c r="BF170" s="165">
        <f>IF(N170="znížená",J170,0)</f>
        <v>0</v>
      </c>
      <c r="BG170" s="165">
        <f>IF(N170="zákl. prenesená",J170,0)</f>
        <v>0</v>
      </c>
      <c r="BH170" s="165">
        <f>IF(N170="zníž. prenesená",J170,0)</f>
        <v>0</v>
      </c>
      <c r="BI170" s="165">
        <f>IF(N170="nulová",J170,0)</f>
        <v>0</v>
      </c>
      <c r="BJ170" s="13" t="s">
        <v>86</v>
      </c>
      <c r="BK170" s="165">
        <f>ROUND(I170*H170,2)</f>
        <v>0</v>
      </c>
      <c r="BL170" s="13" t="s">
        <v>226</v>
      </c>
      <c r="BM170" s="164" t="s">
        <v>423</v>
      </c>
    </row>
    <row r="171" spans="2:65" s="1" customFormat="1" ht="24" customHeight="1">
      <c r="B171" s="152"/>
      <c r="C171" s="153" t="s">
        <v>271</v>
      </c>
      <c r="D171" s="153" t="s">
        <v>161</v>
      </c>
      <c r="E171" s="154" t="s">
        <v>1135</v>
      </c>
      <c r="F171" s="155" t="s">
        <v>1297</v>
      </c>
      <c r="G171" s="156" t="s">
        <v>604</v>
      </c>
      <c r="H171" s="176"/>
      <c r="I171" s="158"/>
      <c r="J171" s="159">
        <f>ROUND(I171*H171,2)</f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AR171" s="164" t="s">
        <v>226</v>
      </c>
      <c r="AT171" s="164" t="s">
        <v>161</v>
      </c>
      <c r="AU171" s="164" t="s">
        <v>86</v>
      </c>
      <c r="AY171" s="13" t="s">
        <v>159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3" t="s">
        <v>86</v>
      </c>
      <c r="BK171" s="165">
        <f>ROUND(I171*H171,2)</f>
        <v>0</v>
      </c>
      <c r="BL171" s="13" t="s">
        <v>226</v>
      </c>
      <c r="BM171" s="164" t="s">
        <v>431</v>
      </c>
    </row>
    <row r="172" spans="2:65" s="11" customFormat="1" ht="22.8" customHeight="1">
      <c r="B172" s="139"/>
      <c r="D172" s="140" t="s">
        <v>73</v>
      </c>
      <c r="E172" s="150" t="s">
        <v>1137</v>
      </c>
      <c r="F172" s="150" t="s">
        <v>1138</v>
      </c>
      <c r="I172" s="142"/>
      <c r="J172" s="151">
        <f>BK172</f>
        <v>0</v>
      </c>
      <c r="L172" s="139"/>
      <c r="M172" s="144"/>
      <c r="N172" s="145"/>
      <c r="O172" s="145"/>
      <c r="P172" s="146">
        <f>SUM(P173:P185)</f>
        <v>0</v>
      </c>
      <c r="Q172" s="145"/>
      <c r="R172" s="146">
        <f>SUM(R173:R185)</f>
        <v>0</v>
      </c>
      <c r="S172" s="145"/>
      <c r="T172" s="147">
        <f>SUM(T173:T185)</f>
        <v>0</v>
      </c>
      <c r="AR172" s="140" t="s">
        <v>86</v>
      </c>
      <c r="AT172" s="148" t="s">
        <v>73</v>
      </c>
      <c r="AU172" s="148" t="s">
        <v>78</v>
      </c>
      <c r="AY172" s="140" t="s">
        <v>159</v>
      </c>
      <c r="BK172" s="149">
        <f>SUM(BK173:BK185)</f>
        <v>0</v>
      </c>
    </row>
    <row r="173" spans="2:65" s="1" customFormat="1" ht="16.5" customHeight="1">
      <c r="B173" s="152"/>
      <c r="C173" s="153" t="s">
        <v>276</v>
      </c>
      <c r="D173" s="153" t="s">
        <v>161</v>
      </c>
      <c r="E173" s="154" t="s">
        <v>1298</v>
      </c>
      <c r="F173" s="155" t="s">
        <v>1299</v>
      </c>
      <c r="G173" s="156" t="s">
        <v>274</v>
      </c>
      <c r="H173" s="157">
        <v>13</v>
      </c>
      <c r="I173" s="158"/>
      <c r="J173" s="159">
        <f t="shared" ref="J173:J185" si="20">ROUND(I173*H173,2)</f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 t="shared" ref="P173:P185" si="21">O173*H173</f>
        <v>0</v>
      </c>
      <c r="Q173" s="162">
        <v>0</v>
      </c>
      <c r="R173" s="162">
        <f t="shared" ref="R173:R185" si="22">Q173*H173</f>
        <v>0</v>
      </c>
      <c r="S173" s="162">
        <v>0</v>
      </c>
      <c r="T173" s="163">
        <f t="shared" ref="T173:T185" si="23">S173*H173</f>
        <v>0</v>
      </c>
      <c r="AR173" s="164" t="s">
        <v>226</v>
      </c>
      <c r="AT173" s="164" t="s">
        <v>161</v>
      </c>
      <c r="AU173" s="164" t="s">
        <v>86</v>
      </c>
      <c r="AY173" s="13" t="s">
        <v>159</v>
      </c>
      <c r="BE173" s="165">
        <f t="shared" ref="BE173:BE185" si="24">IF(N173="základná",J173,0)</f>
        <v>0</v>
      </c>
      <c r="BF173" s="165">
        <f t="shared" ref="BF173:BF185" si="25">IF(N173="znížená",J173,0)</f>
        <v>0</v>
      </c>
      <c r="BG173" s="165">
        <f t="shared" ref="BG173:BG185" si="26">IF(N173="zákl. prenesená",J173,0)</f>
        <v>0</v>
      </c>
      <c r="BH173" s="165">
        <f t="shared" ref="BH173:BH185" si="27">IF(N173="zníž. prenesená",J173,0)</f>
        <v>0</v>
      </c>
      <c r="BI173" s="165">
        <f t="shared" ref="BI173:BI185" si="28">IF(N173="nulová",J173,0)</f>
        <v>0</v>
      </c>
      <c r="BJ173" s="13" t="s">
        <v>86</v>
      </c>
      <c r="BK173" s="165">
        <f t="shared" ref="BK173:BK185" si="29">ROUND(I173*H173,2)</f>
        <v>0</v>
      </c>
      <c r="BL173" s="13" t="s">
        <v>226</v>
      </c>
      <c r="BM173" s="164" t="s">
        <v>439</v>
      </c>
    </row>
    <row r="174" spans="2:65" s="1" customFormat="1" ht="16.5" customHeight="1">
      <c r="B174" s="152"/>
      <c r="C174" s="166" t="s">
        <v>280</v>
      </c>
      <c r="D174" s="166" t="s">
        <v>250</v>
      </c>
      <c r="E174" s="167" t="s">
        <v>1300</v>
      </c>
      <c r="F174" s="168" t="s">
        <v>1301</v>
      </c>
      <c r="G174" s="169" t="s">
        <v>274</v>
      </c>
      <c r="H174" s="170">
        <v>12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292</v>
      </c>
      <c r="AT174" s="164" t="s">
        <v>250</v>
      </c>
      <c r="AU174" s="164" t="s">
        <v>86</v>
      </c>
      <c r="AY174" s="13" t="s">
        <v>159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226</v>
      </c>
      <c r="BM174" s="164" t="s">
        <v>447</v>
      </c>
    </row>
    <row r="175" spans="2:65" s="1" customFormat="1" ht="16.5" customHeight="1">
      <c r="B175" s="152"/>
      <c r="C175" s="166" t="s">
        <v>284</v>
      </c>
      <c r="D175" s="166" t="s">
        <v>250</v>
      </c>
      <c r="E175" s="167" t="s">
        <v>1302</v>
      </c>
      <c r="F175" s="168" t="s">
        <v>1303</v>
      </c>
      <c r="G175" s="169" t="s">
        <v>274</v>
      </c>
      <c r="H175" s="170">
        <v>1</v>
      </c>
      <c r="I175" s="171"/>
      <c r="J175" s="172">
        <f t="shared" si="20"/>
        <v>0</v>
      </c>
      <c r="K175" s="168" t="s">
        <v>1</v>
      </c>
      <c r="L175" s="173"/>
      <c r="M175" s="174" t="s">
        <v>1</v>
      </c>
      <c r="N175" s="175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292</v>
      </c>
      <c r="AT175" s="164" t="s">
        <v>250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226</v>
      </c>
      <c r="BM175" s="164" t="s">
        <v>455</v>
      </c>
    </row>
    <row r="176" spans="2:65" s="1" customFormat="1" ht="16.5" customHeight="1">
      <c r="B176" s="152"/>
      <c r="C176" s="153" t="s">
        <v>288</v>
      </c>
      <c r="D176" s="153" t="s">
        <v>161</v>
      </c>
      <c r="E176" s="154" t="s">
        <v>1304</v>
      </c>
      <c r="F176" s="155" t="s">
        <v>1305</v>
      </c>
      <c r="G176" s="156" t="s">
        <v>274</v>
      </c>
      <c r="H176" s="157">
        <v>2</v>
      </c>
      <c r="I176" s="158"/>
      <c r="J176" s="159">
        <f t="shared" si="2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226</v>
      </c>
      <c r="AT176" s="164" t="s">
        <v>161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226</v>
      </c>
      <c r="BM176" s="164" t="s">
        <v>463</v>
      </c>
    </row>
    <row r="177" spans="2:65" s="1" customFormat="1" ht="16.5" customHeight="1">
      <c r="B177" s="152"/>
      <c r="C177" s="166" t="s">
        <v>292</v>
      </c>
      <c r="D177" s="166" t="s">
        <v>250</v>
      </c>
      <c r="E177" s="167" t="s">
        <v>1306</v>
      </c>
      <c r="F177" s="168" t="s">
        <v>1307</v>
      </c>
      <c r="G177" s="169" t="s">
        <v>274</v>
      </c>
      <c r="H177" s="170">
        <v>2</v>
      </c>
      <c r="I177" s="171"/>
      <c r="J177" s="172">
        <f t="shared" si="20"/>
        <v>0</v>
      </c>
      <c r="K177" s="168" t="s">
        <v>1</v>
      </c>
      <c r="L177" s="173"/>
      <c r="M177" s="174" t="s">
        <v>1</v>
      </c>
      <c r="N177" s="175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292</v>
      </c>
      <c r="AT177" s="164" t="s">
        <v>250</v>
      </c>
      <c r="AU177" s="164" t="s">
        <v>86</v>
      </c>
      <c r="AY177" s="13" t="s">
        <v>159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226</v>
      </c>
      <c r="BM177" s="164" t="s">
        <v>472</v>
      </c>
    </row>
    <row r="178" spans="2:65" s="1" customFormat="1" ht="24" customHeight="1">
      <c r="B178" s="152"/>
      <c r="C178" s="153" t="s">
        <v>296</v>
      </c>
      <c r="D178" s="153" t="s">
        <v>161</v>
      </c>
      <c r="E178" s="154" t="s">
        <v>1308</v>
      </c>
      <c r="F178" s="155" t="s">
        <v>1309</v>
      </c>
      <c r="G178" s="156" t="s">
        <v>274</v>
      </c>
      <c r="H178" s="157">
        <v>5</v>
      </c>
      <c r="I178" s="158"/>
      <c r="J178" s="159">
        <f t="shared" si="2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21"/>
        <v>0</v>
      </c>
      <c r="Q178" s="162">
        <v>0</v>
      </c>
      <c r="R178" s="162">
        <f t="shared" si="22"/>
        <v>0</v>
      </c>
      <c r="S178" s="162">
        <v>0</v>
      </c>
      <c r="T178" s="163">
        <f t="shared" si="23"/>
        <v>0</v>
      </c>
      <c r="AR178" s="164" t="s">
        <v>226</v>
      </c>
      <c r="AT178" s="164" t="s">
        <v>161</v>
      </c>
      <c r="AU178" s="164" t="s">
        <v>86</v>
      </c>
      <c r="AY178" s="13" t="s">
        <v>159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226</v>
      </c>
      <c r="BM178" s="164" t="s">
        <v>480</v>
      </c>
    </row>
    <row r="179" spans="2:65" s="1" customFormat="1" ht="24" customHeight="1">
      <c r="B179" s="152"/>
      <c r="C179" s="166" t="s">
        <v>300</v>
      </c>
      <c r="D179" s="166" t="s">
        <v>250</v>
      </c>
      <c r="E179" s="167" t="s">
        <v>1310</v>
      </c>
      <c r="F179" s="168" t="s">
        <v>1311</v>
      </c>
      <c r="G179" s="169" t="s">
        <v>274</v>
      </c>
      <c r="H179" s="170">
        <v>5</v>
      </c>
      <c r="I179" s="171"/>
      <c r="J179" s="172">
        <f t="shared" si="20"/>
        <v>0</v>
      </c>
      <c r="K179" s="168" t="s">
        <v>1</v>
      </c>
      <c r="L179" s="173"/>
      <c r="M179" s="174" t="s">
        <v>1</v>
      </c>
      <c r="N179" s="175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292</v>
      </c>
      <c r="AT179" s="164" t="s">
        <v>250</v>
      </c>
      <c r="AU179" s="164" t="s">
        <v>86</v>
      </c>
      <c r="AY179" s="13" t="s">
        <v>159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226</v>
      </c>
      <c r="BM179" s="164" t="s">
        <v>488</v>
      </c>
    </row>
    <row r="180" spans="2:65" s="1" customFormat="1" ht="16.5" customHeight="1">
      <c r="B180" s="152"/>
      <c r="C180" s="153" t="s">
        <v>304</v>
      </c>
      <c r="D180" s="153" t="s">
        <v>161</v>
      </c>
      <c r="E180" s="154" t="s">
        <v>1312</v>
      </c>
      <c r="F180" s="155" t="s">
        <v>1313</v>
      </c>
      <c r="G180" s="156" t="s">
        <v>274</v>
      </c>
      <c r="H180" s="157">
        <v>16</v>
      </c>
      <c r="I180" s="158"/>
      <c r="J180" s="159">
        <f t="shared" si="2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21"/>
        <v>0</v>
      </c>
      <c r="Q180" s="162">
        <v>0</v>
      </c>
      <c r="R180" s="162">
        <f t="shared" si="22"/>
        <v>0</v>
      </c>
      <c r="S180" s="162">
        <v>0</v>
      </c>
      <c r="T180" s="163">
        <f t="shared" si="23"/>
        <v>0</v>
      </c>
      <c r="AR180" s="164" t="s">
        <v>226</v>
      </c>
      <c r="AT180" s="164" t="s">
        <v>161</v>
      </c>
      <c r="AU180" s="164" t="s">
        <v>86</v>
      </c>
      <c r="AY180" s="13" t="s">
        <v>159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226</v>
      </c>
      <c r="BM180" s="164" t="s">
        <v>496</v>
      </c>
    </row>
    <row r="181" spans="2:65" s="1" customFormat="1" ht="24" customHeight="1">
      <c r="B181" s="152"/>
      <c r="C181" s="153" t="s">
        <v>308</v>
      </c>
      <c r="D181" s="153" t="s">
        <v>161</v>
      </c>
      <c r="E181" s="154" t="s">
        <v>1314</v>
      </c>
      <c r="F181" s="155" t="s">
        <v>1315</v>
      </c>
      <c r="G181" s="156" t="s">
        <v>274</v>
      </c>
      <c r="H181" s="157">
        <v>4</v>
      </c>
      <c r="I181" s="158"/>
      <c r="J181" s="159">
        <f t="shared" si="20"/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AR181" s="164" t="s">
        <v>226</v>
      </c>
      <c r="AT181" s="164" t="s">
        <v>161</v>
      </c>
      <c r="AU181" s="164" t="s">
        <v>86</v>
      </c>
      <c r="AY181" s="13" t="s">
        <v>159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226</v>
      </c>
      <c r="BM181" s="164" t="s">
        <v>504</v>
      </c>
    </row>
    <row r="182" spans="2:65" s="1" customFormat="1" ht="16.5" customHeight="1">
      <c r="B182" s="152"/>
      <c r="C182" s="153" t="s">
        <v>312</v>
      </c>
      <c r="D182" s="153" t="s">
        <v>161</v>
      </c>
      <c r="E182" s="154" t="s">
        <v>1316</v>
      </c>
      <c r="F182" s="155" t="s">
        <v>1317</v>
      </c>
      <c r="G182" s="156" t="s">
        <v>274</v>
      </c>
      <c r="H182" s="157">
        <v>2</v>
      </c>
      <c r="I182" s="158"/>
      <c r="J182" s="159">
        <f t="shared" si="2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21"/>
        <v>0</v>
      </c>
      <c r="Q182" s="162">
        <v>0</v>
      </c>
      <c r="R182" s="162">
        <f t="shared" si="22"/>
        <v>0</v>
      </c>
      <c r="S182" s="162">
        <v>0</v>
      </c>
      <c r="T182" s="163">
        <f t="shared" si="23"/>
        <v>0</v>
      </c>
      <c r="AR182" s="164" t="s">
        <v>226</v>
      </c>
      <c r="AT182" s="164" t="s">
        <v>161</v>
      </c>
      <c r="AU182" s="164" t="s">
        <v>86</v>
      </c>
      <c r="AY182" s="13" t="s">
        <v>159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226</v>
      </c>
      <c r="BM182" s="164" t="s">
        <v>512</v>
      </c>
    </row>
    <row r="183" spans="2:65" s="1" customFormat="1" ht="24" customHeight="1">
      <c r="B183" s="152"/>
      <c r="C183" s="166" t="s">
        <v>316</v>
      </c>
      <c r="D183" s="166" t="s">
        <v>250</v>
      </c>
      <c r="E183" s="167" t="s">
        <v>1318</v>
      </c>
      <c r="F183" s="168" t="s">
        <v>1319</v>
      </c>
      <c r="G183" s="169" t="s">
        <v>274</v>
      </c>
      <c r="H183" s="170">
        <v>2</v>
      </c>
      <c r="I183" s="171"/>
      <c r="J183" s="172">
        <f t="shared" si="20"/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292</v>
      </c>
      <c r="AT183" s="164" t="s">
        <v>250</v>
      </c>
      <c r="AU183" s="164" t="s">
        <v>86</v>
      </c>
      <c r="AY183" s="13" t="s">
        <v>159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226</v>
      </c>
      <c r="BM183" s="164" t="s">
        <v>520</v>
      </c>
    </row>
    <row r="184" spans="2:65" s="1" customFormat="1" ht="16.5" customHeight="1">
      <c r="B184" s="152"/>
      <c r="C184" s="153" t="s">
        <v>320</v>
      </c>
      <c r="D184" s="153" t="s">
        <v>161</v>
      </c>
      <c r="E184" s="154" t="s">
        <v>1147</v>
      </c>
      <c r="F184" s="155" t="s">
        <v>1148</v>
      </c>
      <c r="G184" s="156" t="s">
        <v>604</v>
      </c>
      <c r="H184" s="176"/>
      <c r="I184" s="158"/>
      <c r="J184" s="159">
        <f t="shared" si="20"/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 t="shared" si="21"/>
        <v>0</v>
      </c>
      <c r="Q184" s="162">
        <v>0</v>
      </c>
      <c r="R184" s="162">
        <f t="shared" si="22"/>
        <v>0</v>
      </c>
      <c r="S184" s="162">
        <v>0</v>
      </c>
      <c r="T184" s="163">
        <f t="shared" si="23"/>
        <v>0</v>
      </c>
      <c r="AR184" s="164" t="s">
        <v>226</v>
      </c>
      <c r="AT184" s="164" t="s">
        <v>161</v>
      </c>
      <c r="AU184" s="164" t="s">
        <v>86</v>
      </c>
      <c r="AY184" s="13" t="s">
        <v>159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226</v>
      </c>
      <c r="BM184" s="164" t="s">
        <v>528</v>
      </c>
    </row>
    <row r="185" spans="2:65" s="1" customFormat="1" ht="24" customHeight="1">
      <c r="B185" s="152"/>
      <c r="C185" s="153" t="s">
        <v>324</v>
      </c>
      <c r="D185" s="153" t="s">
        <v>161</v>
      </c>
      <c r="E185" s="154" t="s">
        <v>1149</v>
      </c>
      <c r="F185" s="155" t="s">
        <v>1320</v>
      </c>
      <c r="G185" s="156" t="s">
        <v>604</v>
      </c>
      <c r="H185" s="176"/>
      <c r="I185" s="158"/>
      <c r="J185" s="159">
        <f t="shared" si="2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21"/>
        <v>0</v>
      </c>
      <c r="Q185" s="162">
        <v>0</v>
      </c>
      <c r="R185" s="162">
        <f t="shared" si="22"/>
        <v>0</v>
      </c>
      <c r="S185" s="162">
        <v>0</v>
      </c>
      <c r="T185" s="163">
        <f t="shared" si="23"/>
        <v>0</v>
      </c>
      <c r="AR185" s="164" t="s">
        <v>226</v>
      </c>
      <c r="AT185" s="164" t="s">
        <v>161</v>
      </c>
      <c r="AU185" s="164" t="s">
        <v>86</v>
      </c>
      <c r="AY185" s="13" t="s">
        <v>159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226</v>
      </c>
      <c r="BM185" s="164" t="s">
        <v>536</v>
      </c>
    </row>
    <row r="186" spans="2:65" s="11" customFormat="1" ht="25.95" customHeight="1">
      <c r="B186" s="139"/>
      <c r="D186" s="140" t="s">
        <v>73</v>
      </c>
      <c r="E186" s="141" t="s">
        <v>250</v>
      </c>
      <c r="F186" s="141" t="s">
        <v>1056</v>
      </c>
      <c r="I186" s="142"/>
      <c r="J186" s="143">
        <f>BK186</f>
        <v>0</v>
      </c>
      <c r="L186" s="139"/>
      <c r="M186" s="144"/>
      <c r="N186" s="145"/>
      <c r="O186" s="145"/>
      <c r="P186" s="146">
        <f>P187</f>
        <v>0</v>
      </c>
      <c r="Q186" s="145"/>
      <c r="R186" s="146">
        <f>R187</f>
        <v>0</v>
      </c>
      <c r="S186" s="145"/>
      <c r="T186" s="147">
        <f>T187</f>
        <v>0</v>
      </c>
      <c r="AR186" s="140" t="s">
        <v>171</v>
      </c>
      <c r="AT186" s="148" t="s">
        <v>73</v>
      </c>
      <c r="AU186" s="148" t="s">
        <v>74</v>
      </c>
      <c r="AY186" s="140" t="s">
        <v>159</v>
      </c>
      <c r="BK186" s="149">
        <f>BK187</f>
        <v>0</v>
      </c>
    </row>
    <row r="187" spans="2:65" s="11" customFormat="1" ht="22.8" customHeight="1">
      <c r="B187" s="139"/>
      <c r="D187" s="140" t="s">
        <v>73</v>
      </c>
      <c r="E187" s="150" t="s">
        <v>1208</v>
      </c>
      <c r="F187" s="150" t="s">
        <v>1209</v>
      </c>
      <c r="I187" s="142"/>
      <c r="J187" s="151">
        <f>BK187</f>
        <v>0</v>
      </c>
      <c r="L187" s="139"/>
      <c r="M187" s="144"/>
      <c r="N187" s="145"/>
      <c r="O187" s="145"/>
      <c r="P187" s="146">
        <f>SUM(P188:P193)</f>
        <v>0</v>
      </c>
      <c r="Q187" s="145"/>
      <c r="R187" s="146">
        <f>SUM(R188:R193)</f>
        <v>0</v>
      </c>
      <c r="S187" s="145"/>
      <c r="T187" s="147">
        <f>SUM(T188:T193)</f>
        <v>0</v>
      </c>
      <c r="AR187" s="140" t="s">
        <v>171</v>
      </c>
      <c r="AT187" s="148" t="s">
        <v>73</v>
      </c>
      <c r="AU187" s="148" t="s">
        <v>78</v>
      </c>
      <c r="AY187" s="140" t="s">
        <v>159</v>
      </c>
      <c r="BK187" s="149">
        <f>SUM(BK188:BK193)</f>
        <v>0</v>
      </c>
    </row>
    <row r="188" spans="2:65" s="1" customFormat="1" ht="24" customHeight="1">
      <c r="B188" s="152"/>
      <c r="C188" s="153" t="s">
        <v>328</v>
      </c>
      <c r="D188" s="153" t="s">
        <v>161</v>
      </c>
      <c r="E188" s="154" t="s">
        <v>1321</v>
      </c>
      <c r="F188" s="155" t="s">
        <v>1322</v>
      </c>
      <c r="G188" s="156" t="s">
        <v>274</v>
      </c>
      <c r="H188" s="157">
        <v>22</v>
      </c>
      <c r="I188" s="158"/>
      <c r="J188" s="159">
        <f t="shared" ref="J188:J193" si="30">ROUND(I188*H188,2)</f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 t="shared" ref="P188:P193" si="31">O188*H188</f>
        <v>0</v>
      </c>
      <c r="Q188" s="162">
        <v>0</v>
      </c>
      <c r="R188" s="162">
        <f t="shared" ref="R188:R193" si="32">Q188*H188</f>
        <v>0</v>
      </c>
      <c r="S188" s="162">
        <v>0</v>
      </c>
      <c r="T188" s="163">
        <f t="shared" ref="T188:T193" si="33">S188*H188</f>
        <v>0</v>
      </c>
      <c r="AR188" s="164" t="s">
        <v>423</v>
      </c>
      <c r="AT188" s="164" t="s">
        <v>161</v>
      </c>
      <c r="AU188" s="164" t="s">
        <v>86</v>
      </c>
      <c r="AY188" s="13" t="s">
        <v>159</v>
      </c>
      <c r="BE188" s="165">
        <f t="shared" ref="BE188:BE193" si="34">IF(N188="základná",J188,0)</f>
        <v>0</v>
      </c>
      <c r="BF188" s="165">
        <f t="shared" ref="BF188:BF193" si="35">IF(N188="znížená",J188,0)</f>
        <v>0</v>
      </c>
      <c r="BG188" s="165">
        <f t="shared" ref="BG188:BG193" si="36">IF(N188="zákl. prenesená",J188,0)</f>
        <v>0</v>
      </c>
      <c r="BH188" s="165">
        <f t="shared" ref="BH188:BH193" si="37">IF(N188="zníž. prenesená",J188,0)</f>
        <v>0</v>
      </c>
      <c r="BI188" s="165">
        <f t="shared" ref="BI188:BI193" si="38">IF(N188="nulová",J188,0)</f>
        <v>0</v>
      </c>
      <c r="BJ188" s="13" t="s">
        <v>86</v>
      </c>
      <c r="BK188" s="165">
        <f t="shared" ref="BK188:BK193" si="39">ROUND(I188*H188,2)</f>
        <v>0</v>
      </c>
      <c r="BL188" s="13" t="s">
        <v>423</v>
      </c>
      <c r="BM188" s="164" t="s">
        <v>544</v>
      </c>
    </row>
    <row r="189" spans="2:65" s="1" customFormat="1" ht="16.5" customHeight="1">
      <c r="B189" s="152"/>
      <c r="C189" s="166" t="s">
        <v>332</v>
      </c>
      <c r="D189" s="166" t="s">
        <v>250</v>
      </c>
      <c r="E189" s="167" t="s">
        <v>1323</v>
      </c>
      <c r="F189" s="168" t="s">
        <v>1324</v>
      </c>
      <c r="G189" s="169" t="s">
        <v>274</v>
      </c>
      <c r="H189" s="170">
        <v>22</v>
      </c>
      <c r="I189" s="171"/>
      <c r="J189" s="172">
        <f t="shared" si="30"/>
        <v>0</v>
      </c>
      <c r="K189" s="168" t="s">
        <v>1</v>
      </c>
      <c r="L189" s="173"/>
      <c r="M189" s="174" t="s">
        <v>1</v>
      </c>
      <c r="N189" s="175" t="s">
        <v>40</v>
      </c>
      <c r="O189" s="51"/>
      <c r="P189" s="162">
        <f t="shared" si="31"/>
        <v>0</v>
      </c>
      <c r="Q189" s="162">
        <v>0</v>
      </c>
      <c r="R189" s="162">
        <f t="shared" si="32"/>
        <v>0</v>
      </c>
      <c r="S189" s="162">
        <v>0</v>
      </c>
      <c r="T189" s="163">
        <f t="shared" si="33"/>
        <v>0</v>
      </c>
      <c r="AR189" s="164" t="s">
        <v>1325</v>
      </c>
      <c r="AT189" s="164" t="s">
        <v>250</v>
      </c>
      <c r="AU189" s="164" t="s">
        <v>86</v>
      </c>
      <c r="AY189" s="13" t="s">
        <v>159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86</v>
      </c>
      <c r="BK189" s="165">
        <f t="shared" si="39"/>
        <v>0</v>
      </c>
      <c r="BL189" s="13" t="s">
        <v>423</v>
      </c>
      <c r="BM189" s="164" t="s">
        <v>552</v>
      </c>
    </row>
    <row r="190" spans="2:65" s="1" customFormat="1" ht="16.5" customHeight="1">
      <c r="B190" s="152"/>
      <c r="C190" s="166" t="s">
        <v>336</v>
      </c>
      <c r="D190" s="166" t="s">
        <v>250</v>
      </c>
      <c r="E190" s="167" t="s">
        <v>1326</v>
      </c>
      <c r="F190" s="168" t="s">
        <v>1327</v>
      </c>
      <c r="G190" s="169" t="s">
        <v>274</v>
      </c>
      <c r="H190" s="170">
        <v>1</v>
      </c>
      <c r="I190" s="171"/>
      <c r="J190" s="172">
        <f t="shared" si="3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0</v>
      </c>
      <c r="R190" s="162">
        <f t="shared" si="32"/>
        <v>0</v>
      </c>
      <c r="S190" s="162">
        <v>0</v>
      </c>
      <c r="T190" s="163">
        <f t="shared" si="33"/>
        <v>0</v>
      </c>
      <c r="AR190" s="164" t="s">
        <v>1325</v>
      </c>
      <c r="AT190" s="164" t="s">
        <v>250</v>
      </c>
      <c r="AU190" s="164" t="s">
        <v>86</v>
      </c>
      <c r="AY190" s="13" t="s">
        <v>159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86</v>
      </c>
      <c r="BK190" s="165">
        <f t="shared" si="39"/>
        <v>0</v>
      </c>
      <c r="BL190" s="13" t="s">
        <v>423</v>
      </c>
      <c r="BM190" s="164" t="s">
        <v>566</v>
      </c>
    </row>
    <row r="191" spans="2:65" s="1" customFormat="1" ht="16.5" customHeight="1">
      <c r="B191" s="152"/>
      <c r="C191" s="153" t="s">
        <v>341</v>
      </c>
      <c r="D191" s="153" t="s">
        <v>161</v>
      </c>
      <c r="E191" s="154" t="s">
        <v>1212</v>
      </c>
      <c r="F191" s="155" t="s">
        <v>1213</v>
      </c>
      <c r="G191" s="156" t="s">
        <v>604</v>
      </c>
      <c r="H191" s="176"/>
      <c r="I191" s="158"/>
      <c r="J191" s="159">
        <f t="shared" si="30"/>
        <v>0</v>
      </c>
      <c r="K191" s="155" t="s">
        <v>1</v>
      </c>
      <c r="L191" s="28"/>
      <c r="M191" s="160" t="s">
        <v>1</v>
      </c>
      <c r="N191" s="161" t="s">
        <v>40</v>
      </c>
      <c r="O191" s="51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AR191" s="164" t="s">
        <v>423</v>
      </c>
      <c r="AT191" s="164" t="s">
        <v>161</v>
      </c>
      <c r="AU191" s="164" t="s">
        <v>86</v>
      </c>
      <c r="AY191" s="13" t="s">
        <v>159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86</v>
      </c>
      <c r="BK191" s="165">
        <f t="shared" si="39"/>
        <v>0</v>
      </c>
      <c r="BL191" s="13" t="s">
        <v>423</v>
      </c>
      <c r="BM191" s="164" t="s">
        <v>573</v>
      </c>
    </row>
    <row r="192" spans="2:65" s="1" customFormat="1" ht="16.5" customHeight="1">
      <c r="B192" s="152"/>
      <c r="C192" s="153" t="s">
        <v>345</v>
      </c>
      <c r="D192" s="153" t="s">
        <v>161</v>
      </c>
      <c r="E192" s="154" t="s">
        <v>1214</v>
      </c>
      <c r="F192" s="155" t="s">
        <v>1215</v>
      </c>
      <c r="G192" s="156" t="s">
        <v>604</v>
      </c>
      <c r="H192" s="176"/>
      <c r="I192" s="158"/>
      <c r="J192" s="159">
        <f t="shared" si="3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31"/>
        <v>0</v>
      </c>
      <c r="Q192" s="162">
        <v>0</v>
      </c>
      <c r="R192" s="162">
        <f t="shared" si="32"/>
        <v>0</v>
      </c>
      <c r="S192" s="162">
        <v>0</v>
      </c>
      <c r="T192" s="163">
        <f t="shared" si="33"/>
        <v>0</v>
      </c>
      <c r="AR192" s="164" t="s">
        <v>423</v>
      </c>
      <c r="AT192" s="164" t="s">
        <v>161</v>
      </c>
      <c r="AU192" s="164" t="s">
        <v>86</v>
      </c>
      <c r="AY192" s="13" t="s">
        <v>159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3" t="s">
        <v>86</v>
      </c>
      <c r="BK192" s="165">
        <f t="shared" si="39"/>
        <v>0</v>
      </c>
      <c r="BL192" s="13" t="s">
        <v>423</v>
      </c>
      <c r="BM192" s="164" t="s">
        <v>579</v>
      </c>
    </row>
    <row r="193" spans="2:65" s="1" customFormat="1" ht="16.5" customHeight="1">
      <c r="B193" s="152"/>
      <c r="C193" s="153" t="s">
        <v>349</v>
      </c>
      <c r="D193" s="153" t="s">
        <v>161</v>
      </c>
      <c r="E193" s="154" t="s">
        <v>1216</v>
      </c>
      <c r="F193" s="155" t="s">
        <v>1217</v>
      </c>
      <c r="G193" s="156" t="s">
        <v>604</v>
      </c>
      <c r="H193" s="176"/>
      <c r="I193" s="158"/>
      <c r="J193" s="159">
        <f t="shared" si="30"/>
        <v>0</v>
      </c>
      <c r="K193" s="155" t="s">
        <v>1</v>
      </c>
      <c r="L193" s="28"/>
      <c r="M193" s="160" t="s">
        <v>1</v>
      </c>
      <c r="N193" s="161" t="s">
        <v>40</v>
      </c>
      <c r="O193" s="51"/>
      <c r="P193" s="162">
        <f t="shared" si="31"/>
        <v>0</v>
      </c>
      <c r="Q193" s="162">
        <v>0</v>
      </c>
      <c r="R193" s="162">
        <f t="shared" si="32"/>
        <v>0</v>
      </c>
      <c r="S193" s="162">
        <v>0</v>
      </c>
      <c r="T193" s="163">
        <f t="shared" si="33"/>
        <v>0</v>
      </c>
      <c r="AR193" s="164" t="s">
        <v>423</v>
      </c>
      <c r="AT193" s="164" t="s">
        <v>161</v>
      </c>
      <c r="AU193" s="164" t="s">
        <v>86</v>
      </c>
      <c r="AY193" s="13" t="s">
        <v>159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86</v>
      </c>
      <c r="BK193" s="165">
        <f t="shared" si="39"/>
        <v>0</v>
      </c>
      <c r="BL193" s="13" t="s">
        <v>423</v>
      </c>
      <c r="BM193" s="164" t="s">
        <v>587</v>
      </c>
    </row>
    <row r="194" spans="2:65" s="11" customFormat="1" ht="25.95" customHeight="1">
      <c r="B194" s="139"/>
      <c r="D194" s="140" t="s">
        <v>73</v>
      </c>
      <c r="E194" s="141" t="s">
        <v>1218</v>
      </c>
      <c r="F194" s="141" t="s">
        <v>1219</v>
      </c>
      <c r="I194" s="142"/>
      <c r="J194" s="143">
        <f>BK194</f>
        <v>0</v>
      </c>
      <c r="L194" s="139"/>
      <c r="M194" s="144"/>
      <c r="N194" s="145"/>
      <c r="O194" s="145"/>
      <c r="P194" s="146">
        <f>SUM(P195:P199)</f>
        <v>0</v>
      </c>
      <c r="Q194" s="145"/>
      <c r="R194" s="146">
        <f>SUM(R195:R199)</f>
        <v>0</v>
      </c>
      <c r="S194" s="145"/>
      <c r="T194" s="147">
        <f>SUM(T195:T199)</f>
        <v>0</v>
      </c>
      <c r="AR194" s="140" t="s">
        <v>166</v>
      </c>
      <c r="AT194" s="148" t="s">
        <v>73</v>
      </c>
      <c r="AU194" s="148" t="s">
        <v>74</v>
      </c>
      <c r="AY194" s="140" t="s">
        <v>159</v>
      </c>
      <c r="BK194" s="149">
        <f>SUM(BK195:BK199)</f>
        <v>0</v>
      </c>
    </row>
    <row r="195" spans="2:65" s="1" customFormat="1" ht="16.5" customHeight="1">
      <c r="B195" s="152"/>
      <c r="C195" s="153" t="s">
        <v>353</v>
      </c>
      <c r="D195" s="153" t="s">
        <v>161</v>
      </c>
      <c r="E195" s="154" t="s">
        <v>1328</v>
      </c>
      <c r="F195" s="155" t="s">
        <v>1329</v>
      </c>
      <c r="G195" s="156" t="s">
        <v>274</v>
      </c>
      <c r="H195" s="157">
        <v>1</v>
      </c>
      <c r="I195" s="158"/>
      <c r="J195" s="159">
        <f>ROUND(I195*H195,2)</f>
        <v>0</v>
      </c>
      <c r="K195" s="155" t="s">
        <v>1</v>
      </c>
      <c r="L195" s="28"/>
      <c r="M195" s="160" t="s">
        <v>1</v>
      </c>
      <c r="N195" s="161" t="s">
        <v>40</v>
      </c>
      <c r="O195" s="51"/>
      <c r="P195" s="162">
        <f>O195*H195</f>
        <v>0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AR195" s="164" t="s">
        <v>1222</v>
      </c>
      <c r="AT195" s="164" t="s">
        <v>161</v>
      </c>
      <c r="AU195" s="164" t="s">
        <v>78</v>
      </c>
      <c r="AY195" s="13" t="s">
        <v>159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3" t="s">
        <v>86</v>
      </c>
      <c r="BK195" s="165">
        <f>ROUND(I195*H195,2)</f>
        <v>0</v>
      </c>
      <c r="BL195" s="13" t="s">
        <v>1222</v>
      </c>
      <c r="BM195" s="164" t="s">
        <v>595</v>
      </c>
    </row>
    <row r="196" spans="2:65" s="1" customFormat="1" ht="16.5" customHeight="1">
      <c r="B196" s="152"/>
      <c r="C196" s="153" t="s">
        <v>357</v>
      </c>
      <c r="D196" s="153" t="s">
        <v>161</v>
      </c>
      <c r="E196" s="154" t="s">
        <v>1330</v>
      </c>
      <c r="F196" s="155" t="s">
        <v>1331</v>
      </c>
      <c r="G196" s="156" t="s">
        <v>274</v>
      </c>
      <c r="H196" s="157">
        <v>1</v>
      </c>
      <c r="I196" s="158"/>
      <c r="J196" s="159">
        <f>ROUND(I196*H196,2)</f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>O196*H196</f>
        <v>0</v>
      </c>
      <c r="Q196" s="162">
        <v>0</v>
      </c>
      <c r="R196" s="162">
        <f>Q196*H196</f>
        <v>0</v>
      </c>
      <c r="S196" s="162">
        <v>0</v>
      </c>
      <c r="T196" s="163">
        <f>S196*H196</f>
        <v>0</v>
      </c>
      <c r="AR196" s="164" t="s">
        <v>1222</v>
      </c>
      <c r="AT196" s="164" t="s">
        <v>161</v>
      </c>
      <c r="AU196" s="164" t="s">
        <v>78</v>
      </c>
      <c r="AY196" s="13" t="s">
        <v>159</v>
      </c>
      <c r="BE196" s="165">
        <f>IF(N196="základná",J196,0)</f>
        <v>0</v>
      </c>
      <c r="BF196" s="165">
        <f>IF(N196="znížená",J196,0)</f>
        <v>0</v>
      </c>
      <c r="BG196" s="165">
        <f>IF(N196="zákl. prenesená",J196,0)</f>
        <v>0</v>
      </c>
      <c r="BH196" s="165">
        <f>IF(N196="zníž. prenesená",J196,0)</f>
        <v>0</v>
      </c>
      <c r="BI196" s="165">
        <f>IF(N196="nulová",J196,0)</f>
        <v>0</v>
      </c>
      <c r="BJ196" s="13" t="s">
        <v>86</v>
      </c>
      <c r="BK196" s="165">
        <f>ROUND(I196*H196,2)</f>
        <v>0</v>
      </c>
      <c r="BL196" s="13" t="s">
        <v>1222</v>
      </c>
      <c r="BM196" s="164" t="s">
        <v>601</v>
      </c>
    </row>
    <row r="197" spans="2:65" s="1" customFormat="1" ht="16.5" customHeight="1">
      <c r="B197" s="152"/>
      <c r="C197" s="153" t="s">
        <v>361</v>
      </c>
      <c r="D197" s="153" t="s">
        <v>161</v>
      </c>
      <c r="E197" s="154" t="s">
        <v>1332</v>
      </c>
      <c r="F197" s="155" t="s">
        <v>1333</v>
      </c>
      <c r="G197" s="156" t="s">
        <v>274</v>
      </c>
      <c r="H197" s="157">
        <v>1</v>
      </c>
      <c r="I197" s="158"/>
      <c r="J197" s="159">
        <f>ROUND(I197*H197,2)</f>
        <v>0</v>
      </c>
      <c r="K197" s="155" t="s">
        <v>1</v>
      </c>
      <c r="L197" s="28"/>
      <c r="M197" s="160" t="s">
        <v>1</v>
      </c>
      <c r="N197" s="161" t="s">
        <v>40</v>
      </c>
      <c r="O197" s="51"/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164" t="s">
        <v>1222</v>
      </c>
      <c r="AT197" s="164" t="s">
        <v>161</v>
      </c>
      <c r="AU197" s="164" t="s">
        <v>78</v>
      </c>
      <c r="AY197" s="13" t="s">
        <v>159</v>
      </c>
      <c r="BE197" s="165">
        <f>IF(N197="základná",J197,0)</f>
        <v>0</v>
      </c>
      <c r="BF197" s="165">
        <f>IF(N197="znížená",J197,0)</f>
        <v>0</v>
      </c>
      <c r="BG197" s="165">
        <f>IF(N197="zákl. prenesená",J197,0)</f>
        <v>0</v>
      </c>
      <c r="BH197" s="165">
        <f>IF(N197="zníž. prenesená",J197,0)</f>
        <v>0</v>
      </c>
      <c r="BI197" s="165">
        <f>IF(N197="nulová",J197,0)</f>
        <v>0</v>
      </c>
      <c r="BJ197" s="13" t="s">
        <v>86</v>
      </c>
      <c r="BK197" s="165">
        <f>ROUND(I197*H197,2)</f>
        <v>0</v>
      </c>
      <c r="BL197" s="13" t="s">
        <v>1222</v>
      </c>
      <c r="BM197" s="164" t="s">
        <v>612</v>
      </c>
    </row>
    <row r="198" spans="2:65" s="1" customFormat="1" ht="16.5" customHeight="1">
      <c r="B198" s="152"/>
      <c r="C198" s="153" t="s">
        <v>366</v>
      </c>
      <c r="D198" s="153" t="s">
        <v>161</v>
      </c>
      <c r="E198" s="154" t="s">
        <v>1334</v>
      </c>
      <c r="F198" s="155" t="s">
        <v>1335</v>
      </c>
      <c r="G198" s="156" t="s">
        <v>1225</v>
      </c>
      <c r="H198" s="157">
        <v>12</v>
      </c>
      <c r="I198" s="158"/>
      <c r="J198" s="159">
        <f>ROUND(I198*H198,2)</f>
        <v>0</v>
      </c>
      <c r="K198" s="155" t="s">
        <v>1</v>
      </c>
      <c r="L198" s="28"/>
      <c r="M198" s="160" t="s">
        <v>1</v>
      </c>
      <c r="N198" s="161" t="s">
        <v>40</v>
      </c>
      <c r="O198" s="51"/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164" t="s">
        <v>1222</v>
      </c>
      <c r="AT198" s="164" t="s">
        <v>161</v>
      </c>
      <c r="AU198" s="164" t="s">
        <v>78</v>
      </c>
      <c r="AY198" s="13" t="s">
        <v>159</v>
      </c>
      <c r="BE198" s="165">
        <f>IF(N198="základná",J198,0)</f>
        <v>0</v>
      </c>
      <c r="BF198" s="165">
        <f>IF(N198="znížená",J198,0)</f>
        <v>0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3" t="s">
        <v>86</v>
      </c>
      <c r="BK198" s="165">
        <f>ROUND(I198*H198,2)</f>
        <v>0</v>
      </c>
      <c r="BL198" s="13" t="s">
        <v>1222</v>
      </c>
      <c r="BM198" s="164" t="s">
        <v>620</v>
      </c>
    </row>
    <row r="199" spans="2:65" s="1" customFormat="1" ht="36" customHeight="1">
      <c r="B199" s="152"/>
      <c r="C199" s="153" t="s">
        <v>370</v>
      </c>
      <c r="D199" s="153" t="s">
        <v>161</v>
      </c>
      <c r="E199" s="154" t="s">
        <v>1336</v>
      </c>
      <c r="F199" s="155" t="s">
        <v>1337</v>
      </c>
      <c r="G199" s="156" t="s">
        <v>1225</v>
      </c>
      <c r="H199" s="157">
        <v>4</v>
      </c>
      <c r="I199" s="158"/>
      <c r="J199" s="159">
        <f>ROUND(I199*H199,2)</f>
        <v>0</v>
      </c>
      <c r="K199" s="155" t="s">
        <v>1</v>
      </c>
      <c r="L199" s="28"/>
      <c r="M199" s="182" t="s">
        <v>1</v>
      </c>
      <c r="N199" s="183" t="s">
        <v>40</v>
      </c>
      <c r="O199" s="179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AR199" s="164" t="s">
        <v>1222</v>
      </c>
      <c r="AT199" s="164" t="s">
        <v>161</v>
      </c>
      <c r="AU199" s="164" t="s">
        <v>78</v>
      </c>
      <c r="AY199" s="13" t="s">
        <v>159</v>
      </c>
      <c r="BE199" s="165">
        <f>IF(N199="základná",J199,0)</f>
        <v>0</v>
      </c>
      <c r="BF199" s="165">
        <f>IF(N199="znížená",J199,0)</f>
        <v>0</v>
      </c>
      <c r="BG199" s="165">
        <f>IF(N199="zákl. prenesená",J199,0)</f>
        <v>0</v>
      </c>
      <c r="BH199" s="165">
        <f>IF(N199="zníž. prenesená",J199,0)</f>
        <v>0</v>
      </c>
      <c r="BI199" s="165">
        <f>IF(N199="nulová",J199,0)</f>
        <v>0</v>
      </c>
      <c r="BJ199" s="13" t="s">
        <v>86</v>
      </c>
      <c r="BK199" s="165">
        <f>ROUND(I199*H199,2)</f>
        <v>0</v>
      </c>
      <c r="BL199" s="13" t="s">
        <v>1222</v>
      </c>
      <c r="BM199" s="164" t="s">
        <v>628</v>
      </c>
    </row>
    <row r="200" spans="2:65" s="1" customFormat="1" ht="6.9" customHeight="1">
      <c r="B200" s="40"/>
      <c r="C200" s="41"/>
      <c r="D200" s="41"/>
      <c r="E200" s="41"/>
      <c r="F200" s="41"/>
      <c r="G200" s="41"/>
      <c r="H200" s="41"/>
      <c r="I200" s="113"/>
      <c r="J200" s="41"/>
      <c r="K200" s="41"/>
      <c r="L200" s="28"/>
    </row>
  </sheetData>
  <autoFilter ref="C130:K199" xr:uid="{00000000-0009-0000-0000-000003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96"/>
  <sheetViews>
    <sheetView showGridLines="0" tabSelected="1" topLeftCell="A238" workbookViewId="0">
      <selection activeCell="F249" sqref="F24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96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3" t="str">
        <f>'Rekapitulácia stavby'!K6</f>
        <v>DSS Ladomerska Vieska Odsťahovanie z kaštieľa v Ladomerskej Vieske</v>
      </c>
      <c r="F7" s="234"/>
      <c r="G7" s="234"/>
      <c r="H7" s="234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3" t="s">
        <v>111</v>
      </c>
      <c r="F9" s="232"/>
      <c r="G9" s="232"/>
      <c r="H9" s="232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7" t="s">
        <v>1338</v>
      </c>
      <c r="F11" s="232"/>
      <c r="G11" s="232"/>
      <c r="H11" s="232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5" t="str">
        <f>'Rekapitulácia stavby'!E14</f>
        <v>Vyplň údaj</v>
      </c>
      <c r="F20" s="220"/>
      <c r="G20" s="220"/>
      <c r="H20" s="220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4" t="s">
        <v>1</v>
      </c>
      <c r="F29" s="224"/>
      <c r="G29" s="224"/>
      <c r="H29" s="224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ROUND(J134,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ROUND((SUM(BE134:BE295)),  2)</f>
        <v>0</v>
      </c>
      <c r="I35" s="101">
        <v>0.2</v>
      </c>
      <c r="J35" s="100">
        <f>ROUND(((SUM(BE134:BE295))*I35),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ROUND((SUM(BF134:BF295)),  2)</f>
        <v>0</v>
      </c>
      <c r="I36" s="101">
        <v>0.2</v>
      </c>
      <c r="J36" s="100">
        <f>ROUND(((SUM(BF134:BF295))*I36),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ROUND((SUM(BG134:BG295)),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ROUND((SUM(BH134:BH295)),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ROUND((SUM(BI134:BI295)),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3" t="str">
        <f>E7</f>
        <v>DSS Ladomerska Vieska Odsťahovanie z kaštieľa v Ladomerskej Vieske</v>
      </c>
      <c r="F85" s="234"/>
      <c r="G85" s="234"/>
      <c r="H85" s="234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3" t="s">
        <v>111</v>
      </c>
      <c r="F87" s="232"/>
      <c r="G87" s="232"/>
      <c r="H87" s="232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7" t="str">
        <f>E11</f>
        <v>1-4 - ZTI</v>
      </c>
      <c r="F89" s="232"/>
      <c r="G89" s="232"/>
      <c r="H89" s="232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J134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J135</f>
        <v>0</v>
      </c>
      <c r="L99" s="119"/>
    </row>
    <row r="100" spans="2:47" s="9" customFormat="1" ht="19.95" customHeight="1">
      <c r="B100" s="124"/>
      <c r="D100" s="125" t="s">
        <v>120</v>
      </c>
      <c r="E100" s="126"/>
      <c r="F100" s="126"/>
      <c r="G100" s="126"/>
      <c r="H100" s="126"/>
      <c r="I100" s="127"/>
      <c r="J100" s="128">
        <f>J136</f>
        <v>0</v>
      </c>
      <c r="L100" s="124"/>
    </row>
    <row r="101" spans="2:47" s="9" customFormat="1" ht="19.95" customHeight="1">
      <c r="B101" s="124"/>
      <c r="D101" s="125" t="s">
        <v>121</v>
      </c>
      <c r="E101" s="126"/>
      <c r="F101" s="126"/>
      <c r="G101" s="126"/>
      <c r="H101" s="126"/>
      <c r="I101" s="127"/>
      <c r="J101" s="128">
        <f>J145</f>
        <v>0</v>
      </c>
      <c r="L101" s="124"/>
    </row>
    <row r="102" spans="2:47" s="9" customFormat="1" ht="19.95" customHeight="1">
      <c r="B102" s="124"/>
      <c r="D102" s="125" t="s">
        <v>123</v>
      </c>
      <c r="E102" s="126"/>
      <c r="F102" s="126"/>
      <c r="G102" s="126"/>
      <c r="H102" s="126"/>
      <c r="I102" s="127"/>
      <c r="J102" s="128">
        <f>J148</f>
        <v>0</v>
      </c>
      <c r="L102" s="124"/>
    </row>
    <row r="103" spans="2:47" s="9" customFormat="1" ht="19.95" customHeight="1">
      <c r="B103" s="124"/>
      <c r="D103" s="125" t="s">
        <v>1339</v>
      </c>
      <c r="E103" s="126"/>
      <c r="F103" s="126"/>
      <c r="G103" s="126"/>
      <c r="H103" s="126"/>
      <c r="I103" s="127"/>
      <c r="J103" s="128">
        <f>J150</f>
        <v>0</v>
      </c>
      <c r="L103" s="124"/>
    </row>
    <row r="104" spans="2:47" s="8" customFormat="1" ht="24.9" customHeight="1">
      <c r="B104" s="119"/>
      <c r="D104" s="120" t="s">
        <v>1340</v>
      </c>
      <c r="E104" s="121"/>
      <c r="F104" s="121"/>
      <c r="G104" s="121"/>
      <c r="H104" s="121"/>
      <c r="I104" s="122"/>
      <c r="J104" s="123">
        <f>J166</f>
        <v>0</v>
      </c>
      <c r="L104" s="119"/>
    </row>
    <row r="105" spans="2:47" s="8" customFormat="1" ht="24.9" customHeight="1">
      <c r="B105" s="119"/>
      <c r="D105" s="120" t="s">
        <v>128</v>
      </c>
      <c r="E105" s="121"/>
      <c r="F105" s="121"/>
      <c r="G105" s="121"/>
      <c r="H105" s="121"/>
      <c r="I105" s="122"/>
      <c r="J105" s="123">
        <f>J169</f>
        <v>0</v>
      </c>
      <c r="L105" s="119"/>
    </row>
    <row r="106" spans="2:47" s="9" customFormat="1" ht="19.95" customHeight="1">
      <c r="B106" s="124"/>
      <c r="D106" s="125" t="s">
        <v>130</v>
      </c>
      <c r="E106" s="126"/>
      <c r="F106" s="126"/>
      <c r="G106" s="126"/>
      <c r="H106" s="126"/>
      <c r="I106" s="127"/>
      <c r="J106" s="128">
        <f>J170</f>
        <v>0</v>
      </c>
      <c r="L106" s="124"/>
    </row>
    <row r="107" spans="2:47" s="9" customFormat="1" ht="19.95" customHeight="1">
      <c r="B107" s="124"/>
      <c r="D107" s="125" t="s">
        <v>1227</v>
      </c>
      <c r="E107" s="126"/>
      <c r="F107" s="126"/>
      <c r="G107" s="126"/>
      <c r="H107" s="126"/>
      <c r="I107" s="127"/>
      <c r="J107" s="128">
        <f>J177</f>
        <v>0</v>
      </c>
      <c r="L107" s="124"/>
    </row>
    <row r="108" spans="2:47" s="9" customFormat="1" ht="19.95" customHeight="1">
      <c r="B108" s="124"/>
      <c r="D108" s="125" t="s">
        <v>1228</v>
      </c>
      <c r="E108" s="126"/>
      <c r="F108" s="126"/>
      <c r="G108" s="126"/>
      <c r="H108" s="126"/>
      <c r="I108" s="127"/>
      <c r="J108" s="128">
        <f>J210</f>
        <v>0</v>
      </c>
      <c r="L108" s="124"/>
    </row>
    <row r="109" spans="2:47" s="9" customFormat="1" ht="19.95" customHeight="1">
      <c r="B109" s="124"/>
      <c r="D109" s="125" t="s">
        <v>1341</v>
      </c>
      <c r="E109" s="126"/>
      <c r="F109" s="126"/>
      <c r="G109" s="126"/>
      <c r="H109" s="126"/>
      <c r="I109" s="127"/>
      <c r="J109" s="128">
        <f>J246</f>
        <v>0</v>
      </c>
      <c r="L109" s="124"/>
    </row>
    <row r="110" spans="2:47" s="8" customFormat="1" ht="24.9" customHeight="1">
      <c r="B110" s="119"/>
      <c r="D110" s="120" t="s">
        <v>143</v>
      </c>
      <c r="E110" s="121"/>
      <c r="F110" s="121"/>
      <c r="G110" s="121"/>
      <c r="H110" s="121"/>
      <c r="I110" s="122"/>
      <c r="J110" s="123">
        <f>J287</f>
        <v>0</v>
      </c>
      <c r="L110" s="119"/>
    </row>
    <row r="111" spans="2:47" s="9" customFormat="1" ht="19.95" customHeight="1">
      <c r="B111" s="124"/>
      <c r="D111" s="125" t="s">
        <v>1083</v>
      </c>
      <c r="E111" s="126"/>
      <c r="F111" s="126"/>
      <c r="G111" s="126"/>
      <c r="H111" s="126"/>
      <c r="I111" s="127"/>
      <c r="J111" s="128">
        <f>J288</f>
        <v>0</v>
      </c>
      <c r="L111" s="124"/>
    </row>
    <row r="112" spans="2:47" s="8" customFormat="1" ht="24.9" customHeight="1">
      <c r="B112" s="119"/>
      <c r="D112" s="120" t="s">
        <v>1084</v>
      </c>
      <c r="E112" s="121"/>
      <c r="F112" s="121"/>
      <c r="G112" s="121"/>
      <c r="H112" s="121"/>
      <c r="I112" s="122"/>
      <c r="J112" s="123">
        <f>J294</f>
        <v>0</v>
      </c>
      <c r="L112" s="119"/>
    </row>
    <row r="113" spans="2:12" s="1" customFormat="1" ht="21.75" customHeight="1">
      <c r="B113" s="28"/>
      <c r="I113" s="92"/>
      <c r="L113" s="28"/>
    </row>
    <row r="114" spans="2:12" s="1" customFormat="1" ht="6.9" customHeight="1">
      <c r="B114" s="40"/>
      <c r="C114" s="41"/>
      <c r="D114" s="41"/>
      <c r="E114" s="41"/>
      <c r="F114" s="41"/>
      <c r="G114" s="41"/>
      <c r="H114" s="41"/>
      <c r="I114" s="113"/>
      <c r="J114" s="41"/>
      <c r="K114" s="41"/>
      <c r="L114" s="28"/>
    </row>
    <row r="118" spans="2:12" s="1" customFormat="1" ht="6.9" customHeight="1">
      <c r="B118" s="42"/>
      <c r="C118" s="43"/>
      <c r="D118" s="43"/>
      <c r="E118" s="43"/>
      <c r="F118" s="43"/>
      <c r="G118" s="43"/>
      <c r="H118" s="43"/>
      <c r="I118" s="114"/>
      <c r="J118" s="43"/>
      <c r="K118" s="43"/>
      <c r="L118" s="28"/>
    </row>
    <row r="119" spans="2:12" s="1" customFormat="1" ht="24.9" customHeight="1">
      <c r="B119" s="28"/>
      <c r="C119" s="17" t="s">
        <v>145</v>
      </c>
      <c r="I119" s="92"/>
      <c r="L119" s="28"/>
    </row>
    <row r="120" spans="2:12" s="1" customFormat="1" ht="6.9" customHeight="1">
      <c r="B120" s="28"/>
      <c r="I120" s="92"/>
      <c r="L120" s="28"/>
    </row>
    <row r="121" spans="2:12" s="1" customFormat="1" ht="12" customHeight="1">
      <c r="B121" s="28"/>
      <c r="C121" s="23" t="s">
        <v>15</v>
      </c>
      <c r="I121" s="92"/>
      <c r="L121" s="28"/>
    </row>
    <row r="122" spans="2:12" s="1" customFormat="1" ht="16.5" customHeight="1">
      <c r="B122" s="28"/>
      <c r="E122" s="233" t="str">
        <f>E7</f>
        <v>DSS Ladomerska Vieska Odsťahovanie z kaštieľa v Ladomerskej Vieske</v>
      </c>
      <c r="F122" s="234"/>
      <c r="G122" s="234"/>
      <c r="H122" s="234"/>
      <c r="I122" s="92"/>
      <c r="L122" s="28"/>
    </row>
    <row r="123" spans="2:12" ht="12" customHeight="1">
      <c r="B123" s="16"/>
      <c r="C123" s="23" t="s">
        <v>110</v>
      </c>
      <c r="L123" s="16"/>
    </row>
    <row r="124" spans="2:12" s="1" customFormat="1" ht="16.5" customHeight="1">
      <c r="B124" s="28"/>
      <c r="E124" s="233" t="s">
        <v>111</v>
      </c>
      <c r="F124" s="232"/>
      <c r="G124" s="232"/>
      <c r="H124" s="232"/>
      <c r="I124" s="92"/>
      <c r="L124" s="28"/>
    </row>
    <row r="125" spans="2:12" s="1" customFormat="1" ht="12" customHeight="1">
      <c r="B125" s="28"/>
      <c r="C125" s="23" t="s">
        <v>112</v>
      </c>
      <c r="I125" s="92"/>
      <c r="L125" s="28"/>
    </row>
    <row r="126" spans="2:12" s="1" customFormat="1" ht="16.5" customHeight="1">
      <c r="B126" s="28"/>
      <c r="E126" s="217" t="str">
        <f>E11</f>
        <v>1-4 - ZTI</v>
      </c>
      <c r="F126" s="232"/>
      <c r="G126" s="232"/>
      <c r="H126" s="232"/>
      <c r="I126" s="92"/>
      <c r="L126" s="28"/>
    </row>
    <row r="127" spans="2:12" s="1" customFormat="1" ht="6.9" customHeight="1">
      <c r="B127" s="28"/>
      <c r="I127" s="92"/>
      <c r="L127" s="28"/>
    </row>
    <row r="128" spans="2:12" s="1" customFormat="1" ht="12" customHeight="1">
      <c r="B128" s="28"/>
      <c r="C128" s="23" t="s">
        <v>19</v>
      </c>
      <c r="F128" s="21" t="str">
        <f>F14</f>
        <v xml:space="preserve"> </v>
      </c>
      <c r="I128" s="93" t="s">
        <v>21</v>
      </c>
      <c r="J128" s="48" t="str">
        <f>IF(J14="","",J14)</f>
        <v>29. 10. 2019</v>
      </c>
      <c r="L128" s="28"/>
    </row>
    <row r="129" spans="2:65" s="1" customFormat="1" ht="6.9" customHeight="1">
      <c r="B129" s="28"/>
      <c r="I129" s="92"/>
      <c r="L129" s="28"/>
    </row>
    <row r="130" spans="2:65" s="1" customFormat="1" ht="27.9" customHeight="1">
      <c r="B130" s="28"/>
      <c r="C130" s="23" t="s">
        <v>23</v>
      </c>
      <c r="F130" s="21" t="str">
        <f>E17</f>
        <v>BBSK, Domov sociálnych služieb Ladomerska Vieska</v>
      </c>
      <c r="I130" s="93" t="s">
        <v>29</v>
      </c>
      <c r="J130" s="26" t="str">
        <f>E23</f>
        <v>Design Project s.r.o.</v>
      </c>
      <c r="L130" s="28"/>
    </row>
    <row r="131" spans="2:65" s="1" customFormat="1" ht="15.15" customHeight="1">
      <c r="B131" s="28"/>
      <c r="C131" s="23" t="s">
        <v>27</v>
      </c>
      <c r="F131" s="21" t="str">
        <f>IF(E20="","",E20)</f>
        <v>Vyplň údaj</v>
      </c>
      <c r="I131" s="93" t="s">
        <v>32</v>
      </c>
      <c r="J131" s="26" t="str">
        <f>E26</f>
        <v xml:space="preserve"> </v>
      </c>
      <c r="L131" s="28"/>
    </row>
    <row r="132" spans="2:65" s="1" customFormat="1" ht="10.35" customHeight="1">
      <c r="B132" s="28"/>
      <c r="I132" s="92"/>
      <c r="L132" s="28"/>
    </row>
    <row r="133" spans="2:65" s="10" customFormat="1" ht="29.25" customHeight="1">
      <c r="B133" s="129"/>
      <c r="C133" s="130" t="s">
        <v>146</v>
      </c>
      <c r="D133" s="131" t="s">
        <v>59</v>
      </c>
      <c r="E133" s="131" t="s">
        <v>55</v>
      </c>
      <c r="F133" s="131" t="s">
        <v>56</v>
      </c>
      <c r="G133" s="131" t="s">
        <v>147</v>
      </c>
      <c r="H133" s="131" t="s">
        <v>148</v>
      </c>
      <c r="I133" s="132" t="s">
        <v>149</v>
      </c>
      <c r="J133" s="133" t="s">
        <v>116</v>
      </c>
      <c r="K133" s="134" t="s">
        <v>150</v>
      </c>
      <c r="L133" s="129"/>
      <c r="M133" s="55" t="s">
        <v>1</v>
      </c>
      <c r="N133" s="56" t="s">
        <v>38</v>
      </c>
      <c r="O133" s="56" t="s">
        <v>151</v>
      </c>
      <c r="P133" s="56" t="s">
        <v>152</v>
      </c>
      <c r="Q133" s="56" t="s">
        <v>153</v>
      </c>
      <c r="R133" s="56" t="s">
        <v>154</v>
      </c>
      <c r="S133" s="56" t="s">
        <v>155</v>
      </c>
      <c r="T133" s="57" t="s">
        <v>156</v>
      </c>
    </row>
    <row r="134" spans="2:65" s="1" customFormat="1" ht="22.8" customHeight="1">
      <c r="B134" s="28"/>
      <c r="C134" s="60" t="s">
        <v>117</v>
      </c>
      <c r="I134" s="92"/>
      <c r="J134" s="135">
        <f>BK134</f>
        <v>0</v>
      </c>
      <c r="L134" s="28"/>
      <c r="M134" s="58"/>
      <c r="N134" s="49"/>
      <c r="O134" s="49"/>
      <c r="P134" s="136">
        <f>P135+P166+P169+P287+P294</f>
        <v>0</v>
      </c>
      <c r="Q134" s="49"/>
      <c r="R134" s="136">
        <f>R135+R166+R169+R287+R294</f>
        <v>0</v>
      </c>
      <c r="S134" s="49"/>
      <c r="T134" s="137">
        <f>T135+T166+T169+T287+T294</f>
        <v>0</v>
      </c>
      <c r="AT134" s="13" t="s">
        <v>73</v>
      </c>
      <c r="AU134" s="13" t="s">
        <v>118</v>
      </c>
      <c r="BK134" s="138">
        <f>BK135+BK166+BK169+BK287+BK294</f>
        <v>0</v>
      </c>
    </row>
    <row r="135" spans="2:65" s="11" customFormat="1" ht="25.95" customHeight="1">
      <c r="B135" s="139"/>
      <c r="D135" s="140" t="s">
        <v>73</v>
      </c>
      <c r="E135" s="141" t="s">
        <v>157</v>
      </c>
      <c r="F135" s="141" t="s">
        <v>158</v>
      </c>
      <c r="I135" s="142"/>
      <c r="J135" s="143">
        <f>BK135</f>
        <v>0</v>
      </c>
      <c r="L135" s="139"/>
      <c r="M135" s="144"/>
      <c r="N135" s="145"/>
      <c r="O135" s="145"/>
      <c r="P135" s="146">
        <f>P136+P145+P148+P150</f>
        <v>0</v>
      </c>
      <c r="Q135" s="145"/>
      <c r="R135" s="146">
        <f>R136+R145+R148+R150</f>
        <v>0</v>
      </c>
      <c r="S135" s="145"/>
      <c r="T135" s="147">
        <f>T136+T145+T148+T150</f>
        <v>0</v>
      </c>
      <c r="AR135" s="140" t="s">
        <v>78</v>
      </c>
      <c r="AT135" s="148" t="s">
        <v>73</v>
      </c>
      <c r="AU135" s="148" t="s">
        <v>74</v>
      </c>
      <c r="AY135" s="140" t="s">
        <v>159</v>
      </c>
      <c r="BK135" s="149">
        <f>BK136+BK145+BK148+BK150</f>
        <v>0</v>
      </c>
    </row>
    <row r="136" spans="2:65" s="11" customFormat="1" ht="22.8" customHeight="1">
      <c r="B136" s="139"/>
      <c r="D136" s="140" t="s">
        <v>73</v>
      </c>
      <c r="E136" s="150" t="s">
        <v>78</v>
      </c>
      <c r="F136" s="150" t="s">
        <v>160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SUM(P137:P144)</f>
        <v>0</v>
      </c>
      <c r="Q136" s="145"/>
      <c r="R136" s="146">
        <f>SUM(R137:R144)</f>
        <v>0</v>
      </c>
      <c r="S136" s="145"/>
      <c r="T136" s="147">
        <f>SUM(T137:T144)</f>
        <v>0</v>
      </c>
      <c r="AR136" s="140" t="s">
        <v>78</v>
      </c>
      <c r="AT136" s="148" t="s">
        <v>73</v>
      </c>
      <c r="AU136" s="148" t="s">
        <v>78</v>
      </c>
      <c r="AY136" s="140" t="s">
        <v>159</v>
      </c>
      <c r="BK136" s="149">
        <f>SUM(BK137:BK144)</f>
        <v>0</v>
      </c>
    </row>
    <row r="137" spans="2:65" s="1" customFormat="1" ht="24" customHeight="1">
      <c r="B137" s="152"/>
      <c r="C137" s="153" t="s">
        <v>1342</v>
      </c>
      <c r="D137" s="153" t="s">
        <v>161</v>
      </c>
      <c r="E137" s="154" t="s">
        <v>1343</v>
      </c>
      <c r="F137" s="155" t="s">
        <v>1344</v>
      </c>
      <c r="G137" s="156" t="s">
        <v>164</v>
      </c>
      <c r="H137" s="157">
        <v>10</v>
      </c>
      <c r="I137" s="158"/>
      <c r="J137" s="159">
        <f t="shared" ref="J137:J144" si="0">ROUND(I137*H137,2)</f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ref="P137:P144" si="1">O137*H137</f>
        <v>0</v>
      </c>
      <c r="Q137" s="162">
        <v>0</v>
      </c>
      <c r="R137" s="162">
        <f t="shared" ref="R137:R144" si="2">Q137*H137</f>
        <v>0</v>
      </c>
      <c r="S137" s="162">
        <v>0</v>
      </c>
      <c r="T137" s="163">
        <f t="shared" ref="T137:T144" si="3">S137*H137</f>
        <v>0</v>
      </c>
      <c r="AR137" s="164" t="s">
        <v>166</v>
      </c>
      <c r="AT137" s="164" t="s">
        <v>161</v>
      </c>
      <c r="AU137" s="164" t="s">
        <v>86</v>
      </c>
      <c r="AY137" s="13" t="s">
        <v>159</v>
      </c>
      <c r="BE137" s="165">
        <f t="shared" ref="BE137:BE144" si="4">IF(N137="základná",J137,0)</f>
        <v>0</v>
      </c>
      <c r="BF137" s="165">
        <f t="shared" ref="BF137:BF144" si="5">IF(N137="znížená",J137,0)</f>
        <v>0</v>
      </c>
      <c r="BG137" s="165">
        <f t="shared" ref="BG137:BG144" si="6">IF(N137="zákl. prenesená",J137,0)</f>
        <v>0</v>
      </c>
      <c r="BH137" s="165">
        <f t="shared" ref="BH137:BH144" si="7">IF(N137="zníž. prenesená",J137,0)</f>
        <v>0</v>
      </c>
      <c r="BI137" s="165">
        <f t="shared" ref="BI137:BI144" si="8">IF(N137="nulová",J137,0)</f>
        <v>0</v>
      </c>
      <c r="BJ137" s="13" t="s">
        <v>86</v>
      </c>
      <c r="BK137" s="165">
        <f t="shared" ref="BK137:BK144" si="9">ROUND(I137*H137,2)</f>
        <v>0</v>
      </c>
      <c r="BL137" s="13" t="s">
        <v>166</v>
      </c>
      <c r="BM137" s="164" t="s">
        <v>86</v>
      </c>
    </row>
    <row r="138" spans="2:65" s="1" customFormat="1" ht="16.5" customHeight="1">
      <c r="B138" s="152"/>
      <c r="C138" s="153" t="s">
        <v>918</v>
      </c>
      <c r="D138" s="153" t="s">
        <v>161</v>
      </c>
      <c r="E138" s="154" t="s">
        <v>1345</v>
      </c>
      <c r="F138" s="155" t="s">
        <v>1346</v>
      </c>
      <c r="G138" s="156" t="s">
        <v>164</v>
      </c>
      <c r="H138" s="157">
        <v>18.72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166</v>
      </c>
      <c r="AT138" s="164" t="s">
        <v>161</v>
      </c>
      <c r="AU138" s="164" t="s">
        <v>86</v>
      </c>
      <c r="AY138" s="13" t="s">
        <v>159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166</v>
      </c>
      <c r="BM138" s="164" t="s">
        <v>166</v>
      </c>
    </row>
    <row r="139" spans="2:65" s="1" customFormat="1" ht="36" customHeight="1">
      <c r="B139" s="152"/>
      <c r="C139" s="153" t="s">
        <v>922</v>
      </c>
      <c r="D139" s="153" t="s">
        <v>161</v>
      </c>
      <c r="E139" s="154" t="s">
        <v>1347</v>
      </c>
      <c r="F139" s="155" t="s">
        <v>1348</v>
      </c>
      <c r="G139" s="156" t="s">
        <v>164</v>
      </c>
      <c r="H139" s="157">
        <v>18.72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166</v>
      </c>
      <c r="AT139" s="164" t="s">
        <v>161</v>
      </c>
      <c r="AU139" s="164" t="s">
        <v>86</v>
      </c>
      <c r="AY139" s="13" t="s">
        <v>159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166</v>
      </c>
      <c r="BM139" s="164" t="s">
        <v>182</v>
      </c>
    </row>
    <row r="140" spans="2:65" s="1" customFormat="1" ht="24" customHeight="1">
      <c r="B140" s="152"/>
      <c r="C140" s="153" t="s">
        <v>926</v>
      </c>
      <c r="D140" s="153" t="s">
        <v>161</v>
      </c>
      <c r="E140" s="154" t="s">
        <v>1349</v>
      </c>
      <c r="F140" s="155" t="s">
        <v>1350</v>
      </c>
      <c r="G140" s="156" t="s">
        <v>164</v>
      </c>
      <c r="H140" s="157">
        <v>13.44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166</v>
      </c>
      <c r="AT140" s="164" t="s">
        <v>161</v>
      </c>
      <c r="AU140" s="164" t="s">
        <v>86</v>
      </c>
      <c r="AY140" s="13" t="s">
        <v>159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166</v>
      </c>
      <c r="BM140" s="164" t="s">
        <v>190</v>
      </c>
    </row>
    <row r="141" spans="2:65" s="1" customFormat="1" ht="16.5" customHeight="1">
      <c r="B141" s="152"/>
      <c r="C141" s="153" t="s">
        <v>1351</v>
      </c>
      <c r="D141" s="153" t="s">
        <v>161</v>
      </c>
      <c r="E141" s="154" t="s">
        <v>1352</v>
      </c>
      <c r="F141" s="155" t="s">
        <v>1353</v>
      </c>
      <c r="G141" s="156" t="s">
        <v>164</v>
      </c>
      <c r="H141" s="157">
        <v>7.2</v>
      </c>
      <c r="I141" s="158"/>
      <c r="J141" s="159">
        <f t="shared" si="0"/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166</v>
      </c>
      <c r="AT141" s="164" t="s">
        <v>161</v>
      </c>
      <c r="AU141" s="164" t="s">
        <v>86</v>
      </c>
      <c r="AY141" s="13" t="s">
        <v>159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166</v>
      </c>
      <c r="BM141" s="164" t="s">
        <v>199</v>
      </c>
    </row>
    <row r="142" spans="2:65" s="1" customFormat="1" ht="24" customHeight="1">
      <c r="B142" s="152"/>
      <c r="C142" s="153" t="s">
        <v>930</v>
      </c>
      <c r="D142" s="153" t="s">
        <v>161</v>
      </c>
      <c r="E142" s="154" t="s">
        <v>1354</v>
      </c>
      <c r="F142" s="155" t="s">
        <v>1355</v>
      </c>
      <c r="G142" s="156" t="s">
        <v>164</v>
      </c>
      <c r="H142" s="157">
        <v>10.68</v>
      </c>
      <c r="I142" s="158"/>
      <c r="J142" s="159">
        <f t="shared" si="0"/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 t="shared" si="1"/>
        <v>0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AR142" s="164" t="s">
        <v>166</v>
      </c>
      <c r="AT142" s="164" t="s">
        <v>161</v>
      </c>
      <c r="AU142" s="164" t="s">
        <v>86</v>
      </c>
      <c r="AY142" s="13" t="s">
        <v>159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3" t="s">
        <v>86</v>
      </c>
      <c r="BK142" s="165">
        <f t="shared" si="9"/>
        <v>0</v>
      </c>
      <c r="BL142" s="13" t="s">
        <v>166</v>
      </c>
      <c r="BM142" s="164" t="s">
        <v>209</v>
      </c>
    </row>
    <row r="143" spans="2:65" s="1" customFormat="1" ht="24" customHeight="1">
      <c r="B143" s="152"/>
      <c r="C143" s="153" t="s">
        <v>934</v>
      </c>
      <c r="D143" s="153" t="s">
        <v>161</v>
      </c>
      <c r="E143" s="154" t="s">
        <v>1356</v>
      </c>
      <c r="F143" s="155" t="s">
        <v>1357</v>
      </c>
      <c r="G143" s="156" t="s">
        <v>164</v>
      </c>
      <c r="H143" s="157">
        <v>10.08</v>
      </c>
      <c r="I143" s="158"/>
      <c r="J143" s="159">
        <f t="shared" si="0"/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AR143" s="164" t="s">
        <v>166</v>
      </c>
      <c r="AT143" s="164" t="s">
        <v>161</v>
      </c>
      <c r="AU143" s="164" t="s">
        <v>86</v>
      </c>
      <c r="AY143" s="13" t="s">
        <v>159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3" t="s">
        <v>86</v>
      </c>
      <c r="BK143" s="165">
        <f t="shared" si="9"/>
        <v>0</v>
      </c>
      <c r="BL143" s="13" t="s">
        <v>166</v>
      </c>
      <c r="BM143" s="164" t="s">
        <v>218</v>
      </c>
    </row>
    <row r="144" spans="2:65" s="1" customFormat="1" ht="16.5" customHeight="1">
      <c r="B144" s="152"/>
      <c r="C144" s="166" t="s">
        <v>938</v>
      </c>
      <c r="D144" s="166" t="s">
        <v>250</v>
      </c>
      <c r="E144" s="167" t="s">
        <v>1358</v>
      </c>
      <c r="F144" s="168" t="s">
        <v>1359</v>
      </c>
      <c r="G144" s="169" t="s">
        <v>197</v>
      </c>
      <c r="H144" s="170">
        <v>15.12</v>
      </c>
      <c r="I144" s="171"/>
      <c r="J144" s="172">
        <f t="shared" si="0"/>
        <v>0</v>
      </c>
      <c r="K144" s="168" t="s">
        <v>1</v>
      </c>
      <c r="L144" s="173"/>
      <c r="M144" s="174" t="s">
        <v>1</v>
      </c>
      <c r="N144" s="175" t="s">
        <v>40</v>
      </c>
      <c r="O144" s="51"/>
      <c r="P144" s="162">
        <f t="shared" si="1"/>
        <v>0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AR144" s="164" t="s">
        <v>190</v>
      </c>
      <c r="AT144" s="164" t="s">
        <v>250</v>
      </c>
      <c r="AU144" s="164" t="s">
        <v>86</v>
      </c>
      <c r="AY144" s="13" t="s">
        <v>159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3" t="s">
        <v>86</v>
      </c>
      <c r="BK144" s="165">
        <f t="shared" si="9"/>
        <v>0</v>
      </c>
      <c r="BL144" s="13" t="s">
        <v>166</v>
      </c>
      <c r="BM144" s="164" t="s">
        <v>226</v>
      </c>
    </row>
    <row r="145" spans="2:65" s="11" customFormat="1" ht="22.8" customHeight="1">
      <c r="B145" s="139"/>
      <c r="D145" s="140" t="s">
        <v>73</v>
      </c>
      <c r="E145" s="150" t="s">
        <v>86</v>
      </c>
      <c r="F145" s="150" t="s">
        <v>204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SUM(P146:P147)</f>
        <v>0</v>
      </c>
      <c r="Q145" s="145"/>
      <c r="R145" s="146">
        <f>SUM(R146:R147)</f>
        <v>0</v>
      </c>
      <c r="S145" s="145"/>
      <c r="T145" s="147">
        <f>SUM(T146:T147)</f>
        <v>0</v>
      </c>
      <c r="AR145" s="140" t="s">
        <v>78</v>
      </c>
      <c r="AT145" s="148" t="s">
        <v>73</v>
      </c>
      <c r="AU145" s="148" t="s">
        <v>78</v>
      </c>
      <c r="AY145" s="140" t="s">
        <v>159</v>
      </c>
      <c r="BK145" s="149">
        <f>SUM(BK146:BK147)</f>
        <v>0</v>
      </c>
    </row>
    <row r="146" spans="2:65" s="1" customFormat="1" ht="36" customHeight="1">
      <c r="B146" s="152"/>
      <c r="C146" s="153" t="s">
        <v>980</v>
      </c>
      <c r="D146" s="153" t="s">
        <v>161</v>
      </c>
      <c r="E146" s="154" t="s">
        <v>1360</v>
      </c>
      <c r="F146" s="155" t="s">
        <v>1361</v>
      </c>
      <c r="G146" s="156" t="s">
        <v>212</v>
      </c>
      <c r="H146" s="157">
        <v>1.8</v>
      </c>
      <c r="I146" s="158"/>
      <c r="J146" s="159">
        <f>ROUND(I146*H146,2)</f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164" t="s">
        <v>166</v>
      </c>
      <c r="AT146" s="164" t="s">
        <v>161</v>
      </c>
      <c r="AU146" s="164" t="s">
        <v>86</v>
      </c>
      <c r="AY146" s="13" t="s">
        <v>159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3" t="s">
        <v>86</v>
      </c>
      <c r="BK146" s="165">
        <f>ROUND(I146*H146,2)</f>
        <v>0</v>
      </c>
      <c r="BL146" s="13" t="s">
        <v>166</v>
      </c>
      <c r="BM146" s="164" t="s">
        <v>234</v>
      </c>
    </row>
    <row r="147" spans="2:65" s="1" customFormat="1" ht="36" customHeight="1">
      <c r="B147" s="152"/>
      <c r="C147" s="153" t="s">
        <v>984</v>
      </c>
      <c r="D147" s="153" t="s">
        <v>161</v>
      </c>
      <c r="E147" s="154" t="s">
        <v>1362</v>
      </c>
      <c r="F147" s="155" t="s">
        <v>1363</v>
      </c>
      <c r="G147" s="156" t="s">
        <v>212</v>
      </c>
      <c r="H147" s="157">
        <v>1.2</v>
      </c>
      <c r="I147" s="158"/>
      <c r="J147" s="159">
        <f>ROUND(I147*H147,2)</f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AR147" s="164" t="s">
        <v>166</v>
      </c>
      <c r="AT147" s="164" t="s">
        <v>161</v>
      </c>
      <c r="AU147" s="164" t="s">
        <v>86</v>
      </c>
      <c r="AY147" s="13" t="s">
        <v>159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3" t="s">
        <v>86</v>
      </c>
      <c r="BK147" s="165">
        <f>ROUND(I147*H147,2)</f>
        <v>0</v>
      </c>
      <c r="BL147" s="13" t="s">
        <v>166</v>
      </c>
      <c r="BM147" s="164" t="s">
        <v>7</v>
      </c>
    </row>
    <row r="148" spans="2:65" s="11" customFormat="1" ht="22.8" customHeight="1">
      <c r="B148" s="139"/>
      <c r="D148" s="140" t="s">
        <v>73</v>
      </c>
      <c r="E148" s="150" t="s">
        <v>166</v>
      </c>
      <c r="F148" s="150" t="s">
        <v>340</v>
      </c>
      <c r="I148" s="142"/>
      <c r="J148" s="151">
        <f>BK148</f>
        <v>0</v>
      </c>
      <c r="L148" s="139"/>
      <c r="M148" s="144"/>
      <c r="N148" s="145"/>
      <c r="O148" s="145"/>
      <c r="P148" s="146">
        <f>P149</f>
        <v>0</v>
      </c>
      <c r="Q148" s="145"/>
      <c r="R148" s="146">
        <f>R149</f>
        <v>0</v>
      </c>
      <c r="S148" s="145"/>
      <c r="T148" s="147">
        <f>T149</f>
        <v>0</v>
      </c>
      <c r="AR148" s="140" t="s">
        <v>78</v>
      </c>
      <c r="AT148" s="148" t="s">
        <v>73</v>
      </c>
      <c r="AU148" s="148" t="s">
        <v>78</v>
      </c>
      <c r="AY148" s="140" t="s">
        <v>159</v>
      </c>
      <c r="BK148" s="149">
        <f>BK149</f>
        <v>0</v>
      </c>
    </row>
    <row r="149" spans="2:65" s="1" customFormat="1" ht="24" customHeight="1">
      <c r="B149" s="152"/>
      <c r="C149" s="153" t="s">
        <v>944</v>
      </c>
      <c r="D149" s="153" t="s">
        <v>161</v>
      </c>
      <c r="E149" s="154" t="s">
        <v>1364</v>
      </c>
      <c r="F149" s="155" t="s">
        <v>1365</v>
      </c>
      <c r="G149" s="156" t="s">
        <v>164</v>
      </c>
      <c r="H149" s="157">
        <v>3.36</v>
      </c>
      <c r="I149" s="158"/>
      <c r="J149" s="159">
        <f>ROUND(I149*H149,2)</f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64" t="s">
        <v>166</v>
      </c>
      <c r="AT149" s="164" t="s">
        <v>161</v>
      </c>
      <c r="AU149" s="164" t="s">
        <v>86</v>
      </c>
      <c r="AY149" s="13" t="s">
        <v>159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3" t="s">
        <v>86</v>
      </c>
      <c r="BK149" s="165">
        <f>ROUND(I149*H149,2)</f>
        <v>0</v>
      </c>
      <c r="BL149" s="13" t="s">
        <v>166</v>
      </c>
      <c r="BM149" s="164" t="s">
        <v>249</v>
      </c>
    </row>
    <row r="150" spans="2:65" s="11" customFormat="1" ht="22.8" customHeight="1">
      <c r="B150" s="139"/>
      <c r="D150" s="140" t="s">
        <v>73</v>
      </c>
      <c r="E150" s="150" t="s">
        <v>190</v>
      </c>
      <c r="F150" s="150" t="s">
        <v>1366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SUM(P151:P165)</f>
        <v>0</v>
      </c>
      <c r="Q150" s="145"/>
      <c r="R150" s="146">
        <f>SUM(R151:R165)</f>
        <v>0</v>
      </c>
      <c r="S150" s="145"/>
      <c r="T150" s="147">
        <f>SUM(T151:T165)</f>
        <v>0</v>
      </c>
      <c r="AR150" s="140" t="s">
        <v>78</v>
      </c>
      <c r="AT150" s="148" t="s">
        <v>73</v>
      </c>
      <c r="AU150" s="148" t="s">
        <v>78</v>
      </c>
      <c r="AY150" s="140" t="s">
        <v>159</v>
      </c>
      <c r="BK150" s="149">
        <f>SUM(BK151:BK165)</f>
        <v>0</v>
      </c>
    </row>
    <row r="151" spans="2:65" s="1" customFormat="1" ht="24" customHeight="1">
      <c r="B151" s="152"/>
      <c r="C151" s="153" t="s">
        <v>949</v>
      </c>
      <c r="D151" s="153" t="s">
        <v>161</v>
      </c>
      <c r="E151" s="154" t="s">
        <v>1367</v>
      </c>
      <c r="F151" s="155" t="s">
        <v>1368</v>
      </c>
      <c r="G151" s="156" t="s">
        <v>212</v>
      </c>
      <c r="H151" s="157">
        <v>51</v>
      </c>
      <c r="I151" s="158"/>
      <c r="J151" s="159">
        <f t="shared" ref="J151:J165" si="10">ROUND(I151*H151,2)</f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ref="P151:P165" si="11">O151*H151</f>
        <v>0</v>
      </c>
      <c r="Q151" s="162">
        <v>0</v>
      </c>
      <c r="R151" s="162">
        <f t="shared" ref="R151:R165" si="12">Q151*H151</f>
        <v>0</v>
      </c>
      <c r="S151" s="162">
        <v>0</v>
      </c>
      <c r="T151" s="163">
        <f t="shared" ref="T151:T165" si="13">S151*H151</f>
        <v>0</v>
      </c>
      <c r="AR151" s="164" t="s">
        <v>166</v>
      </c>
      <c r="AT151" s="164" t="s">
        <v>161</v>
      </c>
      <c r="AU151" s="164" t="s">
        <v>86</v>
      </c>
      <c r="AY151" s="13" t="s">
        <v>159</v>
      </c>
      <c r="BE151" s="165">
        <f t="shared" ref="BE151:BE165" si="14">IF(N151="základná",J151,0)</f>
        <v>0</v>
      </c>
      <c r="BF151" s="165">
        <f t="shared" ref="BF151:BF165" si="15">IF(N151="znížená",J151,0)</f>
        <v>0</v>
      </c>
      <c r="BG151" s="165">
        <f t="shared" ref="BG151:BG165" si="16">IF(N151="zákl. prenesená",J151,0)</f>
        <v>0</v>
      </c>
      <c r="BH151" s="165">
        <f t="shared" ref="BH151:BH165" si="17">IF(N151="zníž. prenesená",J151,0)</f>
        <v>0</v>
      </c>
      <c r="BI151" s="165">
        <f t="shared" ref="BI151:BI165" si="18">IF(N151="nulová",J151,0)</f>
        <v>0</v>
      </c>
      <c r="BJ151" s="13" t="s">
        <v>86</v>
      </c>
      <c r="BK151" s="165">
        <f t="shared" ref="BK151:BK165" si="19">ROUND(I151*H151,2)</f>
        <v>0</v>
      </c>
      <c r="BL151" s="13" t="s">
        <v>166</v>
      </c>
      <c r="BM151" s="164" t="s">
        <v>259</v>
      </c>
    </row>
    <row r="152" spans="2:65" s="1" customFormat="1" ht="24" customHeight="1">
      <c r="B152" s="152"/>
      <c r="C152" s="166" t="s">
        <v>953</v>
      </c>
      <c r="D152" s="166" t="s">
        <v>250</v>
      </c>
      <c r="E152" s="167" t="s">
        <v>1369</v>
      </c>
      <c r="F152" s="168" t="s">
        <v>1370</v>
      </c>
      <c r="G152" s="169" t="s">
        <v>212</v>
      </c>
      <c r="H152" s="170">
        <v>51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190</v>
      </c>
      <c r="AT152" s="164" t="s">
        <v>250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166</v>
      </c>
      <c r="BM152" s="164" t="s">
        <v>267</v>
      </c>
    </row>
    <row r="153" spans="2:65" s="1" customFormat="1" ht="24" customHeight="1">
      <c r="B153" s="152"/>
      <c r="C153" s="166" t="s">
        <v>958</v>
      </c>
      <c r="D153" s="166" t="s">
        <v>250</v>
      </c>
      <c r="E153" s="167" t="s">
        <v>1371</v>
      </c>
      <c r="F153" s="168" t="s">
        <v>1372</v>
      </c>
      <c r="G153" s="169" t="s">
        <v>274</v>
      </c>
      <c r="H153" s="170">
        <v>1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190</v>
      </c>
      <c r="AT153" s="164" t="s">
        <v>250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166</v>
      </c>
      <c r="BM153" s="164" t="s">
        <v>276</v>
      </c>
    </row>
    <row r="154" spans="2:65" s="1" customFormat="1" ht="24" customHeight="1">
      <c r="B154" s="152"/>
      <c r="C154" s="153" t="s">
        <v>988</v>
      </c>
      <c r="D154" s="153" t="s">
        <v>161</v>
      </c>
      <c r="E154" s="154" t="s">
        <v>1373</v>
      </c>
      <c r="F154" s="155" t="s">
        <v>1374</v>
      </c>
      <c r="G154" s="156" t="s">
        <v>212</v>
      </c>
      <c r="H154" s="157">
        <v>26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166</v>
      </c>
      <c r="AT154" s="164" t="s">
        <v>161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166</v>
      </c>
      <c r="BM154" s="164" t="s">
        <v>284</v>
      </c>
    </row>
    <row r="155" spans="2:65" s="1" customFormat="1" ht="24" customHeight="1">
      <c r="B155" s="152"/>
      <c r="C155" s="166" t="s">
        <v>992</v>
      </c>
      <c r="D155" s="166" t="s">
        <v>250</v>
      </c>
      <c r="E155" s="167" t="s">
        <v>1375</v>
      </c>
      <c r="F155" s="168" t="s">
        <v>1376</v>
      </c>
      <c r="G155" s="169" t="s">
        <v>274</v>
      </c>
      <c r="H155" s="170">
        <v>4.34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190</v>
      </c>
      <c r="AT155" s="164" t="s">
        <v>250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166</v>
      </c>
      <c r="BM155" s="164" t="s">
        <v>292</v>
      </c>
    </row>
    <row r="156" spans="2:65" s="1" customFormat="1" ht="24" customHeight="1">
      <c r="B156" s="152"/>
      <c r="C156" s="153" t="s">
        <v>1377</v>
      </c>
      <c r="D156" s="153" t="s">
        <v>161</v>
      </c>
      <c r="E156" s="154" t="s">
        <v>1378</v>
      </c>
      <c r="F156" s="155" t="s">
        <v>1379</v>
      </c>
      <c r="G156" s="156" t="s">
        <v>212</v>
      </c>
      <c r="H156" s="157">
        <v>26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166</v>
      </c>
      <c r="AT156" s="164" t="s">
        <v>161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166</v>
      </c>
      <c r="BM156" s="164" t="s">
        <v>300</v>
      </c>
    </row>
    <row r="157" spans="2:65" s="1" customFormat="1" ht="24" customHeight="1">
      <c r="B157" s="152"/>
      <c r="C157" s="166" t="s">
        <v>1380</v>
      </c>
      <c r="D157" s="166" t="s">
        <v>250</v>
      </c>
      <c r="E157" s="167" t="s">
        <v>1381</v>
      </c>
      <c r="F157" s="168" t="s">
        <v>1382</v>
      </c>
      <c r="G157" s="169" t="s">
        <v>274</v>
      </c>
      <c r="H157" s="170">
        <v>4.34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190</v>
      </c>
      <c r="AT157" s="164" t="s">
        <v>250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166</v>
      </c>
      <c r="BM157" s="164" t="s">
        <v>308</v>
      </c>
    </row>
    <row r="158" spans="2:65" s="1" customFormat="1" ht="16.5" customHeight="1">
      <c r="B158" s="152"/>
      <c r="C158" s="153" t="s">
        <v>972</v>
      </c>
      <c r="D158" s="153" t="s">
        <v>161</v>
      </c>
      <c r="E158" s="154" t="s">
        <v>1383</v>
      </c>
      <c r="F158" s="155" t="s">
        <v>1384</v>
      </c>
      <c r="G158" s="156" t="s">
        <v>604</v>
      </c>
      <c r="H158" s="176"/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166</v>
      </c>
      <c r="AT158" s="164" t="s">
        <v>161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166</v>
      </c>
      <c r="BM158" s="164" t="s">
        <v>316</v>
      </c>
    </row>
    <row r="159" spans="2:65" s="1" customFormat="1" ht="16.5" customHeight="1">
      <c r="B159" s="152"/>
      <c r="C159" s="153" t="s">
        <v>976</v>
      </c>
      <c r="D159" s="153" t="s">
        <v>161</v>
      </c>
      <c r="E159" s="154" t="s">
        <v>1385</v>
      </c>
      <c r="F159" s="155" t="s">
        <v>1386</v>
      </c>
      <c r="G159" s="156" t="s">
        <v>212</v>
      </c>
      <c r="H159" s="157">
        <v>24.5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166</v>
      </c>
      <c r="AT159" s="164" t="s">
        <v>161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166</v>
      </c>
      <c r="BM159" s="164" t="s">
        <v>324</v>
      </c>
    </row>
    <row r="160" spans="2:65" s="1" customFormat="1" ht="16.5" customHeight="1">
      <c r="B160" s="152"/>
      <c r="C160" s="153" t="s">
        <v>1387</v>
      </c>
      <c r="D160" s="153" t="s">
        <v>161</v>
      </c>
      <c r="E160" s="154" t="s">
        <v>1388</v>
      </c>
      <c r="F160" s="155" t="s">
        <v>1389</v>
      </c>
      <c r="G160" s="156" t="s">
        <v>212</v>
      </c>
      <c r="H160" s="157">
        <v>5</v>
      </c>
      <c r="I160" s="158"/>
      <c r="J160" s="159">
        <f t="shared" si="10"/>
        <v>0</v>
      </c>
      <c r="K160" s="155" t="s">
        <v>1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166</v>
      </c>
      <c r="AT160" s="164" t="s">
        <v>161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166</v>
      </c>
      <c r="BM160" s="164" t="s">
        <v>332</v>
      </c>
    </row>
    <row r="161" spans="2:65" s="1" customFormat="1" ht="24" customHeight="1">
      <c r="B161" s="152"/>
      <c r="C161" s="153" t="s">
        <v>1390</v>
      </c>
      <c r="D161" s="153" t="s">
        <v>161</v>
      </c>
      <c r="E161" s="154" t="s">
        <v>1391</v>
      </c>
      <c r="F161" s="155" t="s">
        <v>1392</v>
      </c>
      <c r="G161" s="156" t="s">
        <v>274</v>
      </c>
      <c r="H161" s="157">
        <v>1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166</v>
      </c>
      <c r="AT161" s="164" t="s">
        <v>161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166</v>
      </c>
      <c r="BM161" s="164" t="s">
        <v>341</v>
      </c>
    </row>
    <row r="162" spans="2:65" s="1" customFormat="1" ht="24" customHeight="1">
      <c r="B162" s="152"/>
      <c r="C162" s="166" t="s">
        <v>1393</v>
      </c>
      <c r="D162" s="166" t="s">
        <v>250</v>
      </c>
      <c r="E162" s="167" t="s">
        <v>1394</v>
      </c>
      <c r="F162" s="168" t="s">
        <v>1395</v>
      </c>
      <c r="G162" s="169" t="s">
        <v>274</v>
      </c>
      <c r="H162" s="170">
        <v>1</v>
      </c>
      <c r="I162" s="171"/>
      <c r="J162" s="172">
        <f t="shared" si="1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190</v>
      </c>
      <c r="AT162" s="164" t="s">
        <v>250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166</v>
      </c>
      <c r="BM162" s="164" t="s">
        <v>349</v>
      </c>
    </row>
    <row r="163" spans="2:65" s="1" customFormat="1" ht="24" customHeight="1">
      <c r="B163" s="152"/>
      <c r="C163" s="166" t="s">
        <v>1396</v>
      </c>
      <c r="D163" s="166" t="s">
        <v>250</v>
      </c>
      <c r="E163" s="167" t="s">
        <v>1397</v>
      </c>
      <c r="F163" s="168" t="s">
        <v>1398</v>
      </c>
      <c r="G163" s="169" t="s">
        <v>274</v>
      </c>
      <c r="H163" s="170">
        <v>1</v>
      </c>
      <c r="I163" s="171"/>
      <c r="J163" s="172">
        <f t="shared" si="1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AR163" s="164" t="s">
        <v>190</v>
      </c>
      <c r="AT163" s="164" t="s">
        <v>250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166</v>
      </c>
      <c r="BM163" s="164" t="s">
        <v>357</v>
      </c>
    </row>
    <row r="164" spans="2:65" s="1" customFormat="1" ht="24" customHeight="1">
      <c r="B164" s="152"/>
      <c r="C164" s="153" t="s">
        <v>1399</v>
      </c>
      <c r="D164" s="153" t="s">
        <v>161</v>
      </c>
      <c r="E164" s="154" t="s">
        <v>1400</v>
      </c>
      <c r="F164" s="155" t="s">
        <v>1401</v>
      </c>
      <c r="G164" s="156" t="s">
        <v>274</v>
      </c>
      <c r="H164" s="157">
        <v>1</v>
      </c>
      <c r="I164" s="158"/>
      <c r="J164" s="159">
        <f t="shared" si="1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166</v>
      </c>
      <c r="AT164" s="164" t="s">
        <v>161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166</v>
      </c>
      <c r="BM164" s="164" t="s">
        <v>366</v>
      </c>
    </row>
    <row r="165" spans="2:65" s="1" customFormat="1" ht="24" customHeight="1">
      <c r="B165" s="152"/>
      <c r="C165" s="166" t="s">
        <v>1402</v>
      </c>
      <c r="D165" s="166" t="s">
        <v>250</v>
      </c>
      <c r="E165" s="167" t="s">
        <v>1403</v>
      </c>
      <c r="F165" s="168" t="s">
        <v>1404</v>
      </c>
      <c r="G165" s="169" t="s">
        <v>274</v>
      </c>
      <c r="H165" s="170">
        <v>1</v>
      </c>
      <c r="I165" s="171"/>
      <c r="J165" s="172">
        <f t="shared" si="1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190</v>
      </c>
      <c r="AT165" s="164" t="s">
        <v>250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166</v>
      </c>
      <c r="BM165" s="164" t="s">
        <v>374</v>
      </c>
    </row>
    <row r="166" spans="2:65" s="11" customFormat="1" ht="25.95" customHeight="1">
      <c r="B166" s="139"/>
      <c r="D166" s="140" t="s">
        <v>73</v>
      </c>
      <c r="E166" s="141" t="s">
        <v>1255</v>
      </c>
      <c r="F166" s="141" t="s">
        <v>1256</v>
      </c>
      <c r="I166" s="142"/>
      <c r="J166" s="143">
        <f>BK166</f>
        <v>0</v>
      </c>
      <c r="L166" s="139"/>
      <c r="M166" s="144"/>
      <c r="N166" s="145"/>
      <c r="O166" s="145"/>
      <c r="P166" s="146">
        <f>SUM(P167:P168)</f>
        <v>0</v>
      </c>
      <c r="Q166" s="145"/>
      <c r="R166" s="146">
        <f>SUM(R167:R168)</f>
        <v>0</v>
      </c>
      <c r="S166" s="145"/>
      <c r="T166" s="147">
        <f>SUM(T167:T168)</f>
        <v>0</v>
      </c>
      <c r="AR166" s="140" t="s">
        <v>86</v>
      </c>
      <c r="AT166" s="148" t="s">
        <v>73</v>
      </c>
      <c r="AU166" s="148" t="s">
        <v>74</v>
      </c>
      <c r="AY166" s="140" t="s">
        <v>159</v>
      </c>
      <c r="BK166" s="149">
        <f>SUM(BK167:BK168)</f>
        <v>0</v>
      </c>
    </row>
    <row r="167" spans="2:65" s="1" customFormat="1" ht="24" customHeight="1">
      <c r="B167" s="152"/>
      <c r="C167" s="153" t="s">
        <v>1405</v>
      </c>
      <c r="D167" s="153" t="s">
        <v>161</v>
      </c>
      <c r="E167" s="154" t="s">
        <v>1406</v>
      </c>
      <c r="F167" s="155" t="s">
        <v>1407</v>
      </c>
      <c r="G167" s="156" t="s">
        <v>274</v>
      </c>
      <c r="H167" s="157">
        <v>1</v>
      </c>
      <c r="I167" s="158"/>
      <c r="J167" s="159">
        <f>ROUND(I167*H167,2)</f>
        <v>0</v>
      </c>
      <c r="K167" s="155" t="s">
        <v>1</v>
      </c>
      <c r="L167" s="28"/>
      <c r="M167" s="160" t="s">
        <v>1</v>
      </c>
      <c r="N167" s="161" t="s">
        <v>40</v>
      </c>
      <c r="O167" s="51"/>
      <c r="P167" s="162">
        <f>O167*H167</f>
        <v>0</v>
      </c>
      <c r="Q167" s="162">
        <v>0</v>
      </c>
      <c r="R167" s="162">
        <f>Q167*H167</f>
        <v>0</v>
      </c>
      <c r="S167" s="162">
        <v>0</v>
      </c>
      <c r="T167" s="163">
        <f>S167*H167</f>
        <v>0</v>
      </c>
      <c r="AR167" s="164" t="s">
        <v>226</v>
      </c>
      <c r="AT167" s="164" t="s">
        <v>161</v>
      </c>
      <c r="AU167" s="164" t="s">
        <v>78</v>
      </c>
      <c r="AY167" s="13" t="s">
        <v>159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3" t="s">
        <v>86</v>
      </c>
      <c r="BK167" s="165">
        <f>ROUND(I167*H167,2)</f>
        <v>0</v>
      </c>
      <c r="BL167" s="13" t="s">
        <v>226</v>
      </c>
      <c r="BM167" s="164" t="s">
        <v>382</v>
      </c>
    </row>
    <row r="168" spans="2:65" s="1" customFormat="1" ht="16.5" customHeight="1">
      <c r="B168" s="152"/>
      <c r="C168" s="166" t="s">
        <v>1408</v>
      </c>
      <c r="D168" s="166" t="s">
        <v>250</v>
      </c>
      <c r="E168" s="167" t="s">
        <v>1409</v>
      </c>
      <c r="F168" s="168" t="s">
        <v>1410</v>
      </c>
      <c r="G168" s="169" t="s">
        <v>274</v>
      </c>
      <c r="H168" s="170">
        <v>1</v>
      </c>
      <c r="I168" s="171"/>
      <c r="J168" s="172">
        <f>ROUND(I168*H168,2)</f>
        <v>0</v>
      </c>
      <c r="K168" s="168" t="s">
        <v>1</v>
      </c>
      <c r="L168" s="173"/>
      <c r="M168" s="174" t="s">
        <v>1</v>
      </c>
      <c r="N168" s="175" t="s">
        <v>40</v>
      </c>
      <c r="O168" s="51"/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164" t="s">
        <v>292</v>
      </c>
      <c r="AT168" s="164" t="s">
        <v>250</v>
      </c>
      <c r="AU168" s="164" t="s">
        <v>78</v>
      </c>
      <c r="AY168" s="13" t="s">
        <v>159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3" t="s">
        <v>86</v>
      </c>
      <c r="BK168" s="165">
        <f>ROUND(I168*H168,2)</f>
        <v>0</v>
      </c>
      <c r="BL168" s="13" t="s">
        <v>226</v>
      </c>
      <c r="BM168" s="164" t="s">
        <v>390</v>
      </c>
    </row>
    <row r="169" spans="2:65" s="11" customFormat="1" ht="25.95" customHeight="1">
      <c r="B169" s="139"/>
      <c r="D169" s="140" t="s">
        <v>73</v>
      </c>
      <c r="E169" s="141" t="s">
        <v>562</v>
      </c>
      <c r="F169" s="141" t="s">
        <v>563</v>
      </c>
      <c r="I169" s="142"/>
      <c r="J169" s="143">
        <f>BK169</f>
        <v>0</v>
      </c>
      <c r="L169" s="139"/>
      <c r="M169" s="144"/>
      <c r="N169" s="145"/>
      <c r="O169" s="145"/>
      <c r="P169" s="146">
        <f>P170+P177+P210+P246</f>
        <v>0</v>
      </c>
      <c r="Q169" s="145"/>
      <c r="R169" s="146">
        <f>R170+R177+R210+R246</f>
        <v>0</v>
      </c>
      <c r="S169" s="145"/>
      <c r="T169" s="147">
        <f>T170+T177+T210+T246</f>
        <v>0</v>
      </c>
      <c r="AR169" s="140" t="s">
        <v>86</v>
      </c>
      <c r="AT169" s="148" t="s">
        <v>73</v>
      </c>
      <c r="AU169" s="148" t="s">
        <v>74</v>
      </c>
      <c r="AY169" s="140" t="s">
        <v>159</v>
      </c>
      <c r="BK169" s="149">
        <f>BK170+BK177+BK210+BK246</f>
        <v>0</v>
      </c>
    </row>
    <row r="170" spans="2:65" s="11" customFormat="1" ht="22.8" customHeight="1">
      <c r="B170" s="139"/>
      <c r="D170" s="140" t="s">
        <v>73</v>
      </c>
      <c r="E170" s="150" t="s">
        <v>606</v>
      </c>
      <c r="F170" s="150" t="s">
        <v>607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SUM(P171:P176)</f>
        <v>0</v>
      </c>
      <c r="Q170" s="145"/>
      <c r="R170" s="146">
        <f>SUM(R171:R176)</f>
        <v>0</v>
      </c>
      <c r="S170" s="145"/>
      <c r="T170" s="147">
        <f>SUM(T171:T176)</f>
        <v>0</v>
      </c>
      <c r="AR170" s="140" t="s">
        <v>86</v>
      </c>
      <c r="AT170" s="148" t="s">
        <v>73</v>
      </c>
      <c r="AU170" s="148" t="s">
        <v>78</v>
      </c>
      <c r="AY170" s="140" t="s">
        <v>159</v>
      </c>
      <c r="BK170" s="149">
        <f>SUM(BK171:BK176)</f>
        <v>0</v>
      </c>
    </row>
    <row r="171" spans="2:65" s="1" customFormat="1" ht="16.5" customHeight="1">
      <c r="B171" s="152"/>
      <c r="C171" s="153" t="s">
        <v>573</v>
      </c>
      <c r="D171" s="153" t="s">
        <v>161</v>
      </c>
      <c r="E171" s="154" t="s">
        <v>1411</v>
      </c>
      <c r="F171" s="155" t="s">
        <v>1412</v>
      </c>
      <c r="G171" s="156" t="s">
        <v>212</v>
      </c>
      <c r="H171" s="157">
        <v>161</v>
      </c>
      <c r="I171" s="158"/>
      <c r="J171" s="159">
        <f t="shared" ref="J171:J176" si="20">ROUND(I171*H171,2)</f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 t="shared" ref="P171:P176" si="21">O171*H171</f>
        <v>0</v>
      </c>
      <c r="Q171" s="162">
        <v>0</v>
      </c>
      <c r="R171" s="162">
        <f t="shared" ref="R171:R176" si="22">Q171*H171</f>
        <v>0</v>
      </c>
      <c r="S171" s="162">
        <v>0</v>
      </c>
      <c r="T171" s="163">
        <f t="shared" ref="T171:T176" si="23">S171*H171</f>
        <v>0</v>
      </c>
      <c r="AR171" s="164" t="s">
        <v>226</v>
      </c>
      <c r="AT171" s="164" t="s">
        <v>161</v>
      </c>
      <c r="AU171" s="164" t="s">
        <v>86</v>
      </c>
      <c r="AY171" s="13" t="s">
        <v>159</v>
      </c>
      <c r="BE171" s="165">
        <f t="shared" ref="BE171:BE176" si="24">IF(N171="základná",J171,0)</f>
        <v>0</v>
      </c>
      <c r="BF171" s="165">
        <f t="shared" ref="BF171:BF176" si="25">IF(N171="znížená",J171,0)</f>
        <v>0</v>
      </c>
      <c r="BG171" s="165">
        <f t="shared" ref="BG171:BG176" si="26">IF(N171="zákl. prenesená",J171,0)</f>
        <v>0</v>
      </c>
      <c r="BH171" s="165">
        <f t="shared" ref="BH171:BH176" si="27">IF(N171="zníž. prenesená",J171,0)</f>
        <v>0</v>
      </c>
      <c r="BI171" s="165">
        <f t="shared" ref="BI171:BI176" si="28">IF(N171="nulová",J171,0)</f>
        <v>0</v>
      </c>
      <c r="BJ171" s="13" t="s">
        <v>86</v>
      </c>
      <c r="BK171" s="165">
        <f t="shared" ref="BK171:BK176" si="29">ROUND(I171*H171,2)</f>
        <v>0</v>
      </c>
      <c r="BL171" s="13" t="s">
        <v>226</v>
      </c>
      <c r="BM171" s="164" t="s">
        <v>399</v>
      </c>
    </row>
    <row r="172" spans="2:65" s="1" customFormat="1" ht="16.5" customHeight="1">
      <c r="B172" s="152"/>
      <c r="C172" s="166" t="s">
        <v>577</v>
      </c>
      <c r="D172" s="166" t="s">
        <v>250</v>
      </c>
      <c r="E172" s="167" t="s">
        <v>1413</v>
      </c>
      <c r="F172" s="168" t="s">
        <v>1414</v>
      </c>
      <c r="G172" s="169" t="s">
        <v>212</v>
      </c>
      <c r="H172" s="170">
        <v>115.26</v>
      </c>
      <c r="I172" s="171"/>
      <c r="J172" s="172">
        <f t="shared" si="2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21"/>
        <v>0</v>
      </c>
      <c r="Q172" s="162">
        <v>0</v>
      </c>
      <c r="R172" s="162">
        <f t="shared" si="22"/>
        <v>0</v>
      </c>
      <c r="S172" s="162">
        <v>0</v>
      </c>
      <c r="T172" s="163">
        <f t="shared" si="23"/>
        <v>0</v>
      </c>
      <c r="AR172" s="164" t="s">
        <v>292</v>
      </c>
      <c r="AT172" s="164" t="s">
        <v>250</v>
      </c>
      <c r="AU172" s="164" t="s">
        <v>86</v>
      </c>
      <c r="AY172" s="13" t="s">
        <v>159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3" t="s">
        <v>86</v>
      </c>
      <c r="BK172" s="165">
        <f t="shared" si="29"/>
        <v>0</v>
      </c>
      <c r="BL172" s="13" t="s">
        <v>226</v>
      </c>
      <c r="BM172" s="164" t="s">
        <v>407</v>
      </c>
    </row>
    <row r="173" spans="2:65" s="1" customFormat="1" ht="16.5" customHeight="1">
      <c r="B173" s="152"/>
      <c r="C173" s="166" t="s">
        <v>583</v>
      </c>
      <c r="D173" s="166" t="s">
        <v>250</v>
      </c>
      <c r="E173" s="167" t="s">
        <v>1415</v>
      </c>
      <c r="F173" s="168" t="s">
        <v>1416</v>
      </c>
      <c r="G173" s="169" t="s">
        <v>212</v>
      </c>
      <c r="H173" s="170">
        <v>36.72</v>
      </c>
      <c r="I173" s="171"/>
      <c r="J173" s="172">
        <f t="shared" si="2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21"/>
        <v>0</v>
      </c>
      <c r="Q173" s="162">
        <v>0</v>
      </c>
      <c r="R173" s="162">
        <f t="shared" si="22"/>
        <v>0</v>
      </c>
      <c r="S173" s="162">
        <v>0</v>
      </c>
      <c r="T173" s="163">
        <f t="shared" si="23"/>
        <v>0</v>
      </c>
      <c r="AR173" s="164" t="s">
        <v>292</v>
      </c>
      <c r="AT173" s="164" t="s">
        <v>250</v>
      </c>
      <c r="AU173" s="164" t="s">
        <v>86</v>
      </c>
      <c r="AY173" s="13" t="s">
        <v>159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3" t="s">
        <v>86</v>
      </c>
      <c r="BK173" s="165">
        <f t="shared" si="29"/>
        <v>0</v>
      </c>
      <c r="BL173" s="13" t="s">
        <v>226</v>
      </c>
      <c r="BM173" s="164" t="s">
        <v>415</v>
      </c>
    </row>
    <row r="174" spans="2:65" s="1" customFormat="1" ht="16.5" customHeight="1">
      <c r="B174" s="152"/>
      <c r="C174" s="166" t="s">
        <v>579</v>
      </c>
      <c r="D174" s="166" t="s">
        <v>250</v>
      </c>
      <c r="E174" s="167" t="s">
        <v>1417</v>
      </c>
      <c r="F174" s="168" t="s">
        <v>1418</v>
      </c>
      <c r="G174" s="169" t="s">
        <v>212</v>
      </c>
      <c r="H174" s="170">
        <v>12.24</v>
      </c>
      <c r="I174" s="171"/>
      <c r="J174" s="172">
        <f t="shared" si="20"/>
        <v>0</v>
      </c>
      <c r="K174" s="168" t="s">
        <v>1</v>
      </c>
      <c r="L174" s="173"/>
      <c r="M174" s="174" t="s">
        <v>1</v>
      </c>
      <c r="N174" s="175" t="s">
        <v>40</v>
      </c>
      <c r="O174" s="51"/>
      <c r="P174" s="162">
        <f t="shared" si="21"/>
        <v>0</v>
      </c>
      <c r="Q174" s="162">
        <v>0</v>
      </c>
      <c r="R174" s="162">
        <f t="shared" si="22"/>
        <v>0</v>
      </c>
      <c r="S174" s="162">
        <v>0</v>
      </c>
      <c r="T174" s="163">
        <f t="shared" si="23"/>
        <v>0</v>
      </c>
      <c r="AR174" s="164" t="s">
        <v>292</v>
      </c>
      <c r="AT174" s="164" t="s">
        <v>250</v>
      </c>
      <c r="AU174" s="164" t="s">
        <v>86</v>
      </c>
      <c r="AY174" s="13" t="s">
        <v>159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3" t="s">
        <v>86</v>
      </c>
      <c r="BK174" s="165">
        <f t="shared" si="29"/>
        <v>0</v>
      </c>
      <c r="BL174" s="13" t="s">
        <v>226</v>
      </c>
      <c r="BM174" s="164" t="s">
        <v>423</v>
      </c>
    </row>
    <row r="175" spans="2:65" s="1" customFormat="1" ht="24" customHeight="1">
      <c r="B175" s="152"/>
      <c r="C175" s="153" t="s">
        <v>186</v>
      </c>
      <c r="D175" s="153" t="s">
        <v>161</v>
      </c>
      <c r="E175" s="154" t="s">
        <v>655</v>
      </c>
      <c r="F175" s="155" t="s">
        <v>656</v>
      </c>
      <c r="G175" s="156" t="s">
        <v>604</v>
      </c>
      <c r="H175" s="176"/>
      <c r="I175" s="158"/>
      <c r="J175" s="159">
        <f t="shared" si="20"/>
        <v>0</v>
      </c>
      <c r="K175" s="155" t="s">
        <v>1</v>
      </c>
      <c r="L175" s="28"/>
      <c r="M175" s="160" t="s">
        <v>1</v>
      </c>
      <c r="N175" s="161" t="s">
        <v>40</v>
      </c>
      <c r="O175" s="51"/>
      <c r="P175" s="162">
        <f t="shared" si="21"/>
        <v>0</v>
      </c>
      <c r="Q175" s="162">
        <v>0</v>
      </c>
      <c r="R175" s="162">
        <f t="shared" si="22"/>
        <v>0</v>
      </c>
      <c r="S175" s="162">
        <v>0</v>
      </c>
      <c r="T175" s="163">
        <f t="shared" si="23"/>
        <v>0</v>
      </c>
      <c r="AR175" s="164" t="s">
        <v>226</v>
      </c>
      <c r="AT175" s="164" t="s">
        <v>161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226</v>
      </c>
      <c r="BM175" s="164" t="s">
        <v>431</v>
      </c>
    </row>
    <row r="176" spans="2:65" s="1" customFormat="1" ht="24" customHeight="1">
      <c r="B176" s="152"/>
      <c r="C176" s="153" t="s">
        <v>190</v>
      </c>
      <c r="D176" s="153" t="s">
        <v>161</v>
      </c>
      <c r="E176" s="154" t="s">
        <v>1093</v>
      </c>
      <c r="F176" s="155" t="s">
        <v>1094</v>
      </c>
      <c r="G176" s="156" t="s">
        <v>604</v>
      </c>
      <c r="H176" s="176"/>
      <c r="I176" s="158"/>
      <c r="J176" s="159">
        <f t="shared" si="2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21"/>
        <v>0</v>
      </c>
      <c r="Q176" s="162">
        <v>0</v>
      </c>
      <c r="R176" s="162">
        <f t="shared" si="22"/>
        <v>0</v>
      </c>
      <c r="S176" s="162">
        <v>0</v>
      </c>
      <c r="T176" s="163">
        <f t="shared" si="23"/>
        <v>0</v>
      </c>
      <c r="AR176" s="164" t="s">
        <v>226</v>
      </c>
      <c r="AT176" s="164" t="s">
        <v>161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226</v>
      </c>
      <c r="BM176" s="164" t="s">
        <v>439</v>
      </c>
    </row>
    <row r="177" spans="2:65" s="11" customFormat="1" ht="22.8" customHeight="1">
      <c r="B177" s="139"/>
      <c r="D177" s="140" t="s">
        <v>73</v>
      </c>
      <c r="E177" s="150" t="s">
        <v>1239</v>
      </c>
      <c r="F177" s="150" t="s">
        <v>1240</v>
      </c>
      <c r="I177" s="142"/>
      <c r="J177" s="151">
        <f>BK177</f>
        <v>0</v>
      </c>
      <c r="L177" s="139"/>
      <c r="M177" s="144"/>
      <c r="N177" s="145"/>
      <c r="O177" s="145"/>
      <c r="P177" s="146">
        <f>SUM(P178:P209)</f>
        <v>0</v>
      </c>
      <c r="Q177" s="145"/>
      <c r="R177" s="146">
        <f>SUM(R178:R209)</f>
        <v>0</v>
      </c>
      <c r="S177" s="145"/>
      <c r="T177" s="147">
        <f>SUM(T178:T209)</f>
        <v>0</v>
      </c>
      <c r="AR177" s="140" t="s">
        <v>86</v>
      </c>
      <c r="AT177" s="148" t="s">
        <v>73</v>
      </c>
      <c r="AU177" s="148" t="s">
        <v>78</v>
      </c>
      <c r="AY177" s="140" t="s">
        <v>159</v>
      </c>
      <c r="BK177" s="149">
        <f>SUM(BK178:BK209)</f>
        <v>0</v>
      </c>
    </row>
    <row r="178" spans="2:65" s="1" customFormat="1" ht="16.5" customHeight="1">
      <c r="B178" s="152"/>
      <c r="C178" s="153" t="s">
        <v>998</v>
      </c>
      <c r="D178" s="153" t="s">
        <v>161</v>
      </c>
      <c r="E178" s="154" t="s">
        <v>1419</v>
      </c>
      <c r="F178" s="155" t="s">
        <v>1420</v>
      </c>
      <c r="G178" s="156" t="s">
        <v>212</v>
      </c>
      <c r="H178" s="157">
        <v>12</v>
      </c>
      <c r="I178" s="158"/>
      <c r="J178" s="159">
        <f t="shared" ref="J178:J209" si="30">ROUND(I178*H178,2)</f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ref="P178:P209" si="31">O178*H178</f>
        <v>0</v>
      </c>
      <c r="Q178" s="162">
        <v>0</v>
      </c>
      <c r="R178" s="162">
        <f t="shared" ref="R178:R209" si="32">Q178*H178</f>
        <v>0</v>
      </c>
      <c r="S178" s="162">
        <v>0</v>
      </c>
      <c r="T178" s="163">
        <f t="shared" ref="T178:T209" si="33">S178*H178</f>
        <v>0</v>
      </c>
      <c r="AR178" s="164" t="s">
        <v>226</v>
      </c>
      <c r="AT178" s="164" t="s">
        <v>161</v>
      </c>
      <c r="AU178" s="164" t="s">
        <v>86</v>
      </c>
      <c r="AY178" s="13" t="s">
        <v>159</v>
      </c>
      <c r="BE178" s="165">
        <f t="shared" ref="BE178:BE209" si="34">IF(N178="základná",J178,0)</f>
        <v>0</v>
      </c>
      <c r="BF178" s="165">
        <f t="shared" ref="BF178:BF209" si="35">IF(N178="znížená",J178,0)</f>
        <v>0</v>
      </c>
      <c r="BG178" s="165">
        <f t="shared" ref="BG178:BG209" si="36">IF(N178="zákl. prenesená",J178,0)</f>
        <v>0</v>
      </c>
      <c r="BH178" s="165">
        <f t="shared" ref="BH178:BH209" si="37">IF(N178="zníž. prenesená",J178,0)</f>
        <v>0</v>
      </c>
      <c r="BI178" s="165">
        <f t="shared" ref="BI178:BI209" si="38">IF(N178="nulová",J178,0)</f>
        <v>0</v>
      </c>
      <c r="BJ178" s="13" t="s">
        <v>86</v>
      </c>
      <c r="BK178" s="165">
        <f t="shared" ref="BK178:BK209" si="39">ROUND(I178*H178,2)</f>
        <v>0</v>
      </c>
      <c r="BL178" s="13" t="s">
        <v>226</v>
      </c>
      <c r="BM178" s="164" t="s">
        <v>447</v>
      </c>
    </row>
    <row r="179" spans="2:65" s="1" customFormat="1" ht="16.5" customHeight="1">
      <c r="B179" s="152"/>
      <c r="C179" s="153" t="s">
        <v>1002</v>
      </c>
      <c r="D179" s="153" t="s">
        <v>161</v>
      </c>
      <c r="E179" s="154" t="s">
        <v>1421</v>
      </c>
      <c r="F179" s="155" t="s">
        <v>1422</v>
      </c>
      <c r="G179" s="156" t="s">
        <v>212</v>
      </c>
      <c r="H179" s="157">
        <v>33</v>
      </c>
      <c r="I179" s="158"/>
      <c r="J179" s="159">
        <f t="shared" si="3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31"/>
        <v>0</v>
      </c>
      <c r="Q179" s="162">
        <v>0</v>
      </c>
      <c r="R179" s="162">
        <f t="shared" si="32"/>
        <v>0</v>
      </c>
      <c r="S179" s="162">
        <v>0</v>
      </c>
      <c r="T179" s="163">
        <f t="shared" si="33"/>
        <v>0</v>
      </c>
      <c r="AR179" s="164" t="s">
        <v>226</v>
      </c>
      <c r="AT179" s="164" t="s">
        <v>161</v>
      </c>
      <c r="AU179" s="164" t="s">
        <v>86</v>
      </c>
      <c r="AY179" s="13" t="s">
        <v>159</v>
      </c>
      <c r="BE179" s="165">
        <f t="shared" si="34"/>
        <v>0</v>
      </c>
      <c r="BF179" s="165">
        <f t="shared" si="35"/>
        <v>0</v>
      </c>
      <c r="BG179" s="165">
        <f t="shared" si="36"/>
        <v>0</v>
      </c>
      <c r="BH179" s="165">
        <f t="shared" si="37"/>
        <v>0</v>
      </c>
      <c r="BI179" s="165">
        <f t="shared" si="38"/>
        <v>0</v>
      </c>
      <c r="BJ179" s="13" t="s">
        <v>86</v>
      </c>
      <c r="BK179" s="165">
        <f t="shared" si="39"/>
        <v>0</v>
      </c>
      <c r="BL179" s="13" t="s">
        <v>226</v>
      </c>
      <c r="BM179" s="164" t="s">
        <v>455</v>
      </c>
    </row>
    <row r="180" spans="2:65" s="1" customFormat="1" ht="24" customHeight="1">
      <c r="B180" s="152"/>
      <c r="C180" s="153" t="s">
        <v>1423</v>
      </c>
      <c r="D180" s="153" t="s">
        <v>161</v>
      </c>
      <c r="E180" s="154" t="s">
        <v>1424</v>
      </c>
      <c r="F180" s="155" t="s">
        <v>1425</v>
      </c>
      <c r="G180" s="156" t="s">
        <v>212</v>
      </c>
      <c r="H180" s="157">
        <v>3</v>
      </c>
      <c r="I180" s="158"/>
      <c r="J180" s="159">
        <f t="shared" si="30"/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 t="shared" si="31"/>
        <v>0</v>
      </c>
      <c r="Q180" s="162">
        <v>0</v>
      </c>
      <c r="R180" s="162">
        <f t="shared" si="32"/>
        <v>0</v>
      </c>
      <c r="S180" s="162">
        <v>0</v>
      </c>
      <c r="T180" s="163">
        <f t="shared" si="33"/>
        <v>0</v>
      </c>
      <c r="AR180" s="164" t="s">
        <v>226</v>
      </c>
      <c r="AT180" s="164" t="s">
        <v>161</v>
      </c>
      <c r="AU180" s="164" t="s">
        <v>86</v>
      </c>
      <c r="AY180" s="13" t="s">
        <v>159</v>
      </c>
      <c r="BE180" s="165">
        <f t="shared" si="34"/>
        <v>0</v>
      </c>
      <c r="BF180" s="165">
        <f t="shared" si="35"/>
        <v>0</v>
      </c>
      <c r="BG180" s="165">
        <f t="shared" si="36"/>
        <v>0</v>
      </c>
      <c r="BH180" s="165">
        <f t="shared" si="37"/>
        <v>0</v>
      </c>
      <c r="BI180" s="165">
        <f t="shared" si="38"/>
        <v>0</v>
      </c>
      <c r="BJ180" s="13" t="s">
        <v>86</v>
      </c>
      <c r="BK180" s="165">
        <f t="shared" si="39"/>
        <v>0</v>
      </c>
      <c r="BL180" s="13" t="s">
        <v>226</v>
      </c>
      <c r="BM180" s="164" t="s">
        <v>463</v>
      </c>
    </row>
    <row r="181" spans="2:65" s="1" customFormat="1" ht="24" customHeight="1">
      <c r="B181" s="152"/>
      <c r="C181" s="153" t="s">
        <v>591</v>
      </c>
      <c r="D181" s="153" t="s">
        <v>161</v>
      </c>
      <c r="E181" s="154" t="s">
        <v>1426</v>
      </c>
      <c r="F181" s="155" t="s">
        <v>1427</v>
      </c>
      <c r="G181" s="156" t="s">
        <v>212</v>
      </c>
      <c r="H181" s="157">
        <v>20</v>
      </c>
      <c r="I181" s="158"/>
      <c r="J181" s="159">
        <f t="shared" si="30"/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 t="shared" si="31"/>
        <v>0</v>
      </c>
      <c r="Q181" s="162">
        <v>0</v>
      </c>
      <c r="R181" s="162">
        <f t="shared" si="32"/>
        <v>0</v>
      </c>
      <c r="S181" s="162">
        <v>0</v>
      </c>
      <c r="T181" s="163">
        <f t="shared" si="33"/>
        <v>0</v>
      </c>
      <c r="AR181" s="164" t="s">
        <v>226</v>
      </c>
      <c r="AT181" s="164" t="s">
        <v>161</v>
      </c>
      <c r="AU181" s="164" t="s">
        <v>86</v>
      </c>
      <c r="AY181" s="13" t="s">
        <v>159</v>
      </c>
      <c r="BE181" s="165">
        <f t="shared" si="34"/>
        <v>0</v>
      </c>
      <c r="BF181" s="165">
        <f t="shared" si="35"/>
        <v>0</v>
      </c>
      <c r="BG181" s="165">
        <f t="shared" si="36"/>
        <v>0</v>
      </c>
      <c r="BH181" s="165">
        <f t="shared" si="37"/>
        <v>0</v>
      </c>
      <c r="BI181" s="165">
        <f t="shared" si="38"/>
        <v>0</v>
      </c>
      <c r="BJ181" s="13" t="s">
        <v>86</v>
      </c>
      <c r="BK181" s="165">
        <f t="shared" si="39"/>
        <v>0</v>
      </c>
      <c r="BL181" s="13" t="s">
        <v>226</v>
      </c>
      <c r="BM181" s="164" t="s">
        <v>472</v>
      </c>
    </row>
    <row r="182" spans="2:65" s="1" customFormat="1" ht="16.5" customHeight="1">
      <c r="B182" s="152"/>
      <c r="C182" s="153" t="s">
        <v>601</v>
      </c>
      <c r="D182" s="153" t="s">
        <v>161</v>
      </c>
      <c r="E182" s="154" t="s">
        <v>1428</v>
      </c>
      <c r="F182" s="155" t="s">
        <v>1429</v>
      </c>
      <c r="G182" s="156" t="s">
        <v>212</v>
      </c>
      <c r="H182" s="157">
        <v>7</v>
      </c>
      <c r="I182" s="158"/>
      <c r="J182" s="159">
        <f t="shared" si="30"/>
        <v>0</v>
      </c>
      <c r="K182" s="155" t="s">
        <v>1</v>
      </c>
      <c r="L182" s="28"/>
      <c r="M182" s="160" t="s">
        <v>1</v>
      </c>
      <c r="N182" s="161" t="s">
        <v>40</v>
      </c>
      <c r="O182" s="51"/>
      <c r="P182" s="162">
        <f t="shared" si="31"/>
        <v>0</v>
      </c>
      <c r="Q182" s="162">
        <v>0</v>
      </c>
      <c r="R182" s="162">
        <f t="shared" si="32"/>
        <v>0</v>
      </c>
      <c r="S182" s="162">
        <v>0</v>
      </c>
      <c r="T182" s="163">
        <f t="shared" si="33"/>
        <v>0</v>
      </c>
      <c r="AR182" s="164" t="s">
        <v>226</v>
      </c>
      <c r="AT182" s="164" t="s">
        <v>161</v>
      </c>
      <c r="AU182" s="164" t="s">
        <v>86</v>
      </c>
      <c r="AY182" s="13" t="s">
        <v>159</v>
      </c>
      <c r="BE182" s="165">
        <f t="shared" si="34"/>
        <v>0</v>
      </c>
      <c r="BF182" s="165">
        <f t="shared" si="35"/>
        <v>0</v>
      </c>
      <c r="BG182" s="165">
        <f t="shared" si="36"/>
        <v>0</v>
      </c>
      <c r="BH182" s="165">
        <f t="shared" si="37"/>
        <v>0</v>
      </c>
      <c r="BI182" s="165">
        <f t="shared" si="38"/>
        <v>0</v>
      </c>
      <c r="BJ182" s="13" t="s">
        <v>86</v>
      </c>
      <c r="BK182" s="165">
        <f t="shared" si="39"/>
        <v>0</v>
      </c>
      <c r="BL182" s="13" t="s">
        <v>226</v>
      </c>
      <c r="BM182" s="164" t="s">
        <v>480</v>
      </c>
    </row>
    <row r="183" spans="2:65" s="1" customFormat="1" ht="16.5" customHeight="1">
      <c r="B183" s="152"/>
      <c r="C183" s="153" t="s">
        <v>608</v>
      </c>
      <c r="D183" s="153" t="s">
        <v>161</v>
      </c>
      <c r="E183" s="154" t="s">
        <v>1430</v>
      </c>
      <c r="F183" s="155" t="s">
        <v>1431</v>
      </c>
      <c r="G183" s="156" t="s">
        <v>212</v>
      </c>
      <c r="H183" s="157">
        <v>2</v>
      </c>
      <c r="I183" s="158"/>
      <c r="J183" s="159">
        <f t="shared" si="30"/>
        <v>0</v>
      </c>
      <c r="K183" s="155" t="s">
        <v>1</v>
      </c>
      <c r="L183" s="28"/>
      <c r="M183" s="160" t="s">
        <v>1</v>
      </c>
      <c r="N183" s="161" t="s">
        <v>40</v>
      </c>
      <c r="O183" s="51"/>
      <c r="P183" s="162">
        <f t="shared" si="31"/>
        <v>0</v>
      </c>
      <c r="Q183" s="162">
        <v>0</v>
      </c>
      <c r="R183" s="162">
        <f t="shared" si="32"/>
        <v>0</v>
      </c>
      <c r="S183" s="162">
        <v>0</v>
      </c>
      <c r="T183" s="163">
        <f t="shared" si="33"/>
        <v>0</v>
      </c>
      <c r="AR183" s="164" t="s">
        <v>226</v>
      </c>
      <c r="AT183" s="164" t="s">
        <v>161</v>
      </c>
      <c r="AU183" s="164" t="s">
        <v>86</v>
      </c>
      <c r="AY183" s="13" t="s">
        <v>159</v>
      </c>
      <c r="BE183" s="165">
        <f t="shared" si="34"/>
        <v>0</v>
      </c>
      <c r="BF183" s="165">
        <f t="shared" si="35"/>
        <v>0</v>
      </c>
      <c r="BG183" s="165">
        <f t="shared" si="36"/>
        <v>0</v>
      </c>
      <c r="BH183" s="165">
        <f t="shared" si="37"/>
        <v>0</v>
      </c>
      <c r="BI183" s="165">
        <f t="shared" si="38"/>
        <v>0</v>
      </c>
      <c r="BJ183" s="13" t="s">
        <v>86</v>
      </c>
      <c r="BK183" s="165">
        <f t="shared" si="39"/>
        <v>0</v>
      </c>
      <c r="BL183" s="13" t="s">
        <v>226</v>
      </c>
      <c r="BM183" s="164" t="s">
        <v>488</v>
      </c>
    </row>
    <row r="184" spans="2:65" s="1" customFormat="1" ht="16.5" customHeight="1">
      <c r="B184" s="152"/>
      <c r="C184" s="153" t="s">
        <v>599</v>
      </c>
      <c r="D184" s="153" t="s">
        <v>161</v>
      </c>
      <c r="E184" s="154" t="s">
        <v>1432</v>
      </c>
      <c r="F184" s="155" t="s">
        <v>1433</v>
      </c>
      <c r="G184" s="156" t="s">
        <v>212</v>
      </c>
      <c r="H184" s="157">
        <v>2</v>
      </c>
      <c r="I184" s="158"/>
      <c r="J184" s="159">
        <f t="shared" si="30"/>
        <v>0</v>
      </c>
      <c r="K184" s="155" t="s">
        <v>1</v>
      </c>
      <c r="L184" s="28"/>
      <c r="M184" s="160" t="s">
        <v>1</v>
      </c>
      <c r="N184" s="161" t="s">
        <v>40</v>
      </c>
      <c r="O184" s="51"/>
      <c r="P184" s="162">
        <f t="shared" si="31"/>
        <v>0</v>
      </c>
      <c r="Q184" s="162">
        <v>0</v>
      </c>
      <c r="R184" s="162">
        <f t="shared" si="32"/>
        <v>0</v>
      </c>
      <c r="S184" s="162">
        <v>0</v>
      </c>
      <c r="T184" s="163">
        <f t="shared" si="33"/>
        <v>0</v>
      </c>
      <c r="AR184" s="164" t="s">
        <v>226</v>
      </c>
      <c r="AT184" s="164" t="s">
        <v>161</v>
      </c>
      <c r="AU184" s="164" t="s">
        <v>86</v>
      </c>
      <c r="AY184" s="13" t="s">
        <v>159</v>
      </c>
      <c r="BE184" s="165">
        <f t="shared" si="34"/>
        <v>0</v>
      </c>
      <c r="BF184" s="165">
        <f t="shared" si="35"/>
        <v>0</v>
      </c>
      <c r="BG184" s="165">
        <f t="shared" si="36"/>
        <v>0</v>
      </c>
      <c r="BH184" s="165">
        <f t="shared" si="37"/>
        <v>0</v>
      </c>
      <c r="BI184" s="165">
        <f t="shared" si="38"/>
        <v>0</v>
      </c>
      <c r="BJ184" s="13" t="s">
        <v>86</v>
      </c>
      <c r="BK184" s="165">
        <f t="shared" si="39"/>
        <v>0</v>
      </c>
      <c r="BL184" s="13" t="s">
        <v>226</v>
      </c>
      <c r="BM184" s="164" t="s">
        <v>496</v>
      </c>
    </row>
    <row r="185" spans="2:65" s="1" customFormat="1" ht="16.5" customHeight="1">
      <c r="B185" s="152"/>
      <c r="C185" s="153" t="s">
        <v>1006</v>
      </c>
      <c r="D185" s="153" t="s">
        <v>161</v>
      </c>
      <c r="E185" s="154" t="s">
        <v>1434</v>
      </c>
      <c r="F185" s="155" t="s">
        <v>1435</v>
      </c>
      <c r="G185" s="156" t="s">
        <v>274</v>
      </c>
      <c r="H185" s="157">
        <v>15</v>
      </c>
      <c r="I185" s="158"/>
      <c r="J185" s="159">
        <f t="shared" si="30"/>
        <v>0</v>
      </c>
      <c r="K185" s="155" t="s">
        <v>1</v>
      </c>
      <c r="L185" s="28"/>
      <c r="M185" s="160" t="s">
        <v>1</v>
      </c>
      <c r="N185" s="161" t="s">
        <v>40</v>
      </c>
      <c r="O185" s="51"/>
      <c r="P185" s="162">
        <f t="shared" si="31"/>
        <v>0</v>
      </c>
      <c r="Q185" s="162">
        <v>0</v>
      </c>
      <c r="R185" s="162">
        <f t="shared" si="32"/>
        <v>0</v>
      </c>
      <c r="S185" s="162">
        <v>0</v>
      </c>
      <c r="T185" s="163">
        <f t="shared" si="33"/>
        <v>0</v>
      </c>
      <c r="AR185" s="164" t="s">
        <v>226</v>
      </c>
      <c r="AT185" s="164" t="s">
        <v>161</v>
      </c>
      <c r="AU185" s="164" t="s">
        <v>86</v>
      </c>
      <c r="AY185" s="13" t="s">
        <v>159</v>
      </c>
      <c r="BE185" s="165">
        <f t="shared" si="34"/>
        <v>0</v>
      </c>
      <c r="BF185" s="165">
        <f t="shared" si="35"/>
        <v>0</v>
      </c>
      <c r="BG185" s="165">
        <f t="shared" si="36"/>
        <v>0</v>
      </c>
      <c r="BH185" s="165">
        <f t="shared" si="37"/>
        <v>0</v>
      </c>
      <c r="BI185" s="165">
        <f t="shared" si="38"/>
        <v>0</v>
      </c>
      <c r="BJ185" s="13" t="s">
        <v>86</v>
      </c>
      <c r="BK185" s="165">
        <f t="shared" si="39"/>
        <v>0</v>
      </c>
      <c r="BL185" s="13" t="s">
        <v>226</v>
      </c>
      <c r="BM185" s="164" t="s">
        <v>504</v>
      </c>
    </row>
    <row r="186" spans="2:65" s="1" customFormat="1" ht="16.5" customHeight="1">
      <c r="B186" s="152"/>
      <c r="C186" s="166" t="s">
        <v>1010</v>
      </c>
      <c r="D186" s="166" t="s">
        <v>250</v>
      </c>
      <c r="E186" s="167" t="s">
        <v>1436</v>
      </c>
      <c r="F186" s="168" t="s">
        <v>1437</v>
      </c>
      <c r="G186" s="169" t="s">
        <v>274</v>
      </c>
      <c r="H186" s="170">
        <v>15</v>
      </c>
      <c r="I186" s="171"/>
      <c r="J186" s="172">
        <f t="shared" si="30"/>
        <v>0</v>
      </c>
      <c r="K186" s="168" t="s">
        <v>1</v>
      </c>
      <c r="L186" s="173"/>
      <c r="M186" s="174" t="s">
        <v>1</v>
      </c>
      <c r="N186" s="175" t="s">
        <v>40</v>
      </c>
      <c r="O186" s="51"/>
      <c r="P186" s="162">
        <f t="shared" si="31"/>
        <v>0</v>
      </c>
      <c r="Q186" s="162">
        <v>0</v>
      </c>
      <c r="R186" s="162">
        <f t="shared" si="32"/>
        <v>0</v>
      </c>
      <c r="S186" s="162">
        <v>0</v>
      </c>
      <c r="T186" s="163">
        <f t="shared" si="33"/>
        <v>0</v>
      </c>
      <c r="AR186" s="164" t="s">
        <v>292</v>
      </c>
      <c r="AT186" s="164" t="s">
        <v>250</v>
      </c>
      <c r="AU186" s="164" t="s">
        <v>86</v>
      </c>
      <c r="AY186" s="13" t="s">
        <v>159</v>
      </c>
      <c r="BE186" s="165">
        <f t="shared" si="34"/>
        <v>0</v>
      </c>
      <c r="BF186" s="165">
        <f t="shared" si="35"/>
        <v>0</v>
      </c>
      <c r="BG186" s="165">
        <f t="shared" si="36"/>
        <v>0</v>
      </c>
      <c r="BH186" s="165">
        <f t="shared" si="37"/>
        <v>0</v>
      </c>
      <c r="BI186" s="165">
        <f t="shared" si="38"/>
        <v>0</v>
      </c>
      <c r="BJ186" s="13" t="s">
        <v>86</v>
      </c>
      <c r="BK186" s="165">
        <f t="shared" si="39"/>
        <v>0</v>
      </c>
      <c r="BL186" s="13" t="s">
        <v>226</v>
      </c>
      <c r="BM186" s="164" t="s">
        <v>512</v>
      </c>
    </row>
    <row r="187" spans="2:65" s="1" customFormat="1" ht="16.5" customHeight="1">
      <c r="B187" s="152"/>
      <c r="C187" s="153" t="s">
        <v>1014</v>
      </c>
      <c r="D187" s="153" t="s">
        <v>161</v>
      </c>
      <c r="E187" s="154" t="s">
        <v>1438</v>
      </c>
      <c r="F187" s="155" t="s">
        <v>1439</v>
      </c>
      <c r="G187" s="156" t="s">
        <v>274</v>
      </c>
      <c r="H187" s="157">
        <v>18</v>
      </c>
      <c r="I187" s="158"/>
      <c r="J187" s="159">
        <f t="shared" si="30"/>
        <v>0</v>
      </c>
      <c r="K187" s="155" t="s">
        <v>1</v>
      </c>
      <c r="L187" s="28"/>
      <c r="M187" s="160" t="s">
        <v>1</v>
      </c>
      <c r="N187" s="161" t="s">
        <v>40</v>
      </c>
      <c r="O187" s="51"/>
      <c r="P187" s="162">
        <f t="shared" si="31"/>
        <v>0</v>
      </c>
      <c r="Q187" s="162">
        <v>0</v>
      </c>
      <c r="R187" s="162">
        <f t="shared" si="32"/>
        <v>0</v>
      </c>
      <c r="S187" s="162">
        <v>0</v>
      </c>
      <c r="T187" s="163">
        <f t="shared" si="33"/>
        <v>0</v>
      </c>
      <c r="AR187" s="164" t="s">
        <v>226</v>
      </c>
      <c r="AT187" s="164" t="s">
        <v>161</v>
      </c>
      <c r="AU187" s="164" t="s">
        <v>86</v>
      </c>
      <c r="AY187" s="13" t="s">
        <v>159</v>
      </c>
      <c r="BE187" s="165">
        <f t="shared" si="34"/>
        <v>0</v>
      </c>
      <c r="BF187" s="165">
        <f t="shared" si="35"/>
        <v>0</v>
      </c>
      <c r="BG187" s="165">
        <f t="shared" si="36"/>
        <v>0</v>
      </c>
      <c r="BH187" s="165">
        <f t="shared" si="37"/>
        <v>0</v>
      </c>
      <c r="BI187" s="165">
        <f t="shared" si="38"/>
        <v>0</v>
      </c>
      <c r="BJ187" s="13" t="s">
        <v>86</v>
      </c>
      <c r="BK187" s="165">
        <f t="shared" si="39"/>
        <v>0</v>
      </c>
      <c r="BL187" s="13" t="s">
        <v>226</v>
      </c>
      <c r="BM187" s="164" t="s">
        <v>520</v>
      </c>
    </row>
    <row r="188" spans="2:65" s="1" customFormat="1" ht="16.5" customHeight="1">
      <c r="B188" s="152"/>
      <c r="C188" s="166" t="s">
        <v>1018</v>
      </c>
      <c r="D188" s="166" t="s">
        <v>250</v>
      </c>
      <c r="E188" s="167" t="s">
        <v>1440</v>
      </c>
      <c r="F188" s="168" t="s">
        <v>1441</v>
      </c>
      <c r="G188" s="169" t="s">
        <v>274</v>
      </c>
      <c r="H188" s="170">
        <v>18</v>
      </c>
      <c r="I188" s="171"/>
      <c r="J188" s="172">
        <f t="shared" si="30"/>
        <v>0</v>
      </c>
      <c r="K188" s="168" t="s">
        <v>1</v>
      </c>
      <c r="L188" s="173"/>
      <c r="M188" s="174" t="s">
        <v>1</v>
      </c>
      <c r="N188" s="175" t="s">
        <v>40</v>
      </c>
      <c r="O188" s="51"/>
      <c r="P188" s="162">
        <f t="shared" si="31"/>
        <v>0</v>
      </c>
      <c r="Q188" s="162">
        <v>0</v>
      </c>
      <c r="R188" s="162">
        <f t="shared" si="32"/>
        <v>0</v>
      </c>
      <c r="S188" s="162">
        <v>0</v>
      </c>
      <c r="T188" s="163">
        <f t="shared" si="33"/>
        <v>0</v>
      </c>
      <c r="AR188" s="164" t="s">
        <v>292</v>
      </c>
      <c r="AT188" s="164" t="s">
        <v>250</v>
      </c>
      <c r="AU188" s="164" t="s">
        <v>86</v>
      </c>
      <c r="AY188" s="13" t="s">
        <v>159</v>
      </c>
      <c r="BE188" s="165">
        <f t="shared" si="34"/>
        <v>0</v>
      </c>
      <c r="BF188" s="165">
        <f t="shared" si="35"/>
        <v>0</v>
      </c>
      <c r="BG188" s="165">
        <f t="shared" si="36"/>
        <v>0</v>
      </c>
      <c r="BH188" s="165">
        <f t="shared" si="37"/>
        <v>0</v>
      </c>
      <c r="BI188" s="165">
        <f t="shared" si="38"/>
        <v>0</v>
      </c>
      <c r="BJ188" s="13" t="s">
        <v>86</v>
      </c>
      <c r="BK188" s="165">
        <f t="shared" si="39"/>
        <v>0</v>
      </c>
      <c r="BL188" s="13" t="s">
        <v>226</v>
      </c>
      <c r="BM188" s="164" t="s">
        <v>528</v>
      </c>
    </row>
    <row r="189" spans="2:65" s="1" customFormat="1" ht="16.5" customHeight="1">
      <c r="B189" s="152"/>
      <c r="C189" s="153" t="s">
        <v>1034</v>
      </c>
      <c r="D189" s="153" t="s">
        <v>161</v>
      </c>
      <c r="E189" s="154" t="s">
        <v>1442</v>
      </c>
      <c r="F189" s="155" t="s">
        <v>1443</v>
      </c>
      <c r="G189" s="156" t="s">
        <v>274</v>
      </c>
      <c r="H189" s="157">
        <v>8</v>
      </c>
      <c r="I189" s="158"/>
      <c r="J189" s="159">
        <f t="shared" si="30"/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 t="shared" si="31"/>
        <v>0</v>
      </c>
      <c r="Q189" s="162">
        <v>0</v>
      </c>
      <c r="R189" s="162">
        <f t="shared" si="32"/>
        <v>0</v>
      </c>
      <c r="S189" s="162">
        <v>0</v>
      </c>
      <c r="T189" s="163">
        <f t="shared" si="33"/>
        <v>0</v>
      </c>
      <c r="AR189" s="164" t="s">
        <v>226</v>
      </c>
      <c r="AT189" s="164" t="s">
        <v>161</v>
      </c>
      <c r="AU189" s="164" t="s">
        <v>86</v>
      </c>
      <c r="AY189" s="13" t="s">
        <v>159</v>
      </c>
      <c r="BE189" s="165">
        <f t="shared" si="34"/>
        <v>0</v>
      </c>
      <c r="BF189" s="165">
        <f t="shared" si="35"/>
        <v>0</v>
      </c>
      <c r="BG189" s="165">
        <f t="shared" si="36"/>
        <v>0</v>
      </c>
      <c r="BH189" s="165">
        <f t="shared" si="37"/>
        <v>0</v>
      </c>
      <c r="BI189" s="165">
        <f t="shared" si="38"/>
        <v>0</v>
      </c>
      <c r="BJ189" s="13" t="s">
        <v>86</v>
      </c>
      <c r="BK189" s="165">
        <f t="shared" si="39"/>
        <v>0</v>
      </c>
      <c r="BL189" s="13" t="s">
        <v>226</v>
      </c>
      <c r="BM189" s="164" t="s">
        <v>536</v>
      </c>
    </row>
    <row r="190" spans="2:65" s="1" customFormat="1" ht="16.5" customHeight="1">
      <c r="B190" s="152"/>
      <c r="C190" s="166" t="s">
        <v>1038</v>
      </c>
      <c r="D190" s="166" t="s">
        <v>250</v>
      </c>
      <c r="E190" s="167" t="s">
        <v>1444</v>
      </c>
      <c r="F190" s="168" t="s">
        <v>1445</v>
      </c>
      <c r="G190" s="169" t="s">
        <v>274</v>
      </c>
      <c r="H190" s="170">
        <v>3</v>
      </c>
      <c r="I190" s="171"/>
      <c r="J190" s="172">
        <f t="shared" si="30"/>
        <v>0</v>
      </c>
      <c r="K190" s="168" t="s">
        <v>1</v>
      </c>
      <c r="L190" s="173"/>
      <c r="M190" s="174" t="s">
        <v>1</v>
      </c>
      <c r="N190" s="175" t="s">
        <v>40</v>
      </c>
      <c r="O190" s="51"/>
      <c r="P190" s="162">
        <f t="shared" si="31"/>
        <v>0</v>
      </c>
      <c r="Q190" s="162">
        <v>0</v>
      </c>
      <c r="R190" s="162">
        <f t="shared" si="32"/>
        <v>0</v>
      </c>
      <c r="S190" s="162">
        <v>0</v>
      </c>
      <c r="T190" s="163">
        <f t="shared" si="33"/>
        <v>0</v>
      </c>
      <c r="AR190" s="164" t="s">
        <v>292</v>
      </c>
      <c r="AT190" s="164" t="s">
        <v>250</v>
      </c>
      <c r="AU190" s="164" t="s">
        <v>86</v>
      </c>
      <c r="AY190" s="13" t="s">
        <v>159</v>
      </c>
      <c r="BE190" s="165">
        <f t="shared" si="34"/>
        <v>0</v>
      </c>
      <c r="BF190" s="165">
        <f t="shared" si="35"/>
        <v>0</v>
      </c>
      <c r="BG190" s="165">
        <f t="shared" si="36"/>
        <v>0</v>
      </c>
      <c r="BH190" s="165">
        <f t="shared" si="37"/>
        <v>0</v>
      </c>
      <c r="BI190" s="165">
        <f t="shared" si="38"/>
        <v>0</v>
      </c>
      <c r="BJ190" s="13" t="s">
        <v>86</v>
      </c>
      <c r="BK190" s="165">
        <f t="shared" si="39"/>
        <v>0</v>
      </c>
      <c r="BL190" s="13" t="s">
        <v>226</v>
      </c>
      <c r="BM190" s="164" t="s">
        <v>544</v>
      </c>
    </row>
    <row r="191" spans="2:65" s="1" customFormat="1" ht="16.5" customHeight="1">
      <c r="B191" s="152"/>
      <c r="C191" s="166" t="s">
        <v>1044</v>
      </c>
      <c r="D191" s="166" t="s">
        <v>250</v>
      </c>
      <c r="E191" s="167" t="s">
        <v>1446</v>
      </c>
      <c r="F191" s="168" t="s">
        <v>1447</v>
      </c>
      <c r="G191" s="169" t="s">
        <v>274</v>
      </c>
      <c r="H191" s="170">
        <v>5</v>
      </c>
      <c r="I191" s="171"/>
      <c r="J191" s="172">
        <f t="shared" si="30"/>
        <v>0</v>
      </c>
      <c r="K191" s="168" t="s">
        <v>1</v>
      </c>
      <c r="L191" s="173"/>
      <c r="M191" s="174" t="s">
        <v>1</v>
      </c>
      <c r="N191" s="175" t="s">
        <v>40</v>
      </c>
      <c r="O191" s="51"/>
      <c r="P191" s="162">
        <f t="shared" si="31"/>
        <v>0</v>
      </c>
      <c r="Q191" s="162">
        <v>0</v>
      </c>
      <c r="R191" s="162">
        <f t="shared" si="32"/>
        <v>0</v>
      </c>
      <c r="S191" s="162">
        <v>0</v>
      </c>
      <c r="T191" s="163">
        <f t="shared" si="33"/>
        <v>0</v>
      </c>
      <c r="AR191" s="164" t="s">
        <v>292</v>
      </c>
      <c r="AT191" s="164" t="s">
        <v>250</v>
      </c>
      <c r="AU191" s="164" t="s">
        <v>86</v>
      </c>
      <c r="AY191" s="13" t="s">
        <v>159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3" t="s">
        <v>86</v>
      </c>
      <c r="BK191" s="165">
        <f t="shared" si="39"/>
        <v>0</v>
      </c>
      <c r="BL191" s="13" t="s">
        <v>226</v>
      </c>
      <c r="BM191" s="164" t="s">
        <v>552</v>
      </c>
    </row>
    <row r="192" spans="2:65" s="1" customFormat="1" ht="16.5" customHeight="1">
      <c r="B192" s="152"/>
      <c r="C192" s="153" t="s">
        <v>1063</v>
      </c>
      <c r="D192" s="153" t="s">
        <v>161</v>
      </c>
      <c r="E192" s="154" t="s">
        <v>1448</v>
      </c>
      <c r="F192" s="155" t="s">
        <v>1449</v>
      </c>
      <c r="G192" s="156" t="s">
        <v>274</v>
      </c>
      <c r="H192" s="157">
        <v>4</v>
      </c>
      <c r="I192" s="158"/>
      <c r="J192" s="159">
        <f t="shared" si="30"/>
        <v>0</v>
      </c>
      <c r="K192" s="155" t="s">
        <v>1</v>
      </c>
      <c r="L192" s="28"/>
      <c r="M192" s="160" t="s">
        <v>1</v>
      </c>
      <c r="N192" s="161" t="s">
        <v>40</v>
      </c>
      <c r="O192" s="51"/>
      <c r="P192" s="162">
        <f t="shared" si="31"/>
        <v>0</v>
      </c>
      <c r="Q192" s="162">
        <v>0</v>
      </c>
      <c r="R192" s="162">
        <f t="shared" si="32"/>
        <v>0</v>
      </c>
      <c r="S192" s="162">
        <v>0</v>
      </c>
      <c r="T192" s="163">
        <f t="shared" si="33"/>
        <v>0</v>
      </c>
      <c r="AR192" s="164" t="s">
        <v>226</v>
      </c>
      <c r="AT192" s="164" t="s">
        <v>161</v>
      </c>
      <c r="AU192" s="164" t="s">
        <v>86</v>
      </c>
      <c r="AY192" s="13" t="s">
        <v>159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3" t="s">
        <v>86</v>
      </c>
      <c r="BK192" s="165">
        <f t="shared" si="39"/>
        <v>0</v>
      </c>
      <c r="BL192" s="13" t="s">
        <v>226</v>
      </c>
      <c r="BM192" s="164" t="s">
        <v>566</v>
      </c>
    </row>
    <row r="193" spans="2:65" s="1" customFormat="1" ht="16.5" customHeight="1">
      <c r="B193" s="152"/>
      <c r="C193" s="166" t="s">
        <v>832</v>
      </c>
      <c r="D193" s="166" t="s">
        <v>250</v>
      </c>
      <c r="E193" s="167" t="s">
        <v>1450</v>
      </c>
      <c r="F193" s="168" t="s">
        <v>1451</v>
      </c>
      <c r="G193" s="169" t="s">
        <v>274</v>
      </c>
      <c r="H193" s="170">
        <v>4</v>
      </c>
      <c r="I193" s="171"/>
      <c r="J193" s="172">
        <f t="shared" si="30"/>
        <v>0</v>
      </c>
      <c r="K193" s="168" t="s">
        <v>1</v>
      </c>
      <c r="L193" s="173"/>
      <c r="M193" s="174" t="s">
        <v>1</v>
      </c>
      <c r="N193" s="175" t="s">
        <v>40</v>
      </c>
      <c r="O193" s="51"/>
      <c r="P193" s="162">
        <f t="shared" si="31"/>
        <v>0</v>
      </c>
      <c r="Q193" s="162">
        <v>0</v>
      </c>
      <c r="R193" s="162">
        <f t="shared" si="32"/>
        <v>0</v>
      </c>
      <c r="S193" s="162">
        <v>0</v>
      </c>
      <c r="T193" s="163">
        <f t="shared" si="33"/>
        <v>0</v>
      </c>
      <c r="AR193" s="164" t="s">
        <v>292</v>
      </c>
      <c r="AT193" s="164" t="s">
        <v>250</v>
      </c>
      <c r="AU193" s="164" t="s">
        <v>86</v>
      </c>
      <c r="AY193" s="13" t="s">
        <v>159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3" t="s">
        <v>86</v>
      </c>
      <c r="BK193" s="165">
        <f t="shared" si="39"/>
        <v>0</v>
      </c>
      <c r="BL193" s="13" t="s">
        <v>226</v>
      </c>
      <c r="BM193" s="164" t="s">
        <v>573</v>
      </c>
    </row>
    <row r="194" spans="2:65" s="1" customFormat="1" ht="16.5" customHeight="1">
      <c r="B194" s="152"/>
      <c r="C194" s="153" t="s">
        <v>1067</v>
      </c>
      <c r="D194" s="153" t="s">
        <v>161</v>
      </c>
      <c r="E194" s="154" t="s">
        <v>1452</v>
      </c>
      <c r="F194" s="155" t="s">
        <v>1453</v>
      </c>
      <c r="G194" s="156" t="s">
        <v>274</v>
      </c>
      <c r="H194" s="157">
        <v>6</v>
      </c>
      <c r="I194" s="158"/>
      <c r="J194" s="159">
        <f t="shared" si="30"/>
        <v>0</v>
      </c>
      <c r="K194" s="155" t="s">
        <v>1</v>
      </c>
      <c r="L194" s="28"/>
      <c r="M194" s="160" t="s">
        <v>1</v>
      </c>
      <c r="N194" s="161" t="s">
        <v>40</v>
      </c>
      <c r="O194" s="51"/>
      <c r="P194" s="162">
        <f t="shared" si="31"/>
        <v>0</v>
      </c>
      <c r="Q194" s="162">
        <v>0</v>
      </c>
      <c r="R194" s="162">
        <f t="shared" si="32"/>
        <v>0</v>
      </c>
      <c r="S194" s="162">
        <v>0</v>
      </c>
      <c r="T194" s="163">
        <f t="shared" si="33"/>
        <v>0</v>
      </c>
      <c r="AR194" s="164" t="s">
        <v>226</v>
      </c>
      <c r="AT194" s="164" t="s">
        <v>161</v>
      </c>
      <c r="AU194" s="164" t="s">
        <v>86</v>
      </c>
      <c r="AY194" s="13" t="s">
        <v>159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3" t="s">
        <v>86</v>
      </c>
      <c r="BK194" s="165">
        <f t="shared" si="39"/>
        <v>0</v>
      </c>
      <c r="BL194" s="13" t="s">
        <v>226</v>
      </c>
      <c r="BM194" s="164" t="s">
        <v>579</v>
      </c>
    </row>
    <row r="195" spans="2:65" s="1" customFormat="1" ht="16.5" customHeight="1">
      <c r="B195" s="152"/>
      <c r="C195" s="166" t="s">
        <v>1028</v>
      </c>
      <c r="D195" s="166" t="s">
        <v>250</v>
      </c>
      <c r="E195" s="167" t="s">
        <v>1454</v>
      </c>
      <c r="F195" s="168" t="s">
        <v>1455</v>
      </c>
      <c r="G195" s="169" t="s">
        <v>274</v>
      </c>
      <c r="H195" s="170">
        <v>6</v>
      </c>
      <c r="I195" s="171"/>
      <c r="J195" s="172">
        <f t="shared" si="30"/>
        <v>0</v>
      </c>
      <c r="K195" s="168" t="s">
        <v>1</v>
      </c>
      <c r="L195" s="173"/>
      <c r="M195" s="174" t="s">
        <v>1</v>
      </c>
      <c r="N195" s="175" t="s">
        <v>40</v>
      </c>
      <c r="O195" s="51"/>
      <c r="P195" s="162">
        <f t="shared" si="31"/>
        <v>0</v>
      </c>
      <c r="Q195" s="162">
        <v>0</v>
      </c>
      <c r="R195" s="162">
        <f t="shared" si="32"/>
        <v>0</v>
      </c>
      <c r="S195" s="162">
        <v>0</v>
      </c>
      <c r="T195" s="163">
        <f t="shared" si="33"/>
        <v>0</v>
      </c>
      <c r="AR195" s="164" t="s">
        <v>292</v>
      </c>
      <c r="AT195" s="164" t="s">
        <v>250</v>
      </c>
      <c r="AU195" s="164" t="s">
        <v>86</v>
      </c>
      <c r="AY195" s="13" t="s">
        <v>159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3" t="s">
        <v>86</v>
      </c>
      <c r="BK195" s="165">
        <f t="shared" si="39"/>
        <v>0</v>
      </c>
      <c r="BL195" s="13" t="s">
        <v>226</v>
      </c>
      <c r="BM195" s="164" t="s">
        <v>587</v>
      </c>
    </row>
    <row r="196" spans="2:65" s="1" customFormat="1" ht="16.5" customHeight="1">
      <c r="B196" s="152"/>
      <c r="C196" s="153" t="s">
        <v>1047</v>
      </c>
      <c r="D196" s="153" t="s">
        <v>161</v>
      </c>
      <c r="E196" s="154" t="s">
        <v>1456</v>
      </c>
      <c r="F196" s="155" t="s">
        <v>1457</v>
      </c>
      <c r="G196" s="156" t="s">
        <v>274</v>
      </c>
      <c r="H196" s="157">
        <v>1</v>
      </c>
      <c r="I196" s="158"/>
      <c r="J196" s="159">
        <f t="shared" si="30"/>
        <v>0</v>
      </c>
      <c r="K196" s="155" t="s">
        <v>1</v>
      </c>
      <c r="L196" s="28"/>
      <c r="M196" s="160" t="s">
        <v>1</v>
      </c>
      <c r="N196" s="161" t="s">
        <v>40</v>
      </c>
      <c r="O196" s="51"/>
      <c r="P196" s="162">
        <f t="shared" si="31"/>
        <v>0</v>
      </c>
      <c r="Q196" s="162">
        <v>0</v>
      </c>
      <c r="R196" s="162">
        <f t="shared" si="32"/>
        <v>0</v>
      </c>
      <c r="S196" s="162">
        <v>0</v>
      </c>
      <c r="T196" s="163">
        <f t="shared" si="33"/>
        <v>0</v>
      </c>
      <c r="AR196" s="164" t="s">
        <v>226</v>
      </c>
      <c r="AT196" s="164" t="s">
        <v>161</v>
      </c>
      <c r="AU196" s="164" t="s">
        <v>86</v>
      </c>
      <c r="AY196" s="13" t="s">
        <v>159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3" t="s">
        <v>86</v>
      </c>
      <c r="BK196" s="165">
        <f t="shared" si="39"/>
        <v>0</v>
      </c>
      <c r="BL196" s="13" t="s">
        <v>226</v>
      </c>
      <c r="BM196" s="164" t="s">
        <v>595</v>
      </c>
    </row>
    <row r="197" spans="2:65" s="1" customFormat="1" ht="16.5" customHeight="1">
      <c r="B197" s="152"/>
      <c r="C197" s="166" t="s">
        <v>1050</v>
      </c>
      <c r="D197" s="166" t="s">
        <v>250</v>
      </c>
      <c r="E197" s="167" t="s">
        <v>1458</v>
      </c>
      <c r="F197" s="168" t="s">
        <v>1459</v>
      </c>
      <c r="G197" s="169" t="s">
        <v>274</v>
      </c>
      <c r="H197" s="170">
        <v>1</v>
      </c>
      <c r="I197" s="171"/>
      <c r="J197" s="172">
        <f t="shared" si="30"/>
        <v>0</v>
      </c>
      <c r="K197" s="168" t="s">
        <v>1</v>
      </c>
      <c r="L197" s="173"/>
      <c r="M197" s="174" t="s">
        <v>1</v>
      </c>
      <c r="N197" s="175" t="s">
        <v>40</v>
      </c>
      <c r="O197" s="51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AR197" s="164" t="s">
        <v>292</v>
      </c>
      <c r="AT197" s="164" t="s">
        <v>250</v>
      </c>
      <c r="AU197" s="164" t="s">
        <v>86</v>
      </c>
      <c r="AY197" s="13" t="s">
        <v>159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3" t="s">
        <v>86</v>
      </c>
      <c r="BK197" s="165">
        <f t="shared" si="39"/>
        <v>0</v>
      </c>
      <c r="BL197" s="13" t="s">
        <v>226</v>
      </c>
      <c r="BM197" s="164" t="s">
        <v>601</v>
      </c>
    </row>
    <row r="198" spans="2:65" s="1" customFormat="1" ht="16.5" customHeight="1">
      <c r="B198" s="152"/>
      <c r="C198" s="153" t="s">
        <v>1053</v>
      </c>
      <c r="D198" s="153" t="s">
        <v>161</v>
      </c>
      <c r="E198" s="154" t="s">
        <v>1460</v>
      </c>
      <c r="F198" s="155" t="s">
        <v>1461</v>
      </c>
      <c r="G198" s="156" t="s">
        <v>274</v>
      </c>
      <c r="H198" s="157">
        <v>3</v>
      </c>
      <c r="I198" s="158"/>
      <c r="J198" s="159">
        <f t="shared" si="30"/>
        <v>0</v>
      </c>
      <c r="K198" s="155" t="s">
        <v>1</v>
      </c>
      <c r="L198" s="28"/>
      <c r="M198" s="160" t="s">
        <v>1</v>
      </c>
      <c r="N198" s="161" t="s">
        <v>40</v>
      </c>
      <c r="O198" s="51"/>
      <c r="P198" s="162">
        <f t="shared" si="31"/>
        <v>0</v>
      </c>
      <c r="Q198" s="162">
        <v>0</v>
      </c>
      <c r="R198" s="162">
        <f t="shared" si="32"/>
        <v>0</v>
      </c>
      <c r="S198" s="162">
        <v>0</v>
      </c>
      <c r="T198" s="163">
        <f t="shared" si="33"/>
        <v>0</v>
      </c>
      <c r="AR198" s="164" t="s">
        <v>226</v>
      </c>
      <c r="AT198" s="164" t="s">
        <v>161</v>
      </c>
      <c r="AU198" s="164" t="s">
        <v>86</v>
      </c>
      <c r="AY198" s="13" t="s">
        <v>159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3" t="s">
        <v>86</v>
      </c>
      <c r="BK198" s="165">
        <f t="shared" si="39"/>
        <v>0</v>
      </c>
      <c r="BL198" s="13" t="s">
        <v>226</v>
      </c>
      <c r="BM198" s="164" t="s">
        <v>612</v>
      </c>
    </row>
    <row r="199" spans="2:65" s="1" customFormat="1" ht="24" customHeight="1">
      <c r="B199" s="152"/>
      <c r="C199" s="166" t="s">
        <v>742</v>
      </c>
      <c r="D199" s="166" t="s">
        <v>250</v>
      </c>
      <c r="E199" s="167" t="s">
        <v>1462</v>
      </c>
      <c r="F199" s="168" t="s">
        <v>1463</v>
      </c>
      <c r="G199" s="169" t="s">
        <v>274</v>
      </c>
      <c r="H199" s="170">
        <v>3</v>
      </c>
      <c r="I199" s="171"/>
      <c r="J199" s="172">
        <f t="shared" si="30"/>
        <v>0</v>
      </c>
      <c r="K199" s="168" t="s">
        <v>1</v>
      </c>
      <c r="L199" s="173"/>
      <c r="M199" s="174" t="s">
        <v>1</v>
      </c>
      <c r="N199" s="175" t="s">
        <v>40</v>
      </c>
      <c r="O199" s="51"/>
      <c r="P199" s="162">
        <f t="shared" si="31"/>
        <v>0</v>
      </c>
      <c r="Q199" s="162">
        <v>0</v>
      </c>
      <c r="R199" s="162">
        <f t="shared" si="32"/>
        <v>0</v>
      </c>
      <c r="S199" s="162">
        <v>0</v>
      </c>
      <c r="T199" s="163">
        <f t="shared" si="33"/>
        <v>0</v>
      </c>
      <c r="AR199" s="164" t="s">
        <v>292</v>
      </c>
      <c r="AT199" s="164" t="s">
        <v>250</v>
      </c>
      <c r="AU199" s="164" t="s">
        <v>86</v>
      </c>
      <c r="AY199" s="13" t="s">
        <v>159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3" t="s">
        <v>86</v>
      </c>
      <c r="BK199" s="165">
        <f t="shared" si="39"/>
        <v>0</v>
      </c>
      <c r="BL199" s="13" t="s">
        <v>226</v>
      </c>
      <c r="BM199" s="164" t="s">
        <v>620</v>
      </c>
    </row>
    <row r="200" spans="2:65" s="1" customFormat="1" ht="16.5" customHeight="1">
      <c r="B200" s="152"/>
      <c r="C200" s="153" t="s">
        <v>1059</v>
      </c>
      <c r="D200" s="153" t="s">
        <v>161</v>
      </c>
      <c r="E200" s="154" t="s">
        <v>1464</v>
      </c>
      <c r="F200" s="155" t="s">
        <v>1465</v>
      </c>
      <c r="G200" s="156" t="s">
        <v>274</v>
      </c>
      <c r="H200" s="157">
        <v>4</v>
      </c>
      <c r="I200" s="158"/>
      <c r="J200" s="159">
        <f t="shared" si="30"/>
        <v>0</v>
      </c>
      <c r="K200" s="155" t="s">
        <v>1</v>
      </c>
      <c r="L200" s="28"/>
      <c r="M200" s="160" t="s">
        <v>1</v>
      </c>
      <c r="N200" s="161" t="s">
        <v>40</v>
      </c>
      <c r="O200" s="51"/>
      <c r="P200" s="162">
        <f t="shared" si="31"/>
        <v>0</v>
      </c>
      <c r="Q200" s="162">
        <v>0</v>
      </c>
      <c r="R200" s="162">
        <f t="shared" si="32"/>
        <v>0</v>
      </c>
      <c r="S200" s="162">
        <v>0</v>
      </c>
      <c r="T200" s="163">
        <f t="shared" si="33"/>
        <v>0</v>
      </c>
      <c r="AR200" s="164" t="s">
        <v>226</v>
      </c>
      <c r="AT200" s="164" t="s">
        <v>161</v>
      </c>
      <c r="AU200" s="164" t="s">
        <v>86</v>
      </c>
      <c r="AY200" s="13" t="s">
        <v>159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3" t="s">
        <v>86</v>
      </c>
      <c r="BK200" s="165">
        <f t="shared" si="39"/>
        <v>0</v>
      </c>
      <c r="BL200" s="13" t="s">
        <v>226</v>
      </c>
      <c r="BM200" s="164" t="s">
        <v>628</v>
      </c>
    </row>
    <row r="201" spans="2:65" s="1" customFormat="1" ht="24" customHeight="1">
      <c r="B201" s="152"/>
      <c r="C201" s="166" t="s">
        <v>238</v>
      </c>
      <c r="D201" s="166" t="s">
        <v>250</v>
      </c>
      <c r="E201" s="167" t="s">
        <v>1466</v>
      </c>
      <c r="F201" s="168" t="s">
        <v>1467</v>
      </c>
      <c r="G201" s="169" t="s">
        <v>274</v>
      </c>
      <c r="H201" s="170">
        <v>4</v>
      </c>
      <c r="I201" s="171"/>
      <c r="J201" s="172">
        <f t="shared" si="30"/>
        <v>0</v>
      </c>
      <c r="K201" s="168" t="s">
        <v>1</v>
      </c>
      <c r="L201" s="173"/>
      <c r="M201" s="174" t="s">
        <v>1</v>
      </c>
      <c r="N201" s="175" t="s">
        <v>40</v>
      </c>
      <c r="O201" s="51"/>
      <c r="P201" s="162">
        <f t="shared" si="31"/>
        <v>0</v>
      </c>
      <c r="Q201" s="162">
        <v>0</v>
      </c>
      <c r="R201" s="162">
        <f t="shared" si="32"/>
        <v>0</v>
      </c>
      <c r="S201" s="162">
        <v>0</v>
      </c>
      <c r="T201" s="163">
        <f t="shared" si="33"/>
        <v>0</v>
      </c>
      <c r="AR201" s="164" t="s">
        <v>292</v>
      </c>
      <c r="AT201" s="164" t="s">
        <v>250</v>
      </c>
      <c r="AU201" s="164" t="s">
        <v>86</v>
      </c>
      <c r="AY201" s="13" t="s">
        <v>159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3" t="s">
        <v>86</v>
      </c>
      <c r="BK201" s="165">
        <f t="shared" si="39"/>
        <v>0</v>
      </c>
      <c r="BL201" s="13" t="s">
        <v>226</v>
      </c>
      <c r="BM201" s="164" t="s">
        <v>636</v>
      </c>
    </row>
    <row r="202" spans="2:65" s="1" customFormat="1" ht="24" customHeight="1">
      <c r="B202" s="152"/>
      <c r="C202" s="153" t="s">
        <v>214</v>
      </c>
      <c r="D202" s="153" t="s">
        <v>161</v>
      </c>
      <c r="E202" s="154" t="s">
        <v>1468</v>
      </c>
      <c r="F202" s="155" t="s">
        <v>1469</v>
      </c>
      <c r="G202" s="156" t="s">
        <v>604</v>
      </c>
      <c r="H202" s="176"/>
      <c r="I202" s="158"/>
      <c r="J202" s="159">
        <f t="shared" si="30"/>
        <v>0</v>
      </c>
      <c r="K202" s="155" t="s">
        <v>1</v>
      </c>
      <c r="L202" s="28"/>
      <c r="M202" s="160" t="s">
        <v>1</v>
      </c>
      <c r="N202" s="161" t="s">
        <v>40</v>
      </c>
      <c r="O202" s="51"/>
      <c r="P202" s="162">
        <f t="shared" si="31"/>
        <v>0</v>
      </c>
      <c r="Q202" s="162">
        <v>0</v>
      </c>
      <c r="R202" s="162">
        <f t="shared" si="32"/>
        <v>0</v>
      </c>
      <c r="S202" s="162">
        <v>0</v>
      </c>
      <c r="T202" s="163">
        <f t="shared" si="33"/>
        <v>0</v>
      </c>
      <c r="AR202" s="164" t="s">
        <v>226</v>
      </c>
      <c r="AT202" s="164" t="s">
        <v>161</v>
      </c>
      <c r="AU202" s="164" t="s">
        <v>86</v>
      </c>
      <c r="AY202" s="13" t="s">
        <v>159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3" t="s">
        <v>86</v>
      </c>
      <c r="BK202" s="165">
        <f t="shared" si="39"/>
        <v>0</v>
      </c>
      <c r="BL202" s="13" t="s">
        <v>226</v>
      </c>
      <c r="BM202" s="164" t="s">
        <v>644</v>
      </c>
    </row>
    <row r="203" spans="2:65" s="1" customFormat="1" ht="24" customHeight="1">
      <c r="B203" s="152"/>
      <c r="C203" s="153" t="s">
        <v>218</v>
      </c>
      <c r="D203" s="153" t="s">
        <v>161</v>
      </c>
      <c r="E203" s="154" t="s">
        <v>1470</v>
      </c>
      <c r="F203" s="155" t="s">
        <v>1471</v>
      </c>
      <c r="G203" s="156" t="s">
        <v>274</v>
      </c>
      <c r="H203" s="157">
        <v>9</v>
      </c>
      <c r="I203" s="158"/>
      <c r="J203" s="159">
        <f t="shared" si="30"/>
        <v>0</v>
      </c>
      <c r="K203" s="155" t="s">
        <v>1</v>
      </c>
      <c r="L203" s="28"/>
      <c r="M203" s="160" t="s">
        <v>1</v>
      </c>
      <c r="N203" s="161" t="s">
        <v>40</v>
      </c>
      <c r="O203" s="51"/>
      <c r="P203" s="162">
        <f t="shared" si="31"/>
        <v>0</v>
      </c>
      <c r="Q203" s="162">
        <v>0</v>
      </c>
      <c r="R203" s="162">
        <f t="shared" si="32"/>
        <v>0</v>
      </c>
      <c r="S203" s="162">
        <v>0</v>
      </c>
      <c r="T203" s="163">
        <f t="shared" si="33"/>
        <v>0</v>
      </c>
      <c r="AR203" s="164" t="s">
        <v>226</v>
      </c>
      <c r="AT203" s="164" t="s">
        <v>161</v>
      </c>
      <c r="AU203" s="164" t="s">
        <v>86</v>
      </c>
      <c r="AY203" s="13" t="s">
        <v>159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3" t="s">
        <v>86</v>
      </c>
      <c r="BK203" s="165">
        <f t="shared" si="39"/>
        <v>0</v>
      </c>
      <c r="BL203" s="13" t="s">
        <v>226</v>
      </c>
      <c r="BM203" s="164" t="s">
        <v>650</v>
      </c>
    </row>
    <row r="204" spans="2:65" s="1" customFormat="1" ht="24" customHeight="1">
      <c r="B204" s="152"/>
      <c r="C204" s="153" t="s">
        <v>222</v>
      </c>
      <c r="D204" s="153" t="s">
        <v>161</v>
      </c>
      <c r="E204" s="154" t="s">
        <v>1472</v>
      </c>
      <c r="F204" s="155" t="s">
        <v>1473</v>
      </c>
      <c r="G204" s="156" t="s">
        <v>274</v>
      </c>
      <c r="H204" s="157">
        <v>8</v>
      </c>
      <c r="I204" s="158"/>
      <c r="J204" s="159">
        <f t="shared" si="30"/>
        <v>0</v>
      </c>
      <c r="K204" s="155" t="s">
        <v>1</v>
      </c>
      <c r="L204" s="28"/>
      <c r="M204" s="160" t="s">
        <v>1</v>
      </c>
      <c r="N204" s="161" t="s">
        <v>40</v>
      </c>
      <c r="O204" s="51"/>
      <c r="P204" s="162">
        <f t="shared" si="31"/>
        <v>0</v>
      </c>
      <c r="Q204" s="162">
        <v>0</v>
      </c>
      <c r="R204" s="162">
        <f t="shared" si="32"/>
        <v>0</v>
      </c>
      <c r="S204" s="162">
        <v>0</v>
      </c>
      <c r="T204" s="163">
        <f t="shared" si="33"/>
        <v>0</v>
      </c>
      <c r="AR204" s="164" t="s">
        <v>226</v>
      </c>
      <c r="AT204" s="164" t="s">
        <v>161</v>
      </c>
      <c r="AU204" s="164" t="s">
        <v>86</v>
      </c>
      <c r="AY204" s="13" t="s">
        <v>159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3" t="s">
        <v>86</v>
      </c>
      <c r="BK204" s="165">
        <f t="shared" si="39"/>
        <v>0</v>
      </c>
      <c r="BL204" s="13" t="s">
        <v>226</v>
      </c>
      <c r="BM204" s="164" t="s">
        <v>660</v>
      </c>
    </row>
    <row r="205" spans="2:65" s="1" customFormat="1" ht="24" customHeight="1">
      <c r="B205" s="152"/>
      <c r="C205" s="153" t="s">
        <v>230</v>
      </c>
      <c r="D205" s="153" t="s">
        <v>161</v>
      </c>
      <c r="E205" s="154" t="s">
        <v>1474</v>
      </c>
      <c r="F205" s="155" t="s">
        <v>1475</v>
      </c>
      <c r="G205" s="156" t="s">
        <v>274</v>
      </c>
      <c r="H205" s="157">
        <v>5</v>
      </c>
      <c r="I205" s="158"/>
      <c r="J205" s="159">
        <f t="shared" si="30"/>
        <v>0</v>
      </c>
      <c r="K205" s="155" t="s">
        <v>1</v>
      </c>
      <c r="L205" s="28"/>
      <c r="M205" s="160" t="s">
        <v>1</v>
      </c>
      <c r="N205" s="161" t="s">
        <v>40</v>
      </c>
      <c r="O205" s="51"/>
      <c r="P205" s="162">
        <f t="shared" si="31"/>
        <v>0</v>
      </c>
      <c r="Q205" s="162">
        <v>0</v>
      </c>
      <c r="R205" s="162">
        <f t="shared" si="32"/>
        <v>0</v>
      </c>
      <c r="S205" s="162">
        <v>0</v>
      </c>
      <c r="T205" s="163">
        <f t="shared" si="33"/>
        <v>0</v>
      </c>
      <c r="AR205" s="164" t="s">
        <v>226</v>
      </c>
      <c r="AT205" s="164" t="s">
        <v>161</v>
      </c>
      <c r="AU205" s="164" t="s">
        <v>86</v>
      </c>
      <c r="AY205" s="13" t="s">
        <v>159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3" t="s">
        <v>86</v>
      </c>
      <c r="BK205" s="165">
        <f t="shared" si="39"/>
        <v>0</v>
      </c>
      <c r="BL205" s="13" t="s">
        <v>226</v>
      </c>
      <c r="BM205" s="164" t="s">
        <v>668</v>
      </c>
    </row>
    <row r="206" spans="2:65" s="1" customFormat="1" ht="16.5" customHeight="1">
      <c r="B206" s="152"/>
      <c r="C206" s="153" t="s">
        <v>7</v>
      </c>
      <c r="D206" s="153" t="s">
        <v>161</v>
      </c>
      <c r="E206" s="154" t="s">
        <v>1476</v>
      </c>
      <c r="F206" s="155" t="s">
        <v>1477</v>
      </c>
      <c r="G206" s="156" t="s">
        <v>274</v>
      </c>
      <c r="H206" s="157">
        <v>5</v>
      </c>
      <c r="I206" s="158"/>
      <c r="J206" s="159">
        <f t="shared" si="30"/>
        <v>0</v>
      </c>
      <c r="K206" s="155" t="s">
        <v>1</v>
      </c>
      <c r="L206" s="28"/>
      <c r="M206" s="160" t="s">
        <v>1</v>
      </c>
      <c r="N206" s="161" t="s">
        <v>40</v>
      </c>
      <c r="O206" s="51"/>
      <c r="P206" s="162">
        <f t="shared" si="31"/>
        <v>0</v>
      </c>
      <c r="Q206" s="162">
        <v>0</v>
      </c>
      <c r="R206" s="162">
        <f t="shared" si="32"/>
        <v>0</v>
      </c>
      <c r="S206" s="162">
        <v>0</v>
      </c>
      <c r="T206" s="163">
        <f t="shared" si="33"/>
        <v>0</v>
      </c>
      <c r="AR206" s="164" t="s">
        <v>226</v>
      </c>
      <c r="AT206" s="164" t="s">
        <v>161</v>
      </c>
      <c r="AU206" s="164" t="s">
        <v>86</v>
      </c>
      <c r="AY206" s="13" t="s">
        <v>159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3" t="s">
        <v>86</v>
      </c>
      <c r="BK206" s="165">
        <f t="shared" si="39"/>
        <v>0</v>
      </c>
      <c r="BL206" s="13" t="s">
        <v>226</v>
      </c>
      <c r="BM206" s="164" t="s">
        <v>676</v>
      </c>
    </row>
    <row r="207" spans="2:65" s="1" customFormat="1" ht="24" customHeight="1">
      <c r="B207" s="152"/>
      <c r="C207" s="153" t="s">
        <v>245</v>
      </c>
      <c r="D207" s="153" t="s">
        <v>161</v>
      </c>
      <c r="E207" s="154" t="s">
        <v>1478</v>
      </c>
      <c r="F207" s="155" t="s">
        <v>1479</v>
      </c>
      <c r="G207" s="156" t="s">
        <v>212</v>
      </c>
      <c r="H207" s="157">
        <v>38.700000000000003</v>
      </c>
      <c r="I207" s="158"/>
      <c r="J207" s="159">
        <f t="shared" si="30"/>
        <v>0</v>
      </c>
      <c r="K207" s="155" t="s">
        <v>1</v>
      </c>
      <c r="L207" s="28"/>
      <c r="M207" s="160" t="s">
        <v>1</v>
      </c>
      <c r="N207" s="161" t="s">
        <v>40</v>
      </c>
      <c r="O207" s="51"/>
      <c r="P207" s="162">
        <f t="shared" si="31"/>
        <v>0</v>
      </c>
      <c r="Q207" s="162">
        <v>0</v>
      </c>
      <c r="R207" s="162">
        <f t="shared" si="32"/>
        <v>0</v>
      </c>
      <c r="S207" s="162">
        <v>0</v>
      </c>
      <c r="T207" s="163">
        <f t="shared" si="33"/>
        <v>0</v>
      </c>
      <c r="AR207" s="164" t="s">
        <v>226</v>
      </c>
      <c r="AT207" s="164" t="s">
        <v>161</v>
      </c>
      <c r="AU207" s="164" t="s">
        <v>86</v>
      </c>
      <c r="AY207" s="13" t="s">
        <v>159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86</v>
      </c>
      <c r="BK207" s="165">
        <f t="shared" si="39"/>
        <v>0</v>
      </c>
      <c r="BL207" s="13" t="s">
        <v>226</v>
      </c>
      <c r="BM207" s="164" t="s">
        <v>684</v>
      </c>
    </row>
    <row r="208" spans="2:65" s="1" customFormat="1" ht="24" customHeight="1">
      <c r="B208" s="152"/>
      <c r="C208" s="153" t="s">
        <v>249</v>
      </c>
      <c r="D208" s="153" t="s">
        <v>161</v>
      </c>
      <c r="E208" s="154" t="s">
        <v>1480</v>
      </c>
      <c r="F208" s="155" t="s">
        <v>1481</v>
      </c>
      <c r="G208" s="156" t="s">
        <v>604</v>
      </c>
      <c r="H208" s="176"/>
      <c r="I208" s="158"/>
      <c r="J208" s="159">
        <f t="shared" si="30"/>
        <v>0</v>
      </c>
      <c r="K208" s="155" t="s">
        <v>1</v>
      </c>
      <c r="L208" s="28"/>
      <c r="M208" s="160" t="s">
        <v>1</v>
      </c>
      <c r="N208" s="161" t="s">
        <v>40</v>
      </c>
      <c r="O208" s="51"/>
      <c r="P208" s="162">
        <f t="shared" si="31"/>
        <v>0</v>
      </c>
      <c r="Q208" s="162">
        <v>0</v>
      </c>
      <c r="R208" s="162">
        <f t="shared" si="32"/>
        <v>0</v>
      </c>
      <c r="S208" s="162">
        <v>0</v>
      </c>
      <c r="T208" s="163">
        <f t="shared" si="33"/>
        <v>0</v>
      </c>
      <c r="AR208" s="164" t="s">
        <v>226</v>
      </c>
      <c r="AT208" s="164" t="s">
        <v>161</v>
      </c>
      <c r="AU208" s="164" t="s">
        <v>86</v>
      </c>
      <c r="AY208" s="13" t="s">
        <v>159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86</v>
      </c>
      <c r="BK208" s="165">
        <f t="shared" si="39"/>
        <v>0</v>
      </c>
      <c r="BL208" s="13" t="s">
        <v>226</v>
      </c>
      <c r="BM208" s="164" t="s">
        <v>690</v>
      </c>
    </row>
    <row r="209" spans="2:65" s="1" customFormat="1" ht="24" customHeight="1">
      <c r="B209" s="152"/>
      <c r="C209" s="153" t="s">
        <v>255</v>
      </c>
      <c r="D209" s="153" t="s">
        <v>161</v>
      </c>
      <c r="E209" s="154" t="s">
        <v>1482</v>
      </c>
      <c r="F209" s="155" t="s">
        <v>1483</v>
      </c>
      <c r="G209" s="156" t="s">
        <v>604</v>
      </c>
      <c r="H209" s="176"/>
      <c r="I209" s="158"/>
      <c r="J209" s="159">
        <f t="shared" si="30"/>
        <v>0</v>
      </c>
      <c r="K209" s="155" t="s">
        <v>1</v>
      </c>
      <c r="L209" s="28"/>
      <c r="M209" s="160" t="s">
        <v>1</v>
      </c>
      <c r="N209" s="161" t="s">
        <v>40</v>
      </c>
      <c r="O209" s="51"/>
      <c r="P209" s="162">
        <f t="shared" si="31"/>
        <v>0</v>
      </c>
      <c r="Q209" s="162">
        <v>0</v>
      </c>
      <c r="R209" s="162">
        <f t="shared" si="32"/>
        <v>0</v>
      </c>
      <c r="S209" s="162">
        <v>0</v>
      </c>
      <c r="T209" s="163">
        <f t="shared" si="33"/>
        <v>0</v>
      </c>
      <c r="AR209" s="164" t="s">
        <v>226</v>
      </c>
      <c r="AT209" s="164" t="s">
        <v>161</v>
      </c>
      <c r="AU209" s="164" t="s">
        <v>86</v>
      </c>
      <c r="AY209" s="13" t="s">
        <v>159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86</v>
      </c>
      <c r="BK209" s="165">
        <f t="shared" si="39"/>
        <v>0</v>
      </c>
      <c r="BL209" s="13" t="s">
        <v>226</v>
      </c>
      <c r="BM209" s="164" t="s">
        <v>698</v>
      </c>
    </row>
    <row r="210" spans="2:65" s="11" customFormat="1" ht="22.8" customHeight="1">
      <c r="B210" s="139"/>
      <c r="D210" s="140" t="s">
        <v>73</v>
      </c>
      <c r="E210" s="150" t="s">
        <v>1243</v>
      </c>
      <c r="F210" s="150" t="s">
        <v>1244</v>
      </c>
      <c r="I210" s="142"/>
      <c r="J210" s="151">
        <f>BK210</f>
        <v>0</v>
      </c>
      <c r="L210" s="139"/>
      <c r="M210" s="144"/>
      <c r="N210" s="145"/>
      <c r="O210" s="145"/>
      <c r="P210" s="146">
        <f>SUM(P211:P245)</f>
        <v>0</v>
      </c>
      <c r="Q210" s="145"/>
      <c r="R210" s="146">
        <f>SUM(R211:R245)</f>
        <v>0</v>
      </c>
      <c r="S210" s="145"/>
      <c r="T210" s="147">
        <f>SUM(T211:T245)</f>
        <v>0</v>
      </c>
      <c r="AR210" s="140" t="s">
        <v>86</v>
      </c>
      <c r="AT210" s="148" t="s">
        <v>73</v>
      </c>
      <c r="AU210" s="148" t="s">
        <v>78</v>
      </c>
      <c r="AY210" s="140" t="s">
        <v>159</v>
      </c>
      <c r="BK210" s="149">
        <f>SUM(BK211:BK245)</f>
        <v>0</v>
      </c>
    </row>
    <row r="211" spans="2:65" s="1" customFormat="1" ht="24" customHeight="1">
      <c r="B211" s="152"/>
      <c r="C211" s="153" t="s">
        <v>764</v>
      </c>
      <c r="D211" s="153" t="s">
        <v>161</v>
      </c>
      <c r="E211" s="154" t="s">
        <v>1484</v>
      </c>
      <c r="F211" s="155" t="s">
        <v>1485</v>
      </c>
      <c r="G211" s="156" t="s">
        <v>212</v>
      </c>
      <c r="H211" s="157">
        <v>113</v>
      </c>
      <c r="I211" s="158"/>
      <c r="J211" s="159">
        <f t="shared" ref="J211:J245" si="40">ROUND(I211*H211,2)</f>
        <v>0</v>
      </c>
      <c r="K211" s="155" t="s">
        <v>1</v>
      </c>
      <c r="L211" s="28"/>
      <c r="M211" s="160" t="s">
        <v>1</v>
      </c>
      <c r="N211" s="161" t="s">
        <v>40</v>
      </c>
      <c r="O211" s="51"/>
      <c r="P211" s="162">
        <f t="shared" ref="P211:P245" si="41">O211*H211</f>
        <v>0</v>
      </c>
      <c r="Q211" s="162">
        <v>0</v>
      </c>
      <c r="R211" s="162">
        <f t="shared" ref="R211:R245" si="42">Q211*H211</f>
        <v>0</v>
      </c>
      <c r="S211" s="162">
        <v>0</v>
      </c>
      <c r="T211" s="163">
        <f t="shared" ref="T211:T245" si="43">S211*H211</f>
        <v>0</v>
      </c>
      <c r="AR211" s="164" t="s">
        <v>226</v>
      </c>
      <c r="AT211" s="164" t="s">
        <v>161</v>
      </c>
      <c r="AU211" s="164" t="s">
        <v>86</v>
      </c>
      <c r="AY211" s="13" t="s">
        <v>159</v>
      </c>
      <c r="BE211" s="165">
        <f t="shared" ref="BE211:BE245" si="44">IF(N211="základná",J211,0)</f>
        <v>0</v>
      </c>
      <c r="BF211" s="165">
        <f t="shared" ref="BF211:BF245" si="45">IF(N211="znížená",J211,0)</f>
        <v>0</v>
      </c>
      <c r="BG211" s="165">
        <f t="shared" ref="BG211:BG245" si="46">IF(N211="zákl. prenesená",J211,0)</f>
        <v>0</v>
      </c>
      <c r="BH211" s="165">
        <f t="shared" ref="BH211:BH245" si="47">IF(N211="zníž. prenesená",J211,0)</f>
        <v>0</v>
      </c>
      <c r="BI211" s="165">
        <f t="shared" ref="BI211:BI245" si="48">IF(N211="nulová",J211,0)</f>
        <v>0</v>
      </c>
      <c r="BJ211" s="13" t="s">
        <v>86</v>
      </c>
      <c r="BK211" s="165">
        <f t="shared" ref="BK211:BK245" si="49">ROUND(I211*H211,2)</f>
        <v>0</v>
      </c>
      <c r="BL211" s="13" t="s">
        <v>226</v>
      </c>
      <c r="BM211" s="164" t="s">
        <v>708</v>
      </c>
    </row>
    <row r="212" spans="2:65" s="1" customFormat="1" ht="24" customHeight="1">
      <c r="B212" s="152"/>
      <c r="C212" s="166" t="s">
        <v>768</v>
      </c>
      <c r="D212" s="166" t="s">
        <v>250</v>
      </c>
      <c r="E212" s="167" t="s">
        <v>1486</v>
      </c>
      <c r="F212" s="168" t="s">
        <v>1487</v>
      </c>
      <c r="G212" s="169" t="s">
        <v>212</v>
      </c>
      <c r="H212" s="170">
        <v>113</v>
      </c>
      <c r="I212" s="171"/>
      <c r="J212" s="172">
        <f t="shared" si="40"/>
        <v>0</v>
      </c>
      <c r="K212" s="168" t="s">
        <v>1</v>
      </c>
      <c r="L212" s="173"/>
      <c r="M212" s="174" t="s">
        <v>1</v>
      </c>
      <c r="N212" s="175" t="s">
        <v>40</v>
      </c>
      <c r="O212" s="51"/>
      <c r="P212" s="162">
        <f t="shared" si="41"/>
        <v>0</v>
      </c>
      <c r="Q212" s="162">
        <v>0</v>
      </c>
      <c r="R212" s="162">
        <f t="shared" si="42"/>
        <v>0</v>
      </c>
      <c r="S212" s="162">
        <v>0</v>
      </c>
      <c r="T212" s="163">
        <f t="shared" si="43"/>
        <v>0</v>
      </c>
      <c r="AR212" s="164" t="s">
        <v>292</v>
      </c>
      <c r="AT212" s="164" t="s">
        <v>250</v>
      </c>
      <c r="AU212" s="164" t="s">
        <v>86</v>
      </c>
      <c r="AY212" s="13" t="s">
        <v>159</v>
      </c>
      <c r="BE212" s="165">
        <f t="shared" si="44"/>
        <v>0</v>
      </c>
      <c r="BF212" s="165">
        <f t="shared" si="45"/>
        <v>0</v>
      </c>
      <c r="BG212" s="165">
        <f t="shared" si="46"/>
        <v>0</v>
      </c>
      <c r="BH212" s="165">
        <f t="shared" si="47"/>
        <v>0</v>
      </c>
      <c r="BI212" s="165">
        <f t="shared" si="48"/>
        <v>0</v>
      </c>
      <c r="BJ212" s="13" t="s">
        <v>86</v>
      </c>
      <c r="BK212" s="165">
        <f t="shared" si="49"/>
        <v>0</v>
      </c>
      <c r="BL212" s="13" t="s">
        <v>226</v>
      </c>
      <c r="BM212" s="164" t="s">
        <v>716</v>
      </c>
    </row>
    <row r="213" spans="2:65" s="1" customFormat="1" ht="16.5" customHeight="1">
      <c r="B213" s="152"/>
      <c r="C213" s="166" t="s">
        <v>794</v>
      </c>
      <c r="D213" s="166" t="s">
        <v>250</v>
      </c>
      <c r="E213" s="167" t="s">
        <v>1488</v>
      </c>
      <c r="F213" s="168" t="s">
        <v>1489</v>
      </c>
      <c r="G213" s="169" t="s">
        <v>274</v>
      </c>
      <c r="H213" s="170">
        <v>44</v>
      </c>
      <c r="I213" s="171"/>
      <c r="J213" s="172">
        <f t="shared" si="40"/>
        <v>0</v>
      </c>
      <c r="K213" s="168" t="s">
        <v>1</v>
      </c>
      <c r="L213" s="173"/>
      <c r="M213" s="174" t="s">
        <v>1</v>
      </c>
      <c r="N213" s="175" t="s">
        <v>40</v>
      </c>
      <c r="O213" s="51"/>
      <c r="P213" s="162">
        <f t="shared" si="41"/>
        <v>0</v>
      </c>
      <c r="Q213" s="162">
        <v>0</v>
      </c>
      <c r="R213" s="162">
        <f t="shared" si="42"/>
        <v>0</v>
      </c>
      <c r="S213" s="162">
        <v>0</v>
      </c>
      <c r="T213" s="163">
        <f t="shared" si="43"/>
        <v>0</v>
      </c>
      <c r="AR213" s="164" t="s">
        <v>292</v>
      </c>
      <c r="AT213" s="164" t="s">
        <v>250</v>
      </c>
      <c r="AU213" s="164" t="s">
        <v>86</v>
      </c>
      <c r="AY213" s="13" t="s">
        <v>159</v>
      </c>
      <c r="BE213" s="165">
        <f t="shared" si="44"/>
        <v>0</v>
      </c>
      <c r="BF213" s="165">
        <f t="shared" si="45"/>
        <v>0</v>
      </c>
      <c r="BG213" s="165">
        <f t="shared" si="46"/>
        <v>0</v>
      </c>
      <c r="BH213" s="165">
        <f t="shared" si="47"/>
        <v>0</v>
      </c>
      <c r="BI213" s="165">
        <f t="shared" si="48"/>
        <v>0</v>
      </c>
      <c r="BJ213" s="13" t="s">
        <v>86</v>
      </c>
      <c r="BK213" s="165">
        <f t="shared" si="49"/>
        <v>0</v>
      </c>
      <c r="BL213" s="13" t="s">
        <v>226</v>
      </c>
      <c r="BM213" s="164" t="s">
        <v>726</v>
      </c>
    </row>
    <row r="214" spans="2:65" s="1" customFormat="1" ht="16.5" customHeight="1">
      <c r="B214" s="152"/>
      <c r="C214" s="166" t="s">
        <v>830</v>
      </c>
      <c r="D214" s="166" t="s">
        <v>250</v>
      </c>
      <c r="E214" s="167" t="s">
        <v>1490</v>
      </c>
      <c r="F214" s="168" t="s">
        <v>1491</v>
      </c>
      <c r="G214" s="169" t="s">
        <v>274</v>
      </c>
      <c r="H214" s="170">
        <v>14</v>
      </c>
      <c r="I214" s="171"/>
      <c r="J214" s="172">
        <f t="shared" si="40"/>
        <v>0</v>
      </c>
      <c r="K214" s="168" t="s">
        <v>1</v>
      </c>
      <c r="L214" s="173"/>
      <c r="M214" s="174" t="s">
        <v>1</v>
      </c>
      <c r="N214" s="175" t="s">
        <v>40</v>
      </c>
      <c r="O214" s="51"/>
      <c r="P214" s="162">
        <f t="shared" si="41"/>
        <v>0</v>
      </c>
      <c r="Q214" s="162">
        <v>0</v>
      </c>
      <c r="R214" s="162">
        <f t="shared" si="42"/>
        <v>0</v>
      </c>
      <c r="S214" s="162">
        <v>0</v>
      </c>
      <c r="T214" s="163">
        <f t="shared" si="43"/>
        <v>0</v>
      </c>
      <c r="AR214" s="164" t="s">
        <v>292</v>
      </c>
      <c r="AT214" s="164" t="s">
        <v>250</v>
      </c>
      <c r="AU214" s="164" t="s">
        <v>86</v>
      </c>
      <c r="AY214" s="13" t="s">
        <v>159</v>
      </c>
      <c r="BE214" s="165">
        <f t="shared" si="44"/>
        <v>0</v>
      </c>
      <c r="BF214" s="165">
        <f t="shared" si="45"/>
        <v>0</v>
      </c>
      <c r="BG214" s="165">
        <f t="shared" si="46"/>
        <v>0</v>
      </c>
      <c r="BH214" s="165">
        <f t="shared" si="47"/>
        <v>0</v>
      </c>
      <c r="BI214" s="165">
        <f t="shared" si="48"/>
        <v>0</v>
      </c>
      <c r="BJ214" s="13" t="s">
        <v>86</v>
      </c>
      <c r="BK214" s="165">
        <f t="shared" si="49"/>
        <v>0</v>
      </c>
      <c r="BL214" s="13" t="s">
        <v>226</v>
      </c>
      <c r="BM214" s="164" t="s">
        <v>734</v>
      </c>
    </row>
    <row r="215" spans="2:65" s="1" customFormat="1" ht="24" customHeight="1">
      <c r="B215" s="152"/>
      <c r="C215" s="153" t="s">
        <v>774</v>
      </c>
      <c r="D215" s="153" t="s">
        <v>161</v>
      </c>
      <c r="E215" s="154" t="s">
        <v>1492</v>
      </c>
      <c r="F215" s="155" t="s">
        <v>1493</v>
      </c>
      <c r="G215" s="156" t="s">
        <v>212</v>
      </c>
      <c r="H215" s="157">
        <v>36</v>
      </c>
      <c r="I215" s="158"/>
      <c r="J215" s="159">
        <f t="shared" si="40"/>
        <v>0</v>
      </c>
      <c r="K215" s="155" t="s">
        <v>1</v>
      </c>
      <c r="L215" s="28"/>
      <c r="M215" s="160" t="s">
        <v>1</v>
      </c>
      <c r="N215" s="161" t="s">
        <v>40</v>
      </c>
      <c r="O215" s="51"/>
      <c r="P215" s="162">
        <f t="shared" si="41"/>
        <v>0</v>
      </c>
      <c r="Q215" s="162">
        <v>0</v>
      </c>
      <c r="R215" s="162">
        <f t="shared" si="42"/>
        <v>0</v>
      </c>
      <c r="S215" s="162">
        <v>0</v>
      </c>
      <c r="T215" s="163">
        <f t="shared" si="43"/>
        <v>0</v>
      </c>
      <c r="AR215" s="164" t="s">
        <v>226</v>
      </c>
      <c r="AT215" s="164" t="s">
        <v>161</v>
      </c>
      <c r="AU215" s="164" t="s">
        <v>86</v>
      </c>
      <c r="AY215" s="13" t="s">
        <v>159</v>
      </c>
      <c r="BE215" s="165">
        <f t="shared" si="44"/>
        <v>0</v>
      </c>
      <c r="BF215" s="165">
        <f t="shared" si="45"/>
        <v>0</v>
      </c>
      <c r="BG215" s="165">
        <f t="shared" si="46"/>
        <v>0</v>
      </c>
      <c r="BH215" s="165">
        <f t="shared" si="47"/>
        <v>0</v>
      </c>
      <c r="BI215" s="165">
        <f t="shared" si="48"/>
        <v>0</v>
      </c>
      <c r="BJ215" s="13" t="s">
        <v>86</v>
      </c>
      <c r="BK215" s="165">
        <f t="shared" si="49"/>
        <v>0</v>
      </c>
      <c r="BL215" s="13" t="s">
        <v>226</v>
      </c>
      <c r="BM215" s="164" t="s">
        <v>742</v>
      </c>
    </row>
    <row r="216" spans="2:65" s="1" customFormat="1" ht="24" customHeight="1">
      <c r="B216" s="152"/>
      <c r="C216" s="166" t="s">
        <v>778</v>
      </c>
      <c r="D216" s="166" t="s">
        <v>250</v>
      </c>
      <c r="E216" s="167" t="s">
        <v>1494</v>
      </c>
      <c r="F216" s="168" t="s">
        <v>1495</v>
      </c>
      <c r="G216" s="169" t="s">
        <v>212</v>
      </c>
      <c r="H216" s="170">
        <v>36</v>
      </c>
      <c r="I216" s="171"/>
      <c r="J216" s="172">
        <f t="shared" si="40"/>
        <v>0</v>
      </c>
      <c r="K216" s="168" t="s">
        <v>1</v>
      </c>
      <c r="L216" s="173"/>
      <c r="M216" s="174" t="s">
        <v>1</v>
      </c>
      <c r="N216" s="175" t="s">
        <v>40</v>
      </c>
      <c r="O216" s="51"/>
      <c r="P216" s="162">
        <f t="shared" si="41"/>
        <v>0</v>
      </c>
      <c r="Q216" s="162">
        <v>0</v>
      </c>
      <c r="R216" s="162">
        <f t="shared" si="42"/>
        <v>0</v>
      </c>
      <c r="S216" s="162">
        <v>0</v>
      </c>
      <c r="T216" s="163">
        <f t="shared" si="43"/>
        <v>0</v>
      </c>
      <c r="AR216" s="164" t="s">
        <v>292</v>
      </c>
      <c r="AT216" s="164" t="s">
        <v>250</v>
      </c>
      <c r="AU216" s="164" t="s">
        <v>86</v>
      </c>
      <c r="AY216" s="13" t="s">
        <v>159</v>
      </c>
      <c r="BE216" s="165">
        <f t="shared" si="44"/>
        <v>0</v>
      </c>
      <c r="BF216" s="165">
        <f t="shared" si="45"/>
        <v>0</v>
      </c>
      <c r="BG216" s="165">
        <f t="shared" si="46"/>
        <v>0</v>
      </c>
      <c r="BH216" s="165">
        <f t="shared" si="47"/>
        <v>0</v>
      </c>
      <c r="BI216" s="165">
        <f t="shared" si="48"/>
        <v>0</v>
      </c>
      <c r="BJ216" s="13" t="s">
        <v>86</v>
      </c>
      <c r="BK216" s="165">
        <f t="shared" si="49"/>
        <v>0</v>
      </c>
      <c r="BL216" s="13" t="s">
        <v>226</v>
      </c>
      <c r="BM216" s="164" t="s">
        <v>752</v>
      </c>
    </row>
    <row r="217" spans="2:65" s="1" customFormat="1" ht="16.5" customHeight="1">
      <c r="B217" s="152"/>
      <c r="C217" s="166" t="s">
        <v>814</v>
      </c>
      <c r="D217" s="166" t="s">
        <v>250</v>
      </c>
      <c r="E217" s="167" t="s">
        <v>1496</v>
      </c>
      <c r="F217" s="168" t="s">
        <v>1497</v>
      </c>
      <c r="G217" s="169" t="s">
        <v>274</v>
      </c>
      <c r="H217" s="170">
        <v>6</v>
      </c>
      <c r="I217" s="171"/>
      <c r="J217" s="172">
        <f t="shared" si="40"/>
        <v>0</v>
      </c>
      <c r="K217" s="168" t="s">
        <v>1</v>
      </c>
      <c r="L217" s="173"/>
      <c r="M217" s="174" t="s">
        <v>1</v>
      </c>
      <c r="N217" s="175" t="s">
        <v>40</v>
      </c>
      <c r="O217" s="51"/>
      <c r="P217" s="162">
        <f t="shared" si="41"/>
        <v>0</v>
      </c>
      <c r="Q217" s="162">
        <v>0</v>
      </c>
      <c r="R217" s="162">
        <f t="shared" si="42"/>
        <v>0</v>
      </c>
      <c r="S217" s="162">
        <v>0</v>
      </c>
      <c r="T217" s="163">
        <f t="shared" si="43"/>
        <v>0</v>
      </c>
      <c r="AR217" s="164" t="s">
        <v>292</v>
      </c>
      <c r="AT217" s="164" t="s">
        <v>250</v>
      </c>
      <c r="AU217" s="164" t="s">
        <v>86</v>
      </c>
      <c r="AY217" s="13" t="s">
        <v>159</v>
      </c>
      <c r="BE217" s="165">
        <f t="shared" si="44"/>
        <v>0</v>
      </c>
      <c r="BF217" s="165">
        <f t="shared" si="45"/>
        <v>0</v>
      </c>
      <c r="BG217" s="165">
        <f t="shared" si="46"/>
        <v>0</v>
      </c>
      <c r="BH217" s="165">
        <f t="shared" si="47"/>
        <v>0</v>
      </c>
      <c r="BI217" s="165">
        <f t="shared" si="48"/>
        <v>0</v>
      </c>
      <c r="BJ217" s="13" t="s">
        <v>86</v>
      </c>
      <c r="BK217" s="165">
        <f t="shared" si="49"/>
        <v>0</v>
      </c>
      <c r="BL217" s="13" t="s">
        <v>226</v>
      </c>
      <c r="BM217" s="164" t="s">
        <v>760</v>
      </c>
    </row>
    <row r="218" spans="2:65" s="1" customFormat="1" ht="24" customHeight="1">
      <c r="B218" s="152"/>
      <c r="C218" s="153" t="s">
        <v>786</v>
      </c>
      <c r="D218" s="153" t="s">
        <v>161</v>
      </c>
      <c r="E218" s="154" t="s">
        <v>1498</v>
      </c>
      <c r="F218" s="155" t="s">
        <v>1499</v>
      </c>
      <c r="G218" s="156" t="s">
        <v>212</v>
      </c>
      <c r="H218" s="157">
        <v>12</v>
      </c>
      <c r="I218" s="158"/>
      <c r="J218" s="159">
        <f t="shared" si="40"/>
        <v>0</v>
      </c>
      <c r="K218" s="155" t="s">
        <v>1</v>
      </c>
      <c r="L218" s="28"/>
      <c r="M218" s="160" t="s">
        <v>1</v>
      </c>
      <c r="N218" s="161" t="s">
        <v>40</v>
      </c>
      <c r="O218" s="51"/>
      <c r="P218" s="162">
        <f t="shared" si="41"/>
        <v>0</v>
      </c>
      <c r="Q218" s="162">
        <v>0</v>
      </c>
      <c r="R218" s="162">
        <f t="shared" si="42"/>
        <v>0</v>
      </c>
      <c r="S218" s="162">
        <v>0</v>
      </c>
      <c r="T218" s="163">
        <f t="shared" si="43"/>
        <v>0</v>
      </c>
      <c r="AR218" s="164" t="s">
        <v>226</v>
      </c>
      <c r="AT218" s="164" t="s">
        <v>161</v>
      </c>
      <c r="AU218" s="164" t="s">
        <v>86</v>
      </c>
      <c r="AY218" s="13" t="s">
        <v>159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3" t="s">
        <v>86</v>
      </c>
      <c r="BK218" s="165">
        <f t="shared" si="49"/>
        <v>0</v>
      </c>
      <c r="BL218" s="13" t="s">
        <v>226</v>
      </c>
      <c r="BM218" s="164" t="s">
        <v>768</v>
      </c>
    </row>
    <row r="219" spans="2:65" s="1" customFormat="1" ht="16.5" customHeight="1">
      <c r="B219" s="152"/>
      <c r="C219" s="166" t="s">
        <v>782</v>
      </c>
      <c r="D219" s="166" t="s">
        <v>250</v>
      </c>
      <c r="E219" s="167" t="s">
        <v>1500</v>
      </c>
      <c r="F219" s="168" t="s">
        <v>1501</v>
      </c>
      <c r="G219" s="169" t="s">
        <v>212</v>
      </c>
      <c r="H219" s="170">
        <v>12</v>
      </c>
      <c r="I219" s="171"/>
      <c r="J219" s="172">
        <f t="shared" si="40"/>
        <v>0</v>
      </c>
      <c r="K219" s="168" t="s">
        <v>1</v>
      </c>
      <c r="L219" s="173"/>
      <c r="M219" s="174" t="s">
        <v>1</v>
      </c>
      <c r="N219" s="175" t="s">
        <v>40</v>
      </c>
      <c r="O219" s="51"/>
      <c r="P219" s="162">
        <f t="shared" si="41"/>
        <v>0</v>
      </c>
      <c r="Q219" s="162">
        <v>0</v>
      </c>
      <c r="R219" s="162">
        <f t="shared" si="42"/>
        <v>0</v>
      </c>
      <c r="S219" s="162">
        <v>0</v>
      </c>
      <c r="T219" s="163">
        <f t="shared" si="43"/>
        <v>0</v>
      </c>
      <c r="AR219" s="164" t="s">
        <v>292</v>
      </c>
      <c r="AT219" s="164" t="s">
        <v>250</v>
      </c>
      <c r="AU219" s="164" t="s">
        <v>86</v>
      </c>
      <c r="AY219" s="13" t="s">
        <v>159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3" t="s">
        <v>86</v>
      </c>
      <c r="BK219" s="165">
        <f t="shared" si="49"/>
        <v>0</v>
      </c>
      <c r="BL219" s="13" t="s">
        <v>226</v>
      </c>
      <c r="BM219" s="164" t="s">
        <v>778</v>
      </c>
    </row>
    <row r="220" spans="2:65" s="1" customFormat="1" ht="16.5" customHeight="1">
      <c r="B220" s="152"/>
      <c r="C220" s="166" t="s">
        <v>798</v>
      </c>
      <c r="D220" s="166" t="s">
        <v>250</v>
      </c>
      <c r="E220" s="167" t="s">
        <v>1502</v>
      </c>
      <c r="F220" s="168" t="s">
        <v>1503</v>
      </c>
      <c r="G220" s="169" t="s">
        <v>274</v>
      </c>
      <c r="H220" s="170">
        <v>4</v>
      </c>
      <c r="I220" s="171"/>
      <c r="J220" s="172">
        <f t="shared" si="40"/>
        <v>0</v>
      </c>
      <c r="K220" s="168" t="s">
        <v>1</v>
      </c>
      <c r="L220" s="173"/>
      <c r="M220" s="174" t="s">
        <v>1</v>
      </c>
      <c r="N220" s="175" t="s">
        <v>40</v>
      </c>
      <c r="O220" s="51"/>
      <c r="P220" s="162">
        <f t="shared" si="41"/>
        <v>0</v>
      </c>
      <c r="Q220" s="162">
        <v>0</v>
      </c>
      <c r="R220" s="162">
        <f t="shared" si="42"/>
        <v>0</v>
      </c>
      <c r="S220" s="162">
        <v>0</v>
      </c>
      <c r="T220" s="163">
        <f t="shared" si="43"/>
        <v>0</v>
      </c>
      <c r="AR220" s="164" t="s">
        <v>292</v>
      </c>
      <c r="AT220" s="164" t="s">
        <v>250</v>
      </c>
      <c r="AU220" s="164" t="s">
        <v>86</v>
      </c>
      <c r="AY220" s="13" t="s">
        <v>159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3" t="s">
        <v>86</v>
      </c>
      <c r="BK220" s="165">
        <f t="shared" si="49"/>
        <v>0</v>
      </c>
      <c r="BL220" s="13" t="s">
        <v>226</v>
      </c>
      <c r="BM220" s="164" t="s">
        <v>786</v>
      </c>
    </row>
    <row r="221" spans="2:65" s="1" customFormat="1" ht="16.5" customHeight="1">
      <c r="B221" s="152"/>
      <c r="C221" s="166" t="s">
        <v>802</v>
      </c>
      <c r="D221" s="166" t="s">
        <v>250</v>
      </c>
      <c r="E221" s="167" t="s">
        <v>1504</v>
      </c>
      <c r="F221" s="168" t="s">
        <v>1505</v>
      </c>
      <c r="G221" s="169" t="s">
        <v>274</v>
      </c>
      <c r="H221" s="170">
        <v>2</v>
      </c>
      <c r="I221" s="171"/>
      <c r="J221" s="172">
        <f t="shared" si="40"/>
        <v>0</v>
      </c>
      <c r="K221" s="168" t="s">
        <v>1</v>
      </c>
      <c r="L221" s="173"/>
      <c r="M221" s="174" t="s">
        <v>1</v>
      </c>
      <c r="N221" s="175" t="s">
        <v>40</v>
      </c>
      <c r="O221" s="51"/>
      <c r="P221" s="162">
        <f t="shared" si="41"/>
        <v>0</v>
      </c>
      <c r="Q221" s="162">
        <v>0</v>
      </c>
      <c r="R221" s="162">
        <f t="shared" si="42"/>
        <v>0</v>
      </c>
      <c r="S221" s="162">
        <v>0</v>
      </c>
      <c r="T221" s="163">
        <f t="shared" si="43"/>
        <v>0</v>
      </c>
      <c r="AR221" s="164" t="s">
        <v>292</v>
      </c>
      <c r="AT221" s="164" t="s">
        <v>250</v>
      </c>
      <c r="AU221" s="164" t="s">
        <v>86</v>
      </c>
      <c r="AY221" s="13" t="s">
        <v>159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3" t="s">
        <v>86</v>
      </c>
      <c r="BK221" s="165">
        <f t="shared" si="49"/>
        <v>0</v>
      </c>
      <c r="BL221" s="13" t="s">
        <v>226</v>
      </c>
      <c r="BM221" s="164" t="s">
        <v>794</v>
      </c>
    </row>
    <row r="222" spans="2:65" s="1" customFormat="1" ht="16.5" customHeight="1">
      <c r="B222" s="152"/>
      <c r="C222" s="166" t="s">
        <v>806</v>
      </c>
      <c r="D222" s="166" t="s">
        <v>250</v>
      </c>
      <c r="E222" s="167" t="s">
        <v>1506</v>
      </c>
      <c r="F222" s="168" t="s">
        <v>1507</v>
      </c>
      <c r="G222" s="169" t="s">
        <v>274</v>
      </c>
      <c r="H222" s="170">
        <v>4</v>
      </c>
      <c r="I222" s="171"/>
      <c r="J222" s="172">
        <f t="shared" si="40"/>
        <v>0</v>
      </c>
      <c r="K222" s="168" t="s">
        <v>1</v>
      </c>
      <c r="L222" s="173"/>
      <c r="M222" s="174" t="s">
        <v>1</v>
      </c>
      <c r="N222" s="175" t="s">
        <v>40</v>
      </c>
      <c r="O222" s="51"/>
      <c r="P222" s="162">
        <f t="shared" si="41"/>
        <v>0</v>
      </c>
      <c r="Q222" s="162">
        <v>0</v>
      </c>
      <c r="R222" s="162">
        <f t="shared" si="42"/>
        <v>0</v>
      </c>
      <c r="S222" s="162">
        <v>0</v>
      </c>
      <c r="T222" s="163">
        <f t="shared" si="43"/>
        <v>0</v>
      </c>
      <c r="AR222" s="164" t="s">
        <v>292</v>
      </c>
      <c r="AT222" s="164" t="s">
        <v>250</v>
      </c>
      <c r="AU222" s="164" t="s">
        <v>86</v>
      </c>
      <c r="AY222" s="13" t="s">
        <v>159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3" t="s">
        <v>86</v>
      </c>
      <c r="BK222" s="165">
        <f t="shared" si="49"/>
        <v>0</v>
      </c>
      <c r="BL222" s="13" t="s">
        <v>226</v>
      </c>
      <c r="BM222" s="164" t="s">
        <v>802</v>
      </c>
    </row>
    <row r="223" spans="2:65" s="1" customFormat="1" ht="24" customHeight="1">
      <c r="B223" s="152"/>
      <c r="C223" s="153" t="s">
        <v>1508</v>
      </c>
      <c r="D223" s="153" t="s">
        <v>161</v>
      </c>
      <c r="E223" s="154" t="s">
        <v>1509</v>
      </c>
      <c r="F223" s="155" t="s">
        <v>1510</v>
      </c>
      <c r="G223" s="156" t="s">
        <v>274</v>
      </c>
      <c r="H223" s="157">
        <v>2</v>
      </c>
      <c r="I223" s="158"/>
      <c r="J223" s="159">
        <f t="shared" si="40"/>
        <v>0</v>
      </c>
      <c r="K223" s="155" t="s">
        <v>1</v>
      </c>
      <c r="L223" s="28"/>
      <c r="M223" s="160" t="s">
        <v>1</v>
      </c>
      <c r="N223" s="161" t="s">
        <v>40</v>
      </c>
      <c r="O223" s="51"/>
      <c r="P223" s="162">
        <f t="shared" si="41"/>
        <v>0</v>
      </c>
      <c r="Q223" s="162">
        <v>0</v>
      </c>
      <c r="R223" s="162">
        <f t="shared" si="42"/>
        <v>0</v>
      </c>
      <c r="S223" s="162">
        <v>0</v>
      </c>
      <c r="T223" s="163">
        <f t="shared" si="43"/>
        <v>0</v>
      </c>
      <c r="AR223" s="164" t="s">
        <v>226</v>
      </c>
      <c r="AT223" s="164" t="s">
        <v>161</v>
      </c>
      <c r="AU223" s="164" t="s">
        <v>86</v>
      </c>
      <c r="AY223" s="13" t="s">
        <v>159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3" t="s">
        <v>86</v>
      </c>
      <c r="BK223" s="165">
        <f t="shared" si="49"/>
        <v>0</v>
      </c>
      <c r="BL223" s="13" t="s">
        <v>226</v>
      </c>
      <c r="BM223" s="164" t="s">
        <v>810</v>
      </c>
    </row>
    <row r="224" spans="2:65" s="1" customFormat="1" ht="24" customHeight="1">
      <c r="B224" s="152"/>
      <c r="C224" s="166" t="s">
        <v>1511</v>
      </c>
      <c r="D224" s="166" t="s">
        <v>250</v>
      </c>
      <c r="E224" s="167" t="s">
        <v>1512</v>
      </c>
      <c r="F224" s="168" t="s">
        <v>1513</v>
      </c>
      <c r="G224" s="169" t="s">
        <v>274</v>
      </c>
      <c r="H224" s="170">
        <v>2</v>
      </c>
      <c r="I224" s="171"/>
      <c r="J224" s="172">
        <f t="shared" si="40"/>
        <v>0</v>
      </c>
      <c r="K224" s="168" t="s">
        <v>1</v>
      </c>
      <c r="L224" s="173"/>
      <c r="M224" s="174" t="s">
        <v>1</v>
      </c>
      <c r="N224" s="175" t="s">
        <v>40</v>
      </c>
      <c r="O224" s="51"/>
      <c r="P224" s="162">
        <f t="shared" si="41"/>
        <v>0</v>
      </c>
      <c r="Q224" s="162">
        <v>0</v>
      </c>
      <c r="R224" s="162">
        <f t="shared" si="42"/>
        <v>0</v>
      </c>
      <c r="S224" s="162">
        <v>0</v>
      </c>
      <c r="T224" s="163">
        <f t="shared" si="43"/>
        <v>0</v>
      </c>
      <c r="AR224" s="164" t="s">
        <v>292</v>
      </c>
      <c r="AT224" s="164" t="s">
        <v>250</v>
      </c>
      <c r="AU224" s="164" t="s">
        <v>86</v>
      </c>
      <c r="AY224" s="13" t="s">
        <v>159</v>
      </c>
      <c r="BE224" s="165">
        <f t="shared" si="44"/>
        <v>0</v>
      </c>
      <c r="BF224" s="165">
        <f t="shared" si="45"/>
        <v>0</v>
      </c>
      <c r="BG224" s="165">
        <f t="shared" si="46"/>
        <v>0</v>
      </c>
      <c r="BH224" s="165">
        <f t="shared" si="47"/>
        <v>0</v>
      </c>
      <c r="BI224" s="165">
        <f t="shared" si="48"/>
        <v>0</v>
      </c>
      <c r="BJ224" s="13" t="s">
        <v>86</v>
      </c>
      <c r="BK224" s="165">
        <f t="shared" si="49"/>
        <v>0</v>
      </c>
      <c r="BL224" s="13" t="s">
        <v>226</v>
      </c>
      <c r="BM224" s="164" t="s">
        <v>818</v>
      </c>
    </row>
    <row r="225" spans="2:65" s="1" customFormat="1" ht="24" customHeight="1">
      <c r="B225" s="152"/>
      <c r="C225" s="153" t="s">
        <v>1514</v>
      </c>
      <c r="D225" s="153" t="s">
        <v>161</v>
      </c>
      <c r="E225" s="154" t="s">
        <v>1515</v>
      </c>
      <c r="F225" s="155" t="s">
        <v>1516</v>
      </c>
      <c r="G225" s="156" t="s">
        <v>274</v>
      </c>
      <c r="H225" s="157">
        <v>2</v>
      </c>
      <c r="I225" s="158"/>
      <c r="J225" s="159">
        <f t="shared" si="40"/>
        <v>0</v>
      </c>
      <c r="K225" s="155" t="s">
        <v>1</v>
      </c>
      <c r="L225" s="28"/>
      <c r="M225" s="160" t="s">
        <v>1</v>
      </c>
      <c r="N225" s="161" t="s">
        <v>40</v>
      </c>
      <c r="O225" s="51"/>
      <c r="P225" s="162">
        <f t="shared" si="41"/>
        <v>0</v>
      </c>
      <c r="Q225" s="162">
        <v>0</v>
      </c>
      <c r="R225" s="162">
        <f t="shared" si="42"/>
        <v>0</v>
      </c>
      <c r="S225" s="162">
        <v>0</v>
      </c>
      <c r="T225" s="163">
        <f t="shared" si="43"/>
        <v>0</v>
      </c>
      <c r="AR225" s="164" t="s">
        <v>226</v>
      </c>
      <c r="AT225" s="164" t="s">
        <v>161</v>
      </c>
      <c r="AU225" s="164" t="s">
        <v>86</v>
      </c>
      <c r="AY225" s="13" t="s">
        <v>159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3" t="s">
        <v>86</v>
      </c>
      <c r="BK225" s="165">
        <f t="shared" si="49"/>
        <v>0</v>
      </c>
      <c r="BL225" s="13" t="s">
        <v>226</v>
      </c>
      <c r="BM225" s="164" t="s">
        <v>826</v>
      </c>
    </row>
    <row r="226" spans="2:65" s="1" customFormat="1" ht="24" customHeight="1">
      <c r="B226" s="152"/>
      <c r="C226" s="166" t="s">
        <v>1517</v>
      </c>
      <c r="D226" s="166" t="s">
        <v>250</v>
      </c>
      <c r="E226" s="167" t="s">
        <v>1518</v>
      </c>
      <c r="F226" s="168" t="s">
        <v>1519</v>
      </c>
      <c r="G226" s="169" t="s">
        <v>274</v>
      </c>
      <c r="H226" s="170">
        <v>2</v>
      </c>
      <c r="I226" s="171"/>
      <c r="J226" s="172">
        <f t="shared" si="40"/>
        <v>0</v>
      </c>
      <c r="K226" s="168" t="s">
        <v>1</v>
      </c>
      <c r="L226" s="173"/>
      <c r="M226" s="174" t="s">
        <v>1</v>
      </c>
      <c r="N226" s="175" t="s">
        <v>40</v>
      </c>
      <c r="O226" s="51"/>
      <c r="P226" s="162">
        <f t="shared" si="41"/>
        <v>0</v>
      </c>
      <c r="Q226" s="162">
        <v>0</v>
      </c>
      <c r="R226" s="162">
        <f t="shared" si="42"/>
        <v>0</v>
      </c>
      <c r="S226" s="162">
        <v>0</v>
      </c>
      <c r="T226" s="163">
        <f t="shared" si="43"/>
        <v>0</v>
      </c>
      <c r="AR226" s="164" t="s">
        <v>292</v>
      </c>
      <c r="AT226" s="164" t="s">
        <v>250</v>
      </c>
      <c r="AU226" s="164" t="s">
        <v>86</v>
      </c>
      <c r="AY226" s="13" t="s">
        <v>159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3" t="s">
        <v>86</v>
      </c>
      <c r="BK226" s="165">
        <f t="shared" si="49"/>
        <v>0</v>
      </c>
      <c r="BL226" s="13" t="s">
        <v>226</v>
      </c>
      <c r="BM226" s="164" t="s">
        <v>832</v>
      </c>
    </row>
    <row r="227" spans="2:65" s="1" customFormat="1" ht="24" customHeight="1">
      <c r="B227" s="152"/>
      <c r="C227" s="153" t="s">
        <v>1520</v>
      </c>
      <c r="D227" s="153" t="s">
        <v>161</v>
      </c>
      <c r="E227" s="154" t="s">
        <v>1521</v>
      </c>
      <c r="F227" s="155" t="s">
        <v>1522</v>
      </c>
      <c r="G227" s="156" t="s">
        <v>274</v>
      </c>
      <c r="H227" s="157">
        <v>1</v>
      </c>
      <c r="I227" s="158"/>
      <c r="J227" s="159">
        <f t="shared" si="40"/>
        <v>0</v>
      </c>
      <c r="K227" s="155" t="s">
        <v>1</v>
      </c>
      <c r="L227" s="28"/>
      <c r="M227" s="160" t="s">
        <v>1</v>
      </c>
      <c r="N227" s="161" t="s">
        <v>40</v>
      </c>
      <c r="O227" s="51"/>
      <c r="P227" s="162">
        <f t="shared" si="41"/>
        <v>0</v>
      </c>
      <c r="Q227" s="162">
        <v>0</v>
      </c>
      <c r="R227" s="162">
        <f t="shared" si="42"/>
        <v>0</v>
      </c>
      <c r="S227" s="162">
        <v>0</v>
      </c>
      <c r="T227" s="163">
        <f t="shared" si="43"/>
        <v>0</v>
      </c>
      <c r="AR227" s="164" t="s">
        <v>226</v>
      </c>
      <c r="AT227" s="164" t="s">
        <v>161</v>
      </c>
      <c r="AU227" s="164" t="s">
        <v>86</v>
      </c>
      <c r="AY227" s="13" t="s">
        <v>159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3" t="s">
        <v>86</v>
      </c>
      <c r="BK227" s="165">
        <f t="shared" si="49"/>
        <v>0</v>
      </c>
      <c r="BL227" s="13" t="s">
        <v>226</v>
      </c>
      <c r="BM227" s="164" t="s">
        <v>840</v>
      </c>
    </row>
    <row r="228" spans="2:65" s="1" customFormat="1" ht="16.5" customHeight="1">
      <c r="B228" s="152"/>
      <c r="C228" s="166" t="s">
        <v>1523</v>
      </c>
      <c r="D228" s="166" t="s">
        <v>250</v>
      </c>
      <c r="E228" s="167" t="s">
        <v>1524</v>
      </c>
      <c r="F228" s="168" t="s">
        <v>1525</v>
      </c>
      <c r="G228" s="169" t="s">
        <v>274</v>
      </c>
      <c r="H228" s="170">
        <v>1</v>
      </c>
      <c r="I228" s="171"/>
      <c r="J228" s="172">
        <f t="shared" si="40"/>
        <v>0</v>
      </c>
      <c r="K228" s="168" t="s">
        <v>1</v>
      </c>
      <c r="L228" s="173"/>
      <c r="M228" s="174" t="s">
        <v>1</v>
      </c>
      <c r="N228" s="175" t="s">
        <v>40</v>
      </c>
      <c r="O228" s="51"/>
      <c r="P228" s="162">
        <f t="shared" si="41"/>
        <v>0</v>
      </c>
      <c r="Q228" s="162">
        <v>0</v>
      </c>
      <c r="R228" s="162">
        <f t="shared" si="42"/>
        <v>0</v>
      </c>
      <c r="S228" s="162">
        <v>0</v>
      </c>
      <c r="T228" s="163">
        <f t="shared" si="43"/>
        <v>0</v>
      </c>
      <c r="AR228" s="164" t="s">
        <v>292</v>
      </c>
      <c r="AT228" s="164" t="s">
        <v>250</v>
      </c>
      <c r="AU228" s="164" t="s">
        <v>86</v>
      </c>
      <c r="AY228" s="13" t="s">
        <v>159</v>
      </c>
      <c r="BE228" s="165">
        <f t="shared" si="44"/>
        <v>0</v>
      </c>
      <c r="BF228" s="165">
        <f t="shared" si="45"/>
        <v>0</v>
      </c>
      <c r="BG228" s="165">
        <f t="shared" si="46"/>
        <v>0</v>
      </c>
      <c r="BH228" s="165">
        <f t="shared" si="47"/>
        <v>0</v>
      </c>
      <c r="BI228" s="165">
        <f t="shared" si="48"/>
        <v>0</v>
      </c>
      <c r="BJ228" s="13" t="s">
        <v>86</v>
      </c>
      <c r="BK228" s="165">
        <f t="shared" si="49"/>
        <v>0</v>
      </c>
      <c r="BL228" s="13" t="s">
        <v>226</v>
      </c>
      <c r="BM228" s="164" t="s">
        <v>848</v>
      </c>
    </row>
    <row r="229" spans="2:65" s="1" customFormat="1" ht="24" customHeight="1">
      <c r="B229" s="152"/>
      <c r="C229" s="153" t="s">
        <v>1526</v>
      </c>
      <c r="D229" s="153" t="s">
        <v>161</v>
      </c>
      <c r="E229" s="154" t="s">
        <v>1527</v>
      </c>
      <c r="F229" s="155" t="s">
        <v>1528</v>
      </c>
      <c r="G229" s="156" t="s">
        <v>274</v>
      </c>
      <c r="H229" s="157">
        <v>14</v>
      </c>
      <c r="I229" s="158"/>
      <c r="J229" s="159">
        <f t="shared" si="40"/>
        <v>0</v>
      </c>
      <c r="K229" s="155" t="s">
        <v>1</v>
      </c>
      <c r="L229" s="28"/>
      <c r="M229" s="160" t="s">
        <v>1</v>
      </c>
      <c r="N229" s="161" t="s">
        <v>40</v>
      </c>
      <c r="O229" s="51"/>
      <c r="P229" s="162">
        <f t="shared" si="41"/>
        <v>0</v>
      </c>
      <c r="Q229" s="162">
        <v>0</v>
      </c>
      <c r="R229" s="162">
        <f t="shared" si="42"/>
        <v>0</v>
      </c>
      <c r="S229" s="162">
        <v>0</v>
      </c>
      <c r="T229" s="163">
        <f t="shared" si="43"/>
        <v>0</v>
      </c>
      <c r="AR229" s="164" t="s">
        <v>226</v>
      </c>
      <c r="AT229" s="164" t="s">
        <v>161</v>
      </c>
      <c r="AU229" s="164" t="s">
        <v>86</v>
      </c>
      <c r="AY229" s="13" t="s">
        <v>159</v>
      </c>
      <c r="BE229" s="165">
        <f t="shared" si="44"/>
        <v>0</v>
      </c>
      <c r="BF229" s="165">
        <f t="shared" si="45"/>
        <v>0</v>
      </c>
      <c r="BG229" s="165">
        <f t="shared" si="46"/>
        <v>0</v>
      </c>
      <c r="BH229" s="165">
        <f t="shared" si="47"/>
        <v>0</v>
      </c>
      <c r="BI229" s="165">
        <f t="shared" si="48"/>
        <v>0</v>
      </c>
      <c r="BJ229" s="13" t="s">
        <v>86</v>
      </c>
      <c r="BK229" s="165">
        <f t="shared" si="49"/>
        <v>0</v>
      </c>
      <c r="BL229" s="13" t="s">
        <v>226</v>
      </c>
      <c r="BM229" s="164" t="s">
        <v>856</v>
      </c>
    </row>
    <row r="230" spans="2:65" s="1" customFormat="1" ht="24" customHeight="1">
      <c r="B230" s="152"/>
      <c r="C230" s="166" t="s">
        <v>1529</v>
      </c>
      <c r="D230" s="166" t="s">
        <v>250</v>
      </c>
      <c r="E230" s="167" t="s">
        <v>1530</v>
      </c>
      <c r="F230" s="168" t="s">
        <v>1531</v>
      </c>
      <c r="G230" s="169" t="s">
        <v>274</v>
      </c>
      <c r="H230" s="170">
        <v>14</v>
      </c>
      <c r="I230" s="171"/>
      <c r="J230" s="172">
        <f t="shared" si="40"/>
        <v>0</v>
      </c>
      <c r="K230" s="168" t="s">
        <v>1</v>
      </c>
      <c r="L230" s="173"/>
      <c r="M230" s="174" t="s">
        <v>1</v>
      </c>
      <c r="N230" s="175" t="s">
        <v>40</v>
      </c>
      <c r="O230" s="51"/>
      <c r="P230" s="162">
        <f t="shared" si="41"/>
        <v>0</v>
      </c>
      <c r="Q230" s="162">
        <v>0</v>
      </c>
      <c r="R230" s="162">
        <f t="shared" si="42"/>
        <v>0</v>
      </c>
      <c r="S230" s="162">
        <v>0</v>
      </c>
      <c r="T230" s="163">
        <f t="shared" si="43"/>
        <v>0</v>
      </c>
      <c r="AR230" s="164" t="s">
        <v>292</v>
      </c>
      <c r="AT230" s="164" t="s">
        <v>250</v>
      </c>
      <c r="AU230" s="164" t="s">
        <v>86</v>
      </c>
      <c r="AY230" s="13" t="s">
        <v>159</v>
      </c>
      <c r="BE230" s="165">
        <f t="shared" si="44"/>
        <v>0</v>
      </c>
      <c r="BF230" s="165">
        <f t="shared" si="45"/>
        <v>0</v>
      </c>
      <c r="BG230" s="165">
        <f t="shared" si="46"/>
        <v>0</v>
      </c>
      <c r="BH230" s="165">
        <f t="shared" si="47"/>
        <v>0</v>
      </c>
      <c r="BI230" s="165">
        <f t="shared" si="48"/>
        <v>0</v>
      </c>
      <c r="BJ230" s="13" t="s">
        <v>86</v>
      </c>
      <c r="BK230" s="165">
        <f t="shared" si="49"/>
        <v>0</v>
      </c>
      <c r="BL230" s="13" t="s">
        <v>226</v>
      </c>
      <c r="BM230" s="164" t="s">
        <v>864</v>
      </c>
    </row>
    <row r="231" spans="2:65" s="1" customFormat="1" ht="16.5" customHeight="1">
      <c r="B231" s="152"/>
      <c r="C231" s="153" t="s">
        <v>1532</v>
      </c>
      <c r="D231" s="153" t="s">
        <v>161</v>
      </c>
      <c r="E231" s="154" t="s">
        <v>1533</v>
      </c>
      <c r="F231" s="155" t="s">
        <v>1534</v>
      </c>
      <c r="G231" s="156" t="s">
        <v>274</v>
      </c>
      <c r="H231" s="157">
        <v>1</v>
      </c>
      <c r="I231" s="158"/>
      <c r="J231" s="159">
        <f t="shared" si="40"/>
        <v>0</v>
      </c>
      <c r="K231" s="155" t="s">
        <v>1</v>
      </c>
      <c r="L231" s="28"/>
      <c r="M231" s="160" t="s">
        <v>1</v>
      </c>
      <c r="N231" s="161" t="s">
        <v>40</v>
      </c>
      <c r="O231" s="51"/>
      <c r="P231" s="162">
        <f t="shared" si="41"/>
        <v>0</v>
      </c>
      <c r="Q231" s="162">
        <v>0</v>
      </c>
      <c r="R231" s="162">
        <f t="shared" si="42"/>
        <v>0</v>
      </c>
      <c r="S231" s="162">
        <v>0</v>
      </c>
      <c r="T231" s="163">
        <f t="shared" si="43"/>
        <v>0</v>
      </c>
      <c r="AR231" s="164" t="s">
        <v>226</v>
      </c>
      <c r="AT231" s="164" t="s">
        <v>161</v>
      </c>
      <c r="AU231" s="164" t="s">
        <v>86</v>
      </c>
      <c r="AY231" s="13" t="s">
        <v>159</v>
      </c>
      <c r="BE231" s="165">
        <f t="shared" si="44"/>
        <v>0</v>
      </c>
      <c r="BF231" s="165">
        <f t="shared" si="45"/>
        <v>0</v>
      </c>
      <c r="BG231" s="165">
        <f t="shared" si="46"/>
        <v>0</v>
      </c>
      <c r="BH231" s="165">
        <f t="shared" si="47"/>
        <v>0</v>
      </c>
      <c r="BI231" s="165">
        <f t="shared" si="48"/>
        <v>0</v>
      </c>
      <c r="BJ231" s="13" t="s">
        <v>86</v>
      </c>
      <c r="BK231" s="165">
        <f t="shared" si="49"/>
        <v>0</v>
      </c>
      <c r="BL231" s="13" t="s">
        <v>226</v>
      </c>
      <c r="BM231" s="164" t="s">
        <v>872</v>
      </c>
    </row>
    <row r="232" spans="2:65" s="1" customFormat="1" ht="24" customHeight="1">
      <c r="B232" s="152"/>
      <c r="C232" s="166" t="s">
        <v>1535</v>
      </c>
      <c r="D232" s="166" t="s">
        <v>250</v>
      </c>
      <c r="E232" s="167" t="s">
        <v>1536</v>
      </c>
      <c r="F232" s="168" t="s">
        <v>1537</v>
      </c>
      <c r="G232" s="169" t="s">
        <v>274</v>
      </c>
      <c r="H232" s="170">
        <v>1</v>
      </c>
      <c r="I232" s="171"/>
      <c r="J232" s="172">
        <f t="shared" si="40"/>
        <v>0</v>
      </c>
      <c r="K232" s="168" t="s">
        <v>1</v>
      </c>
      <c r="L232" s="173"/>
      <c r="M232" s="174" t="s">
        <v>1</v>
      </c>
      <c r="N232" s="175" t="s">
        <v>40</v>
      </c>
      <c r="O232" s="51"/>
      <c r="P232" s="162">
        <f t="shared" si="41"/>
        <v>0</v>
      </c>
      <c r="Q232" s="162">
        <v>0</v>
      </c>
      <c r="R232" s="162">
        <f t="shared" si="42"/>
        <v>0</v>
      </c>
      <c r="S232" s="162">
        <v>0</v>
      </c>
      <c r="T232" s="163">
        <f t="shared" si="43"/>
        <v>0</v>
      </c>
      <c r="AR232" s="164" t="s">
        <v>292</v>
      </c>
      <c r="AT232" s="164" t="s">
        <v>250</v>
      </c>
      <c r="AU232" s="164" t="s">
        <v>86</v>
      </c>
      <c r="AY232" s="13" t="s">
        <v>159</v>
      </c>
      <c r="BE232" s="165">
        <f t="shared" si="44"/>
        <v>0</v>
      </c>
      <c r="BF232" s="165">
        <f t="shared" si="45"/>
        <v>0</v>
      </c>
      <c r="BG232" s="165">
        <f t="shared" si="46"/>
        <v>0</v>
      </c>
      <c r="BH232" s="165">
        <f t="shared" si="47"/>
        <v>0</v>
      </c>
      <c r="BI232" s="165">
        <f t="shared" si="48"/>
        <v>0</v>
      </c>
      <c r="BJ232" s="13" t="s">
        <v>86</v>
      </c>
      <c r="BK232" s="165">
        <f t="shared" si="49"/>
        <v>0</v>
      </c>
      <c r="BL232" s="13" t="s">
        <v>226</v>
      </c>
      <c r="BM232" s="164" t="s">
        <v>880</v>
      </c>
    </row>
    <row r="233" spans="2:65" s="1" customFormat="1" ht="16.5" customHeight="1">
      <c r="B233" s="152"/>
      <c r="C233" s="153" t="s">
        <v>1538</v>
      </c>
      <c r="D233" s="153" t="s">
        <v>161</v>
      </c>
      <c r="E233" s="154" t="s">
        <v>1539</v>
      </c>
      <c r="F233" s="155" t="s">
        <v>1540</v>
      </c>
      <c r="G233" s="156" t="s">
        <v>274</v>
      </c>
      <c r="H233" s="157">
        <v>1</v>
      </c>
      <c r="I233" s="158"/>
      <c r="J233" s="159">
        <f t="shared" si="40"/>
        <v>0</v>
      </c>
      <c r="K233" s="155" t="s">
        <v>1</v>
      </c>
      <c r="L233" s="28"/>
      <c r="M233" s="160" t="s">
        <v>1</v>
      </c>
      <c r="N233" s="161" t="s">
        <v>40</v>
      </c>
      <c r="O233" s="51"/>
      <c r="P233" s="162">
        <f t="shared" si="41"/>
        <v>0</v>
      </c>
      <c r="Q233" s="162">
        <v>0</v>
      </c>
      <c r="R233" s="162">
        <f t="shared" si="42"/>
        <v>0</v>
      </c>
      <c r="S233" s="162">
        <v>0</v>
      </c>
      <c r="T233" s="163">
        <f t="shared" si="43"/>
        <v>0</v>
      </c>
      <c r="AR233" s="164" t="s">
        <v>226</v>
      </c>
      <c r="AT233" s="164" t="s">
        <v>161</v>
      </c>
      <c r="AU233" s="164" t="s">
        <v>86</v>
      </c>
      <c r="AY233" s="13" t="s">
        <v>159</v>
      </c>
      <c r="BE233" s="165">
        <f t="shared" si="44"/>
        <v>0</v>
      </c>
      <c r="BF233" s="165">
        <f t="shared" si="45"/>
        <v>0</v>
      </c>
      <c r="BG233" s="165">
        <f t="shared" si="46"/>
        <v>0</v>
      </c>
      <c r="BH233" s="165">
        <f t="shared" si="47"/>
        <v>0</v>
      </c>
      <c r="BI233" s="165">
        <f t="shared" si="48"/>
        <v>0</v>
      </c>
      <c r="BJ233" s="13" t="s">
        <v>86</v>
      </c>
      <c r="BK233" s="165">
        <f t="shared" si="49"/>
        <v>0</v>
      </c>
      <c r="BL233" s="13" t="s">
        <v>226</v>
      </c>
      <c r="BM233" s="164" t="s">
        <v>888</v>
      </c>
    </row>
    <row r="234" spans="2:65" s="1" customFormat="1" ht="24" customHeight="1">
      <c r="B234" s="152"/>
      <c r="C234" s="166" t="s">
        <v>1541</v>
      </c>
      <c r="D234" s="166" t="s">
        <v>250</v>
      </c>
      <c r="E234" s="167" t="s">
        <v>1542</v>
      </c>
      <c r="F234" s="168" t="s">
        <v>1543</v>
      </c>
      <c r="G234" s="169" t="s">
        <v>274</v>
      </c>
      <c r="H234" s="170">
        <v>1</v>
      </c>
      <c r="I234" s="171"/>
      <c r="J234" s="172">
        <f t="shared" si="40"/>
        <v>0</v>
      </c>
      <c r="K234" s="168" t="s">
        <v>1</v>
      </c>
      <c r="L234" s="173"/>
      <c r="M234" s="174" t="s">
        <v>1</v>
      </c>
      <c r="N234" s="175" t="s">
        <v>40</v>
      </c>
      <c r="O234" s="51"/>
      <c r="P234" s="162">
        <f t="shared" si="41"/>
        <v>0</v>
      </c>
      <c r="Q234" s="162">
        <v>0</v>
      </c>
      <c r="R234" s="162">
        <f t="shared" si="42"/>
        <v>0</v>
      </c>
      <c r="S234" s="162">
        <v>0</v>
      </c>
      <c r="T234" s="163">
        <f t="shared" si="43"/>
        <v>0</v>
      </c>
      <c r="AR234" s="164" t="s">
        <v>292</v>
      </c>
      <c r="AT234" s="164" t="s">
        <v>250</v>
      </c>
      <c r="AU234" s="164" t="s">
        <v>86</v>
      </c>
      <c r="AY234" s="13" t="s">
        <v>159</v>
      </c>
      <c r="BE234" s="165">
        <f t="shared" si="44"/>
        <v>0</v>
      </c>
      <c r="BF234" s="165">
        <f t="shared" si="45"/>
        <v>0</v>
      </c>
      <c r="BG234" s="165">
        <f t="shared" si="46"/>
        <v>0</v>
      </c>
      <c r="BH234" s="165">
        <f t="shared" si="47"/>
        <v>0</v>
      </c>
      <c r="BI234" s="165">
        <f t="shared" si="48"/>
        <v>0</v>
      </c>
      <c r="BJ234" s="13" t="s">
        <v>86</v>
      </c>
      <c r="BK234" s="165">
        <f t="shared" si="49"/>
        <v>0</v>
      </c>
      <c r="BL234" s="13" t="s">
        <v>226</v>
      </c>
      <c r="BM234" s="164" t="s">
        <v>896</v>
      </c>
    </row>
    <row r="235" spans="2:65" s="1" customFormat="1" ht="24" customHeight="1">
      <c r="B235" s="152"/>
      <c r="C235" s="153" t="s">
        <v>336</v>
      </c>
      <c r="D235" s="153" t="s">
        <v>161</v>
      </c>
      <c r="E235" s="154" t="s">
        <v>1544</v>
      </c>
      <c r="F235" s="155" t="s">
        <v>1545</v>
      </c>
      <c r="G235" s="156" t="s">
        <v>604</v>
      </c>
      <c r="H235" s="176"/>
      <c r="I235" s="158"/>
      <c r="J235" s="159">
        <f t="shared" si="40"/>
        <v>0</v>
      </c>
      <c r="K235" s="155" t="s">
        <v>1</v>
      </c>
      <c r="L235" s="28"/>
      <c r="M235" s="160" t="s">
        <v>1</v>
      </c>
      <c r="N235" s="161" t="s">
        <v>40</v>
      </c>
      <c r="O235" s="51"/>
      <c r="P235" s="162">
        <f t="shared" si="41"/>
        <v>0</v>
      </c>
      <c r="Q235" s="162">
        <v>0</v>
      </c>
      <c r="R235" s="162">
        <f t="shared" si="42"/>
        <v>0</v>
      </c>
      <c r="S235" s="162">
        <v>0</v>
      </c>
      <c r="T235" s="163">
        <f t="shared" si="43"/>
        <v>0</v>
      </c>
      <c r="AR235" s="164" t="s">
        <v>226</v>
      </c>
      <c r="AT235" s="164" t="s">
        <v>161</v>
      </c>
      <c r="AU235" s="164" t="s">
        <v>86</v>
      </c>
      <c r="AY235" s="13" t="s">
        <v>159</v>
      </c>
      <c r="BE235" s="165">
        <f t="shared" si="44"/>
        <v>0</v>
      </c>
      <c r="BF235" s="165">
        <f t="shared" si="45"/>
        <v>0</v>
      </c>
      <c r="BG235" s="165">
        <f t="shared" si="46"/>
        <v>0</v>
      </c>
      <c r="BH235" s="165">
        <f t="shared" si="47"/>
        <v>0</v>
      </c>
      <c r="BI235" s="165">
        <f t="shared" si="48"/>
        <v>0</v>
      </c>
      <c r="BJ235" s="13" t="s">
        <v>86</v>
      </c>
      <c r="BK235" s="165">
        <f t="shared" si="49"/>
        <v>0</v>
      </c>
      <c r="BL235" s="13" t="s">
        <v>226</v>
      </c>
      <c r="BM235" s="164" t="s">
        <v>906</v>
      </c>
    </row>
    <row r="236" spans="2:65" s="1" customFormat="1" ht="24" customHeight="1">
      <c r="B236" s="152"/>
      <c r="C236" s="153" t="s">
        <v>271</v>
      </c>
      <c r="D236" s="153" t="s">
        <v>161</v>
      </c>
      <c r="E236" s="154" t="s">
        <v>1546</v>
      </c>
      <c r="F236" s="155" t="s">
        <v>1547</v>
      </c>
      <c r="G236" s="156" t="s">
        <v>274</v>
      </c>
      <c r="H236" s="157">
        <v>9</v>
      </c>
      <c r="I236" s="158"/>
      <c r="J236" s="159">
        <f t="shared" si="40"/>
        <v>0</v>
      </c>
      <c r="K236" s="155" t="s">
        <v>1</v>
      </c>
      <c r="L236" s="28"/>
      <c r="M236" s="160" t="s">
        <v>1</v>
      </c>
      <c r="N236" s="161" t="s">
        <v>40</v>
      </c>
      <c r="O236" s="51"/>
      <c r="P236" s="162">
        <f t="shared" si="41"/>
        <v>0</v>
      </c>
      <c r="Q236" s="162">
        <v>0</v>
      </c>
      <c r="R236" s="162">
        <f t="shared" si="42"/>
        <v>0</v>
      </c>
      <c r="S236" s="162">
        <v>0</v>
      </c>
      <c r="T236" s="163">
        <f t="shared" si="43"/>
        <v>0</v>
      </c>
      <c r="AR236" s="164" t="s">
        <v>226</v>
      </c>
      <c r="AT236" s="164" t="s">
        <v>161</v>
      </c>
      <c r="AU236" s="164" t="s">
        <v>86</v>
      </c>
      <c r="AY236" s="13" t="s">
        <v>159</v>
      </c>
      <c r="BE236" s="165">
        <f t="shared" si="44"/>
        <v>0</v>
      </c>
      <c r="BF236" s="165">
        <f t="shared" si="45"/>
        <v>0</v>
      </c>
      <c r="BG236" s="165">
        <f t="shared" si="46"/>
        <v>0</v>
      </c>
      <c r="BH236" s="165">
        <f t="shared" si="47"/>
        <v>0</v>
      </c>
      <c r="BI236" s="165">
        <f t="shared" si="48"/>
        <v>0</v>
      </c>
      <c r="BJ236" s="13" t="s">
        <v>86</v>
      </c>
      <c r="BK236" s="165">
        <f t="shared" si="49"/>
        <v>0</v>
      </c>
      <c r="BL236" s="13" t="s">
        <v>226</v>
      </c>
      <c r="BM236" s="164" t="s">
        <v>914</v>
      </c>
    </row>
    <row r="237" spans="2:65" s="1" customFormat="1" ht="16.5" customHeight="1">
      <c r="B237" s="152"/>
      <c r="C237" s="166" t="s">
        <v>860</v>
      </c>
      <c r="D237" s="166" t="s">
        <v>250</v>
      </c>
      <c r="E237" s="167" t="s">
        <v>1548</v>
      </c>
      <c r="F237" s="168" t="s">
        <v>1549</v>
      </c>
      <c r="G237" s="169" t="s">
        <v>274</v>
      </c>
      <c r="H237" s="170">
        <v>9</v>
      </c>
      <c r="I237" s="171"/>
      <c r="J237" s="172">
        <f t="shared" si="40"/>
        <v>0</v>
      </c>
      <c r="K237" s="168" t="s">
        <v>1</v>
      </c>
      <c r="L237" s="173"/>
      <c r="M237" s="174" t="s">
        <v>1</v>
      </c>
      <c r="N237" s="175" t="s">
        <v>40</v>
      </c>
      <c r="O237" s="51"/>
      <c r="P237" s="162">
        <f t="shared" si="41"/>
        <v>0</v>
      </c>
      <c r="Q237" s="162">
        <v>0</v>
      </c>
      <c r="R237" s="162">
        <f t="shared" si="42"/>
        <v>0</v>
      </c>
      <c r="S237" s="162">
        <v>0</v>
      </c>
      <c r="T237" s="163">
        <f t="shared" si="43"/>
        <v>0</v>
      </c>
      <c r="AR237" s="164" t="s">
        <v>292</v>
      </c>
      <c r="AT237" s="164" t="s">
        <v>250</v>
      </c>
      <c r="AU237" s="164" t="s">
        <v>86</v>
      </c>
      <c r="AY237" s="13" t="s">
        <v>159</v>
      </c>
      <c r="BE237" s="165">
        <f t="shared" si="44"/>
        <v>0</v>
      </c>
      <c r="BF237" s="165">
        <f t="shared" si="45"/>
        <v>0</v>
      </c>
      <c r="BG237" s="165">
        <f t="shared" si="46"/>
        <v>0</v>
      </c>
      <c r="BH237" s="165">
        <f t="shared" si="47"/>
        <v>0</v>
      </c>
      <c r="BI237" s="165">
        <f t="shared" si="48"/>
        <v>0</v>
      </c>
      <c r="BJ237" s="13" t="s">
        <v>86</v>
      </c>
      <c r="BK237" s="165">
        <f t="shared" si="49"/>
        <v>0</v>
      </c>
      <c r="BL237" s="13" t="s">
        <v>226</v>
      </c>
      <c r="BM237" s="164" t="s">
        <v>922</v>
      </c>
    </row>
    <row r="238" spans="2:65" s="1" customFormat="1" ht="24" customHeight="1">
      <c r="B238" s="152"/>
      <c r="C238" s="153" t="s">
        <v>636</v>
      </c>
      <c r="D238" s="153" t="s">
        <v>161</v>
      </c>
      <c r="E238" s="154" t="s">
        <v>1550</v>
      </c>
      <c r="F238" s="155" t="s">
        <v>1551</v>
      </c>
      <c r="G238" s="156" t="s">
        <v>1191</v>
      </c>
      <c r="H238" s="157">
        <v>13</v>
      </c>
      <c r="I238" s="158"/>
      <c r="J238" s="159">
        <f t="shared" si="40"/>
        <v>0</v>
      </c>
      <c r="K238" s="155" t="s">
        <v>1</v>
      </c>
      <c r="L238" s="28"/>
      <c r="M238" s="160" t="s">
        <v>1</v>
      </c>
      <c r="N238" s="161" t="s">
        <v>40</v>
      </c>
      <c r="O238" s="51"/>
      <c r="P238" s="162">
        <f t="shared" si="41"/>
        <v>0</v>
      </c>
      <c r="Q238" s="162">
        <v>0</v>
      </c>
      <c r="R238" s="162">
        <f t="shared" si="42"/>
        <v>0</v>
      </c>
      <c r="S238" s="162">
        <v>0</v>
      </c>
      <c r="T238" s="163">
        <f t="shared" si="43"/>
        <v>0</v>
      </c>
      <c r="AR238" s="164" t="s">
        <v>226</v>
      </c>
      <c r="AT238" s="164" t="s">
        <v>161</v>
      </c>
      <c r="AU238" s="164" t="s">
        <v>86</v>
      </c>
      <c r="AY238" s="13" t="s">
        <v>159</v>
      </c>
      <c r="BE238" s="165">
        <f t="shared" si="44"/>
        <v>0</v>
      </c>
      <c r="BF238" s="165">
        <f t="shared" si="45"/>
        <v>0</v>
      </c>
      <c r="BG238" s="165">
        <f t="shared" si="46"/>
        <v>0</v>
      </c>
      <c r="BH238" s="165">
        <f t="shared" si="47"/>
        <v>0</v>
      </c>
      <c r="BI238" s="165">
        <f t="shared" si="48"/>
        <v>0</v>
      </c>
      <c r="BJ238" s="13" t="s">
        <v>86</v>
      </c>
      <c r="BK238" s="165">
        <f t="shared" si="49"/>
        <v>0</v>
      </c>
      <c r="BL238" s="13" t="s">
        <v>226</v>
      </c>
      <c r="BM238" s="164" t="s">
        <v>930</v>
      </c>
    </row>
    <row r="239" spans="2:65" s="1" customFormat="1" ht="24" customHeight="1">
      <c r="B239" s="152"/>
      <c r="C239" s="166" t="s">
        <v>856</v>
      </c>
      <c r="D239" s="166" t="s">
        <v>250</v>
      </c>
      <c r="E239" s="167" t="s">
        <v>1552</v>
      </c>
      <c r="F239" s="168" t="s">
        <v>1553</v>
      </c>
      <c r="G239" s="169" t="s">
        <v>274</v>
      </c>
      <c r="H239" s="170">
        <v>13</v>
      </c>
      <c r="I239" s="171"/>
      <c r="J239" s="172">
        <f t="shared" si="40"/>
        <v>0</v>
      </c>
      <c r="K239" s="168" t="s">
        <v>1</v>
      </c>
      <c r="L239" s="173"/>
      <c r="M239" s="174" t="s">
        <v>1</v>
      </c>
      <c r="N239" s="175" t="s">
        <v>40</v>
      </c>
      <c r="O239" s="51"/>
      <c r="P239" s="162">
        <f t="shared" si="41"/>
        <v>0</v>
      </c>
      <c r="Q239" s="162">
        <v>0</v>
      </c>
      <c r="R239" s="162">
        <f t="shared" si="42"/>
        <v>0</v>
      </c>
      <c r="S239" s="162">
        <v>0</v>
      </c>
      <c r="T239" s="163">
        <f t="shared" si="43"/>
        <v>0</v>
      </c>
      <c r="AR239" s="164" t="s">
        <v>292</v>
      </c>
      <c r="AT239" s="164" t="s">
        <v>250</v>
      </c>
      <c r="AU239" s="164" t="s">
        <v>86</v>
      </c>
      <c r="AY239" s="13" t="s">
        <v>159</v>
      </c>
      <c r="BE239" s="165">
        <f t="shared" si="44"/>
        <v>0</v>
      </c>
      <c r="BF239" s="165">
        <f t="shared" si="45"/>
        <v>0</v>
      </c>
      <c r="BG239" s="165">
        <f t="shared" si="46"/>
        <v>0</v>
      </c>
      <c r="BH239" s="165">
        <f t="shared" si="47"/>
        <v>0</v>
      </c>
      <c r="BI239" s="165">
        <f t="shared" si="48"/>
        <v>0</v>
      </c>
      <c r="BJ239" s="13" t="s">
        <v>86</v>
      </c>
      <c r="BK239" s="165">
        <f t="shared" si="49"/>
        <v>0</v>
      </c>
      <c r="BL239" s="13" t="s">
        <v>226</v>
      </c>
      <c r="BM239" s="164" t="s">
        <v>938</v>
      </c>
    </row>
    <row r="240" spans="2:65" s="1" customFormat="1" ht="24" customHeight="1">
      <c r="B240" s="152"/>
      <c r="C240" s="153" t="s">
        <v>300</v>
      </c>
      <c r="D240" s="153" t="s">
        <v>161</v>
      </c>
      <c r="E240" s="154" t="s">
        <v>1554</v>
      </c>
      <c r="F240" s="155" t="s">
        <v>1555</v>
      </c>
      <c r="G240" s="156" t="s">
        <v>274</v>
      </c>
      <c r="H240" s="157">
        <v>1</v>
      </c>
      <c r="I240" s="158"/>
      <c r="J240" s="159">
        <f t="shared" si="40"/>
        <v>0</v>
      </c>
      <c r="K240" s="155" t="s">
        <v>1</v>
      </c>
      <c r="L240" s="28"/>
      <c r="M240" s="160" t="s">
        <v>1</v>
      </c>
      <c r="N240" s="161" t="s">
        <v>40</v>
      </c>
      <c r="O240" s="51"/>
      <c r="P240" s="162">
        <f t="shared" si="41"/>
        <v>0</v>
      </c>
      <c r="Q240" s="162">
        <v>0</v>
      </c>
      <c r="R240" s="162">
        <f t="shared" si="42"/>
        <v>0</v>
      </c>
      <c r="S240" s="162">
        <v>0</v>
      </c>
      <c r="T240" s="163">
        <f t="shared" si="43"/>
        <v>0</v>
      </c>
      <c r="AR240" s="164" t="s">
        <v>226</v>
      </c>
      <c r="AT240" s="164" t="s">
        <v>161</v>
      </c>
      <c r="AU240" s="164" t="s">
        <v>86</v>
      </c>
      <c r="AY240" s="13" t="s">
        <v>159</v>
      </c>
      <c r="BE240" s="165">
        <f t="shared" si="44"/>
        <v>0</v>
      </c>
      <c r="BF240" s="165">
        <f t="shared" si="45"/>
        <v>0</v>
      </c>
      <c r="BG240" s="165">
        <f t="shared" si="46"/>
        <v>0</v>
      </c>
      <c r="BH240" s="165">
        <f t="shared" si="47"/>
        <v>0</v>
      </c>
      <c r="BI240" s="165">
        <f t="shared" si="48"/>
        <v>0</v>
      </c>
      <c r="BJ240" s="13" t="s">
        <v>86</v>
      </c>
      <c r="BK240" s="165">
        <f t="shared" si="49"/>
        <v>0</v>
      </c>
      <c r="BL240" s="13" t="s">
        <v>226</v>
      </c>
      <c r="BM240" s="164" t="s">
        <v>949</v>
      </c>
    </row>
    <row r="241" spans="2:65" s="1" customFormat="1" ht="24" customHeight="1">
      <c r="B241" s="152"/>
      <c r="C241" s="166" t="s">
        <v>304</v>
      </c>
      <c r="D241" s="166" t="s">
        <v>250</v>
      </c>
      <c r="E241" s="167" t="s">
        <v>1556</v>
      </c>
      <c r="F241" s="168" t="s">
        <v>1557</v>
      </c>
      <c r="G241" s="169" t="s">
        <v>274</v>
      </c>
      <c r="H241" s="170">
        <v>1</v>
      </c>
      <c r="I241" s="171"/>
      <c r="J241" s="172">
        <f t="shared" si="40"/>
        <v>0</v>
      </c>
      <c r="K241" s="168" t="s">
        <v>1</v>
      </c>
      <c r="L241" s="173"/>
      <c r="M241" s="174" t="s">
        <v>1</v>
      </c>
      <c r="N241" s="175" t="s">
        <v>40</v>
      </c>
      <c r="O241" s="51"/>
      <c r="P241" s="162">
        <f t="shared" si="41"/>
        <v>0</v>
      </c>
      <c r="Q241" s="162">
        <v>0</v>
      </c>
      <c r="R241" s="162">
        <f t="shared" si="42"/>
        <v>0</v>
      </c>
      <c r="S241" s="162">
        <v>0</v>
      </c>
      <c r="T241" s="163">
        <f t="shared" si="43"/>
        <v>0</v>
      </c>
      <c r="AR241" s="164" t="s">
        <v>292</v>
      </c>
      <c r="AT241" s="164" t="s">
        <v>250</v>
      </c>
      <c r="AU241" s="164" t="s">
        <v>86</v>
      </c>
      <c r="AY241" s="13" t="s">
        <v>159</v>
      </c>
      <c r="BE241" s="165">
        <f t="shared" si="44"/>
        <v>0</v>
      </c>
      <c r="BF241" s="165">
        <f t="shared" si="45"/>
        <v>0</v>
      </c>
      <c r="BG241" s="165">
        <f t="shared" si="46"/>
        <v>0</v>
      </c>
      <c r="BH241" s="165">
        <f t="shared" si="47"/>
        <v>0</v>
      </c>
      <c r="BI241" s="165">
        <f t="shared" si="48"/>
        <v>0</v>
      </c>
      <c r="BJ241" s="13" t="s">
        <v>86</v>
      </c>
      <c r="BK241" s="165">
        <f t="shared" si="49"/>
        <v>0</v>
      </c>
      <c r="BL241" s="13" t="s">
        <v>226</v>
      </c>
      <c r="BM241" s="164" t="s">
        <v>958</v>
      </c>
    </row>
    <row r="242" spans="2:65" s="1" customFormat="1" ht="16.5" customHeight="1">
      <c r="B242" s="152"/>
      <c r="C242" s="153" t="s">
        <v>349</v>
      </c>
      <c r="D242" s="153" t="s">
        <v>161</v>
      </c>
      <c r="E242" s="154" t="s">
        <v>1558</v>
      </c>
      <c r="F242" s="155" t="s">
        <v>1559</v>
      </c>
      <c r="G242" s="156" t="s">
        <v>212</v>
      </c>
      <c r="H242" s="157">
        <v>161</v>
      </c>
      <c r="I242" s="158"/>
      <c r="J242" s="159">
        <f t="shared" si="40"/>
        <v>0</v>
      </c>
      <c r="K242" s="155" t="s">
        <v>1</v>
      </c>
      <c r="L242" s="28"/>
      <c r="M242" s="160" t="s">
        <v>1</v>
      </c>
      <c r="N242" s="161" t="s">
        <v>40</v>
      </c>
      <c r="O242" s="51"/>
      <c r="P242" s="162">
        <f t="shared" si="41"/>
        <v>0</v>
      </c>
      <c r="Q242" s="162">
        <v>0</v>
      </c>
      <c r="R242" s="162">
        <f t="shared" si="42"/>
        <v>0</v>
      </c>
      <c r="S242" s="162">
        <v>0</v>
      </c>
      <c r="T242" s="163">
        <f t="shared" si="43"/>
        <v>0</v>
      </c>
      <c r="AR242" s="164" t="s">
        <v>226</v>
      </c>
      <c r="AT242" s="164" t="s">
        <v>161</v>
      </c>
      <c r="AU242" s="164" t="s">
        <v>86</v>
      </c>
      <c r="AY242" s="13" t="s">
        <v>159</v>
      </c>
      <c r="BE242" s="165">
        <f t="shared" si="44"/>
        <v>0</v>
      </c>
      <c r="BF242" s="165">
        <f t="shared" si="45"/>
        <v>0</v>
      </c>
      <c r="BG242" s="165">
        <f t="shared" si="46"/>
        <v>0</v>
      </c>
      <c r="BH242" s="165">
        <f t="shared" si="47"/>
        <v>0</v>
      </c>
      <c r="BI242" s="165">
        <f t="shared" si="48"/>
        <v>0</v>
      </c>
      <c r="BJ242" s="13" t="s">
        <v>86</v>
      </c>
      <c r="BK242" s="165">
        <f t="shared" si="49"/>
        <v>0</v>
      </c>
      <c r="BL242" s="13" t="s">
        <v>226</v>
      </c>
      <c r="BM242" s="164" t="s">
        <v>968</v>
      </c>
    </row>
    <row r="243" spans="2:65" s="1" customFormat="1" ht="24" customHeight="1">
      <c r="B243" s="152"/>
      <c r="C243" s="153" t="s">
        <v>353</v>
      </c>
      <c r="D243" s="153" t="s">
        <v>161</v>
      </c>
      <c r="E243" s="154" t="s">
        <v>1560</v>
      </c>
      <c r="F243" s="155" t="s">
        <v>1561</v>
      </c>
      <c r="G243" s="156" t="s">
        <v>212</v>
      </c>
      <c r="H243" s="157">
        <v>161</v>
      </c>
      <c r="I243" s="158"/>
      <c r="J243" s="159">
        <f t="shared" si="40"/>
        <v>0</v>
      </c>
      <c r="K243" s="155" t="s">
        <v>1</v>
      </c>
      <c r="L243" s="28"/>
      <c r="M243" s="160" t="s">
        <v>1</v>
      </c>
      <c r="N243" s="161" t="s">
        <v>40</v>
      </c>
      <c r="O243" s="51"/>
      <c r="P243" s="162">
        <f t="shared" si="41"/>
        <v>0</v>
      </c>
      <c r="Q243" s="162">
        <v>0</v>
      </c>
      <c r="R243" s="162">
        <f t="shared" si="42"/>
        <v>0</v>
      </c>
      <c r="S243" s="162">
        <v>0</v>
      </c>
      <c r="T243" s="163">
        <f t="shared" si="43"/>
        <v>0</v>
      </c>
      <c r="AR243" s="164" t="s">
        <v>226</v>
      </c>
      <c r="AT243" s="164" t="s">
        <v>161</v>
      </c>
      <c r="AU243" s="164" t="s">
        <v>86</v>
      </c>
      <c r="AY243" s="13" t="s">
        <v>159</v>
      </c>
      <c r="BE243" s="165">
        <f t="shared" si="44"/>
        <v>0</v>
      </c>
      <c r="BF243" s="165">
        <f t="shared" si="45"/>
        <v>0</v>
      </c>
      <c r="BG243" s="165">
        <f t="shared" si="46"/>
        <v>0</v>
      </c>
      <c r="BH243" s="165">
        <f t="shared" si="47"/>
        <v>0</v>
      </c>
      <c r="BI243" s="165">
        <f t="shared" si="48"/>
        <v>0</v>
      </c>
      <c r="BJ243" s="13" t="s">
        <v>86</v>
      </c>
      <c r="BK243" s="165">
        <f t="shared" si="49"/>
        <v>0</v>
      </c>
      <c r="BL243" s="13" t="s">
        <v>226</v>
      </c>
      <c r="BM243" s="164" t="s">
        <v>976</v>
      </c>
    </row>
    <row r="244" spans="2:65" s="1" customFormat="1" ht="24" customHeight="1">
      <c r="B244" s="152"/>
      <c r="C244" s="153" t="s">
        <v>357</v>
      </c>
      <c r="D244" s="153" t="s">
        <v>161</v>
      </c>
      <c r="E244" s="154" t="s">
        <v>1562</v>
      </c>
      <c r="F244" s="155" t="s">
        <v>1563</v>
      </c>
      <c r="G244" s="156" t="s">
        <v>604</v>
      </c>
      <c r="H244" s="176"/>
      <c r="I244" s="158"/>
      <c r="J244" s="159">
        <f t="shared" si="40"/>
        <v>0</v>
      </c>
      <c r="K244" s="155" t="s">
        <v>1</v>
      </c>
      <c r="L244" s="28"/>
      <c r="M244" s="160" t="s">
        <v>1</v>
      </c>
      <c r="N244" s="161" t="s">
        <v>40</v>
      </c>
      <c r="O244" s="51"/>
      <c r="P244" s="162">
        <f t="shared" si="41"/>
        <v>0</v>
      </c>
      <c r="Q244" s="162">
        <v>0</v>
      </c>
      <c r="R244" s="162">
        <f t="shared" si="42"/>
        <v>0</v>
      </c>
      <c r="S244" s="162">
        <v>0</v>
      </c>
      <c r="T244" s="163">
        <f t="shared" si="43"/>
        <v>0</v>
      </c>
      <c r="AR244" s="164" t="s">
        <v>226</v>
      </c>
      <c r="AT244" s="164" t="s">
        <v>161</v>
      </c>
      <c r="AU244" s="164" t="s">
        <v>86</v>
      </c>
      <c r="AY244" s="13" t="s">
        <v>159</v>
      </c>
      <c r="BE244" s="165">
        <f t="shared" si="44"/>
        <v>0</v>
      </c>
      <c r="BF244" s="165">
        <f t="shared" si="45"/>
        <v>0</v>
      </c>
      <c r="BG244" s="165">
        <f t="shared" si="46"/>
        <v>0</v>
      </c>
      <c r="BH244" s="165">
        <f t="shared" si="47"/>
        <v>0</v>
      </c>
      <c r="BI244" s="165">
        <f t="shared" si="48"/>
        <v>0</v>
      </c>
      <c r="BJ244" s="13" t="s">
        <v>86</v>
      </c>
      <c r="BK244" s="165">
        <f t="shared" si="49"/>
        <v>0</v>
      </c>
      <c r="BL244" s="13" t="s">
        <v>226</v>
      </c>
      <c r="BM244" s="164" t="s">
        <v>984</v>
      </c>
    </row>
    <row r="245" spans="2:65" s="1" customFormat="1" ht="24" customHeight="1">
      <c r="B245" s="152"/>
      <c r="C245" s="153" t="s">
        <v>361</v>
      </c>
      <c r="D245" s="153" t="s">
        <v>161</v>
      </c>
      <c r="E245" s="154" t="s">
        <v>1564</v>
      </c>
      <c r="F245" s="155" t="s">
        <v>1565</v>
      </c>
      <c r="G245" s="156" t="s">
        <v>604</v>
      </c>
      <c r="H245" s="176"/>
      <c r="I245" s="158"/>
      <c r="J245" s="159">
        <f t="shared" si="40"/>
        <v>0</v>
      </c>
      <c r="K245" s="155" t="s">
        <v>1</v>
      </c>
      <c r="L245" s="28"/>
      <c r="M245" s="160" t="s">
        <v>1</v>
      </c>
      <c r="N245" s="161" t="s">
        <v>40</v>
      </c>
      <c r="O245" s="51"/>
      <c r="P245" s="162">
        <f t="shared" si="41"/>
        <v>0</v>
      </c>
      <c r="Q245" s="162">
        <v>0</v>
      </c>
      <c r="R245" s="162">
        <f t="shared" si="42"/>
        <v>0</v>
      </c>
      <c r="S245" s="162">
        <v>0</v>
      </c>
      <c r="T245" s="163">
        <f t="shared" si="43"/>
        <v>0</v>
      </c>
      <c r="AR245" s="164" t="s">
        <v>226</v>
      </c>
      <c r="AT245" s="164" t="s">
        <v>161</v>
      </c>
      <c r="AU245" s="164" t="s">
        <v>86</v>
      </c>
      <c r="AY245" s="13" t="s">
        <v>159</v>
      </c>
      <c r="BE245" s="165">
        <f t="shared" si="44"/>
        <v>0</v>
      </c>
      <c r="BF245" s="165">
        <f t="shared" si="45"/>
        <v>0</v>
      </c>
      <c r="BG245" s="165">
        <f t="shared" si="46"/>
        <v>0</v>
      </c>
      <c r="BH245" s="165">
        <f t="shared" si="47"/>
        <v>0</v>
      </c>
      <c r="BI245" s="165">
        <f t="shared" si="48"/>
        <v>0</v>
      </c>
      <c r="BJ245" s="13" t="s">
        <v>86</v>
      </c>
      <c r="BK245" s="165">
        <f t="shared" si="49"/>
        <v>0</v>
      </c>
      <c r="BL245" s="13" t="s">
        <v>226</v>
      </c>
      <c r="BM245" s="164" t="s">
        <v>992</v>
      </c>
    </row>
    <row r="246" spans="2:65" s="11" customFormat="1" ht="22.8" customHeight="1">
      <c r="B246" s="139"/>
      <c r="D246" s="140" t="s">
        <v>73</v>
      </c>
      <c r="E246" s="150" t="s">
        <v>1566</v>
      </c>
      <c r="F246" s="150" t="s">
        <v>1567</v>
      </c>
      <c r="I246" s="142"/>
      <c r="J246" s="151">
        <f>BK246</f>
        <v>0</v>
      </c>
      <c r="L246" s="139"/>
      <c r="M246" s="144"/>
      <c r="N246" s="145"/>
      <c r="O246" s="145"/>
      <c r="P246" s="146">
        <f>SUM(P247:P286)</f>
        <v>0</v>
      </c>
      <c r="Q246" s="145"/>
      <c r="R246" s="146">
        <f>SUM(R247:R286)</f>
        <v>0</v>
      </c>
      <c r="S246" s="145"/>
      <c r="T246" s="147">
        <f>SUM(T247:T286)</f>
        <v>0</v>
      </c>
      <c r="AR246" s="140" t="s">
        <v>86</v>
      </c>
      <c r="AT246" s="148" t="s">
        <v>73</v>
      </c>
      <c r="AU246" s="148" t="s">
        <v>78</v>
      </c>
      <c r="AY246" s="140" t="s">
        <v>159</v>
      </c>
      <c r="BK246" s="149">
        <f>SUM(BK247:BK286)</f>
        <v>0</v>
      </c>
    </row>
    <row r="247" spans="2:65" s="1" customFormat="1" ht="24" customHeight="1">
      <c r="B247" s="152"/>
      <c r="C247" s="153" t="s">
        <v>1568</v>
      </c>
      <c r="D247" s="153" t="s">
        <v>161</v>
      </c>
      <c r="E247" s="154" t="s">
        <v>1569</v>
      </c>
      <c r="F247" s="236" t="s">
        <v>2153</v>
      </c>
      <c r="G247" s="156" t="s">
        <v>274</v>
      </c>
      <c r="H247" s="157">
        <v>5</v>
      </c>
      <c r="I247" s="158"/>
      <c r="J247" s="159">
        <f t="shared" ref="J247:J286" si="50">ROUND(I247*H247,2)</f>
        <v>0</v>
      </c>
      <c r="K247" s="155" t="s">
        <v>1</v>
      </c>
      <c r="L247" s="28"/>
      <c r="M247" s="160" t="s">
        <v>1</v>
      </c>
      <c r="N247" s="161" t="s">
        <v>40</v>
      </c>
      <c r="O247" s="51"/>
      <c r="P247" s="162">
        <f t="shared" ref="P247:P286" si="51">O247*H247</f>
        <v>0</v>
      </c>
      <c r="Q247" s="162">
        <v>0</v>
      </c>
      <c r="R247" s="162">
        <f t="shared" ref="R247:R286" si="52">Q247*H247</f>
        <v>0</v>
      </c>
      <c r="S247" s="162">
        <v>0</v>
      </c>
      <c r="T247" s="163">
        <f t="shared" ref="T247:T286" si="53">S247*H247</f>
        <v>0</v>
      </c>
      <c r="AR247" s="164" t="s">
        <v>226</v>
      </c>
      <c r="AT247" s="164" t="s">
        <v>161</v>
      </c>
      <c r="AU247" s="164" t="s">
        <v>86</v>
      </c>
      <c r="AY247" s="13" t="s">
        <v>159</v>
      </c>
      <c r="BE247" s="165">
        <f t="shared" ref="BE247:BE286" si="54">IF(N247="základná",J247,0)</f>
        <v>0</v>
      </c>
      <c r="BF247" s="165">
        <f t="shared" ref="BF247:BF286" si="55">IF(N247="znížená",J247,0)</f>
        <v>0</v>
      </c>
      <c r="BG247" s="165">
        <f t="shared" ref="BG247:BG286" si="56">IF(N247="zákl. prenesená",J247,0)</f>
        <v>0</v>
      </c>
      <c r="BH247" s="165">
        <f t="shared" ref="BH247:BH286" si="57">IF(N247="zníž. prenesená",J247,0)</f>
        <v>0</v>
      </c>
      <c r="BI247" s="165">
        <f t="shared" ref="BI247:BI286" si="58">IF(N247="nulová",J247,0)</f>
        <v>0</v>
      </c>
      <c r="BJ247" s="13" t="s">
        <v>86</v>
      </c>
      <c r="BK247" s="165">
        <f t="shared" ref="BK247:BK286" si="59">ROUND(I247*H247,2)</f>
        <v>0</v>
      </c>
      <c r="BL247" s="13" t="s">
        <v>226</v>
      </c>
      <c r="BM247" s="164" t="s">
        <v>1002</v>
      </c>
    </row>
    <row r="248" spans="2:65" s="1" customFormat="1" ht="24" customHeight="1">
      <c r="B248" s="152"/>
      <c r="C248" s="166" t="s">
        <v>1570</v>
      </c>
      <c r="D248" s="166" t="s">
        <v>250</v>
      </c>
      <c r="E248" s="167" t="s">
        <v>1571</v>
      </c>
      <c r="F248" s="188" t="s">
        <v>2152</v>
      </c>
      <c r="G248" s="169" t="s">
        <v>274</v>
      </c>
      <c r="H248" s="170">
        <v>5</v>
      </c>
      <c r="I248" s="171"/>
      <c r="J248" s="172">
        <f t="shared" si="50"/>
        <v>0</v>
      </c>
      <c r="K248" s="168" t="s">
        <v>1</v>
      </c>
      <c r="L248" s="173"/>
      <c r="M248" s="174" t="s">
        <v>1</v>
      </c>
      <c r="N248" s="175" t="s">
        <v>40</v>
      </c>
      <c r="O248" s="51"/>
      <c r="P248" s="162">
        <f t="shared" si="51"/>
        <v>0</v>
      </c>
      <c r="Q248" s="162">
        <v>0</v>
      </c>
      <c r="R248" s="162">
        <f t="shared" si="52"/>
        <v>0</v>
      </c>
      <c r="S248" s="162">
        <v>0</v>
      </c>
      <c r="T248" s="163">
        <f t="shared" si="53"/>
        <v>0</v>
      </c>
      <c r="AR248" s="164" t="s">
        <v>292</v>
      </c>
      <c r="AT248" s="164" t="s">
        <v>250</v>
      </c>
      <c r="AU248" s="164" t="s">
        <v>86</v>
      </c>
      <c r="AY248" s="13" t="s">
        <v>159</v>
      </c>
      <c r="BE248" s="165">
        <f t="shared" si="54"/>
        <v>0</v>
      </c>
      <c r="BF248" s="165">
        <f t="shared" si="55"/>
        <v>0</v>
      </c>
      <c r="BG248" s="165">
        <f t="shared" si="56"/>
        <v>0</v>
      </c>
      <c r="BH248" s="165">
        <f t="shared" si="57"/>
        <v>0</v>
      </c>
      <c r="BI248" s="165">
        <f t="shared" si="58"/>
        <v>0</v>
      </c>
      <c r="BJ248" s="13" t="s">
        <v>86</v>
      </c>
      <c r="BK248" s="165">
        <f t="shared" si="59"/>
        <v>0</v>
      </c>
      <c r="BL248" s="13" t="s">
        <v>226</v>
      </c>
      <c r="BM248" s="164" t="s">
        <v>1010</v>
      </c>
    </row>
    <row r="249" spans="2:65" s="1" customFormat="1" ht="24" customHeight="1">
      <c r="B249" s="152"/>
      <c r="C249" s="153" t="s">
        <v>374</v>
      </c>
      <c r="D249" s="153" t="s">
        <v>161</v>
      </c>
      <c r="E249" s="154" t="s">
        <v>1572</v>
      </c>
      <c r="F249" s="155" t="s">
        <v>1573</v>
      </c>
      <c r="G249" s="156" t="s">
        <v>274</v>
      </c>
      <c r="H249" s="157">
        <v>5</v>
      </c>
      <c r="I249" s="158"/>
      <c r="J249" s="159">
        <f t="shared" si="50"/>
        <v>0</v>
      </c>
      <c r="K249" s="155" t="s">
        <v>1</v>
      </c>
      <c r="L249" s="28"/>
      <c r="M249" s="160" t="s">
        <v>1</v>
      </c>
      <c r="N249" s="161" t="s">
        <v>40</v>
      </c>
      <c r="O249" s="51"/>
      <c r="P249" s="162">
        <f t="shared" si="51"/>
        <v>0</v>
      </c>
      <c r="Q249" s="162">
        <v>0</v>
      </c>
      <c r="R249" s="162">
        <f t="shared" si="52"/>
        <v>0</v>
      </c>
      <c r="S249" s="162">
        <v>0</v>
      </c>
      <c r="T249" s="163">
        <f t="shared" si="53"/>
        <v>0</v>
      </c>
      <c r="AR249" s="164" t="s">
        <v>226</v>
      </c>
      <c r="AT249" s="164" t="s">
        <v>161</v>
      </c>
      <c r="AU249" s="164" t="s">
        <v>86</v>
      </c>
      <c r="AY249" s="13" t="s">
        <v>159</v>
      </c>
      <c r="BE249" s="165">
        <f t="shared" si="54"/>
        <v>0</v>
      </c>
      <c r="BF249" s="165">
        <f t="shared" si="55"/>
        <v>0</v>
      </c>
      <c r="BG249" s="165">
        <f t="shared" si="56"/>
        <v>0</v>
      </c>
      <c r="BH249" s="165">
        <f t="shared" si="57"/>
        <v>0</v>
      </c>
      <c r="BI249" s="165">
        <f t="shared" si="58"/>
        <v>0</v>
      </c>
      <c r="BJ249" s="13" t="s">
        <v>86</v>
      </c>
      <c r="BK249" s="165">
        <f t="shared" si="59"/>
        <v>0</v>
      </c>
      <c r="BL249" s="13" t="s">
        <v>226</v>
      </c>
      <c r="BM249" s="164" t="s">
        <v>1018</v>
      </c>
    </row>
    <row r="250" spans="2:65" s="1" customFormat="1" ht="16.5" customHeight="1">
      <c r="B250" s="152"/>
      <c r="C250" s="166" t="s">
        <v>378</v>
      </c>
      <c r="D250" s="166" t="s">
        <v>250</v>
      </c>
      <c r="E250" s="167" t="s">
        <v>1574</v>
      </c>
      <c r="F250" s="168" t="s">
        <v>1575</v>
      </c>
      <c r="G250" s="169" t="s">
        <v>274</v>
      </c>
      <c r="H250" s="170">
        <v>5</v>
      </c>
      <c r="I250" s="171"/>
      <c r="J250" s="172">
        <f t="shared" si="50"/>
        <v>0</v>
      </c>
      <c r="K250" s="168" t="s">
        <v>1</v>
      </c>
      <c r="L250" s="173"/>
      <c r="M250" s="174" t="s">
        <v>1</v>
      </c>
      <c r="N250" s="175" t="s">
        <v>40</v>
      </c>
      <c r="O250" s="51"/>
      <c r="P250" s="162">
        <f t="shared" si="51"/>
        <v>0</v>
      </c>
      <c r="Q250" s="162">
        <v>0</v>
      </c>
      <c r="R250" s="162">
        <f t="shared" si="52"/>
        <v>0</v>
      </c>
      <c r="S250" s="162">
        <v>0</v>
      </c>
      <c r="T250" s="163">
        <f t="shared" si="53"/>
        <v>0</v>
      </c>
      <c r="AR250" s="164" t="s">
        <v>292</v>
      </c>
      <c r="AT250" s="164" t="s">
        <v>250</v>
      </c>
      <c r="AU250" s="164" t="s">
        <v>86</v>
      </c>
      <c r="AY250" s="13" t="s">
        <v>159</v>
      </c>
      <c r="BE250" s="165">
        <f t="shared" si="54"/>
        <v>0</v>
      </c>
      <c r="BF250" s="165">
        <f t="shared" si="55"/>
        <v>0</v>
      </c>
      <c r="BG250" s="165">
        <f t="shared" si="56"/>
        <v>0</v>
      </c>
      <c r="BH250" s="165">
        <f t="shared" si="57"/>
        <v>0</v>
      </c>
      <c r="BI250" s="165">
        <f t="shared" si="58"/>
        <v>0</v>
      </c>
      <c r="BJ250" s="13" t="s">
        <v>86</v>
      </c>
      <c r="BK250" s="165">
        <f t="shared" si="59"/>
        <v>0</v>
      </c>
      <c r="BL250" s="13" t="s">
        <v>226</v>
      </c>
      <c r="BM250" s="164" t="s">
        <v>1028</v>
      </c>
    </row>
    <row r="251" spans="2:65" s="1" customFormat="1" ht="24" customHeight="1">
      <c r="B251" s="152"/>
      <c r="C251" s="153" t="s">
        <v>1576</v>
      </c>
      <c r="D251" s="153" t="s">
        <v>161</v>
      </c>
      <c r="E251" s="154" t="s">
        <v>1577</v>
      </c>
      <c r="F251" s="155" t="s">
        <v>1578</v>
      </c>
      <c r="G251" s="156" t="s">
        <v>274</v>
      </c>
      <c r="H251" s="157">
        <v>6</v>
      </c>
      <c r="I251" s="158"/>
      <c r="J251" s="159">
        <f t="shared" si="50"/>
        <v>0</v>
      </c>
      <c r="K251" s="155" t="s">
        <v>1</v>
      </c>
      <c r="L251" s="28"/>
      <c r="M251" s="160" t="s">
        <v>1</v>
      </c>
      <c r="N251" s="161" t="s">
        <v>40</v>
      </c>
      <c r="O251" s="51"/>
      <c r="P251" s="162">
        <f t="shared" si="51"/>
        <v>0</v>
      </c>
      <c r="Q251" s="162">
        <v>0</v>
      </c>
      <c r="R251" s="162">
        <f t="shared" si="52"/>
        <v>0</v>
      </c>
      <c r="S251" s="162">
        <v>0</v>
      </c>
      <c r="T251" s="163">
        <f t="shared" si="53"/>
        <v>0</v>
      </c>
      <c r="AR251" s="164" t="s">
        <v>226</v>
      </c>
      <c r="AT251" s="164" t="s">
        <v>161</v>
      </c>
      <c r="AU251" s="164" t="s">
        <v>86</v>
      </c>
      <c r="AY251" s="13" t="s">
        <v>159</v>
      </c>
      <c r="BE251" s="165">
        <f t="shared" si="54"/>
        <v>0</v>
      </c>
      <c r="BF251" s="165">
        <f t="shared" si="55"/>
        <v>0</v>
      </c>
      <c r="BG251" s="165">
        <f t="shared" si="56"/>
        <v>0</v>
      </c>
      <c r="BH251" s="165">
        <f t="shared" si="57"/>
        <v>0</v>
      </c>
      <c r="BI251" s="165">
        <f t="shared" si="58"/>
        <v>0</v>
      </c>
      <c r="BJ251" s="13" t="s">
        <v>86</v>
      </c>
      <c r="BK251" s="165">
        <f t="shared" si="59"/>
        <v>0</v>
      </c>
      <c r="BL251" s="13" t="s">
        <v>226</v>
      </c>
      <c r="BM251" s="164" t="s">
        <v>1038</v>
      </c>
    </row>
    <row r="252" spans="2:65" s="1" customFormat="1" ht="16.5" customHeight="1">
      <c r="B252" s="152"/>
      <c r="C252" s="166" t="s">
        <v>1579</v>
      </c>
      <c r="D252" s="166" t="s">
        <v>250</v>
      </c>
      <c r="E252" s="167" t="s">
        <v>1580</v>
      </c>
      <c r="F252" s="168" t="s">
        <v>1581</v>
      </c>
      <c r="G252" s="169" t="s">
        <v>274</v>
      </c>
      <c r="H252" s="170">
        <v>2</v>
      </c>
      <c r="I252" s="171"/>
      <c r="J252" s="172">
        <f t="shared" si="50"/>
        <v>0</v>
      </c>
      <c r="K252" s="168" t="s">
        <v>1</v>
      </c>
      <c r="L252" s="173"/>
      <c r="M252" s="174" t="s">
        <v>1</v>
      </c>
      <c r="N252" s="175" t="s">
        <v>40</v>
      </c>
      <c r="O252" s="51"/>
      <c r="P252" s="162">
        <f t="shared" si="51"/>
        <v>0</v>
      </c>
      <c r="Q252" s="162">
        <v>0</v>
      </c>
      <c r="R252" s="162">
        <f t="shared" si="52"/>
        <v>0</v>
      </c>
      <c r="S252" s="162">
        <v>0</v>
      </c>
      <c r="T252" s="163">
        <f t="shared" si="53"/>
        <v>0</v>
      </c>
      <c r="AR252" s="164" t="s">
        <v>292</v>
      </c>
      <c r="AT252" s="164" t="s">
        <v>250</v>
      </c>
      <c r="AU252" s="164" t="s">
        <v>86</v>
      </c>
      <c r="AY252" s="13" t="s">
        <v>159</v>
      </c>
      <c r="BE252" s="165">
        <f t="shared" si="54"/>
        <v>0</v>
      </c>
      <c r="BF252" s="165">
        <f t="shared" si="55"/>
        <v>0</v>
      </c>
      <c r="BG252" s="165">
        <f t="shared" si="56"/>
        <v>0</v>
      </c>
      <c r="BH252" s="165">
        <f t="shared" si="57"/>
        <v>0</v>
      </c>
      <c r="BI252" s="165">
        <f t="shared" si="58"/>
        <v>0</v>
      </c>
      <c r="BJ252" s="13" t="s">
        <v>86</v>
      </c>
      <c r="BK252" s="165">
        <f t="shared" si="59"/>
        <v>0</v>
      </c>
      <c r="BL252" s="13" t="s">
        <v>226</v>
      </c>
      <c r="BM252" s="164" t="s">
        <v>1047</v>
      </c>
    </row>
    <row r="253" spans="2:65" s="1" customFormat="1" ht="16.5" customHeight="1">
      <c r="B253" s="152"/>
      <c r="C253" s="166" t="s">
        <v>1582</v>
      </c>
      <c r="D253" s="166" t="s">
        <v>250</v>
      </c>
      <c r="E253" s="167" t="s">
        <v>1583</v>
      </c>
      <c r="F253" s="168" t="s">
        <v>1584</v>
      </c>
      <c r="G253" s="169" t="s">
        <v>274</v>
      </c>
      <c r="H253" s="170">
        <v>4</v>
      </c>
      <c r="I253" s="171"/>
      <c r="J253" s="172">
        <f t="shared" si="50"/>
        <v>0</v>
      </c>
      <c r="K253" s="168" t="s">
        <v>1</v>
      </c>
      <c r="L253" s="173"/>
      <c r="M253" s="174" t="s">
        <v>1</v>
      </c>
      <c r="N253" s="175" t="s">
        <v>40</v>
      </c>
      <c r="O253" s="51"/>
      <c r="P253" s="162">
        <f t="shared" si="51"/>
        <v>0</v>
      </c>
      <c r="Q253" s="162">
        <v>0</v>
      </c>
      <c r="R253" s="162">
        <f t="shared" si="52"/>
        <v>0</v>
      </c>
      <c r="S253" s="162">
        <v>0</v>
      </c>
      <c r="T253" s="163">
        <f t="shared" si="53"/>
        <v>0</v>
      </c>
      <c r="AR253" s="164" t="s">
        <v>292</v>
      </c>
      <c r="AT253" s="164" t="s">
        <v>250</v>
      </c>
      <c r="AU253" s="164" t="s">
        <v>86</v>
      </c>
      <c r="AY253" s="13" t="s">
        <v>159</v>
      </c>
      <c r="BE253" s="165">
        <f t="shared" si="54"/>
        <v>0</v>
      </c>
      <c r="BF253" s="165">
        <f t="shared" si="55"/>
        <v>0</v>
      </c>
      <c r="BG253" s="165">
        <f t="shared" si="56"/>
        <v>0</v>
      </c>
      <c r="BH253" s="165">
        <f t="shared" si="57"/>
        <v>0</v>
      </c>
      <c r="BI253" s="165">
        <f t="shared" si="58"/>
        <v>0</v>
      </c>
      <c r="BJ253" s="13" t="s">
        <v>86</v>
      </c>
      <c r="BK253" s="165">
        <f t="shared" si="59"/>
        <v>0</v>
      </c>
      <c r="BL253" s="13" t="s">
        <v>226</v>
      </c>
      <c r="BM253" s="164" t="s">
        <v>1053</v>
      </c>
    </row>
    <row r="254" spans="2:65" s="1" customFormat="1" ht="16.5" customHeight="1">
      <c r="B254" s="152"/>
      <c r="C254" s="153" t="s">
        <v>888</v>
      </c>
      <c r="D254" s="153" t="s">
        <v>161</v>
      </c>
      <c r="E254" s="154" t="s">
        <v>1585</v>
      </c>
      <c r="F254" s="155" t="s">
        <v>1586</v>
      </c>
      <c r="G254" s="156" t="s">
        <v>274</v>
      </c>
      <c r="H254" s="157">
        <v>4</v>
      </c>
      <c r="I254" s="158"/>
      <c r="J254" s="159">
        <f t="shared" si="50"/>
        <v>0</v>
      </c>
      <c r="K254" s="155" t="s">
        <v>1</v>
      </c>
      <c r="L254" s="28"/>
      <c r="M254" s="160" t="s">
        <v>1</v>
      </c>
      <c r="N254" s="161" t="s">
        <v>40</v>
      </c>
      <c r="O254" s="51"/>
      <c r="P254" s="162">
        <f t="shared" si="51"/>
        <v>0</v>
      </c>
      <c r="Q254" s="162">
        <v>0</v>
      </c>
      <c r="R254" s="162">
        <f t="shared" si="52"/>
        <v>0</v>
      </c>
      <c r="S254" s="162">
        <v>0</v>
      </c>
      <c r="T254" s="163">
        <f t="shared" si="53"/>
        <v>0</v>
      </c>
      <c r="AR254" s="164" t="s">
        <v>226</v>
      </c>
      <c r="AT254" s="164" t="s">
        <v>161</v>
      </c>
      <c r="AU254" s="164" t="s">
        <v>86</v>
      </c>
      <c r="AY254" s="13" t="s">
        <v>159</v>
      </c>
      <c r="BE254" s="165">
        <f t="shared" si="54"/>
        <v>0</v>
      </c>
      <c r="BF254" s="165">
        <f t="shared" si="55"/>
        <v>0</v>
      </c>
      <c r="BG254" s="165">
        <f t="shared" si="56"/>
        <v>0</v>
      </c>
      <c r="BH254" s="165">
        <f t="shared" si="57"/>
        <v>0</v>
      </c>
      <c r="BI254" s="165">
        <f t="shared" si="58"/>
        <v>0</v>
      </c>
      <c r="BJ254" s="13" t="s">
        <v>86</v>
      </c>
      <c r="BK254" s="165">
        <f t="shared" si="59"/>
        <v>0</v>
      </c>
      <c r="BL254" s="13" t="s">
        <v>226</v>
      </c>
      <c r="BM254" s="164" t="s">
        <v>1063</v>
      </c>
    </row>
    <row r="255" spans="2:65" s="1" customFormat="1" ht="36" customHeight="1">
      <c r="B255" s="152"/>
      <c r="C255" s="166" t="s">
        <v>896</v>
      </c>
      <c r="D255" s="166" t="s">
        <v>250</v>
      </c>
      <c r="E255" s="167" t="s">
        <v>1587</v>
      </c>
      <c r="F255" s="168" t="s">
        <v>1588</v>
      </c>
      <c r="G255" s="169" t="s">
        <v>274</v>
      </c>
      <c r="H255" s="170">
        <v>4</v>
      </c>
      <c r="I255" s="171"/>
      <c r="J255" s="172">
        <f t="shared" si="50"/>
        <v>0</v>
      </c>
      <c r="K255" s="168" t="s">
        <v>1</v>
      </c>
      <c r="L255" s="173"/>
      <c r="M255" s="174" t="s">
        <v>1</v>
      </c>
      <c r="N255" s="175" t="s">
        <v>40</v>
      </c>
      <c r="O255" s="51"/>
      <c r="P255" s="162">
        <f t="shared" si="51"/>
        <v>0</v>
      </c>
      <c r="Q255" s="162">
        <v>0</v>
      </c>
      <c r="R255" s="162">
        <f t="shared" si="52"/>
        <v>0</v>
      </c>
      <c r="S255" s="162">
        <v>0</v>
      </c>
      <c r="T255" s="163">
        <f t="shared" si="53"/>
        <v>0</v>
      </c>
      <c r="AR255" s="164" t="s">
        <v>292</v>
      </c>
      <c r="AT255" s="164" t="s">
        <v>250</v>
      </c>
      <c r="AU255" s="164" t="s">
        <v>86</v>
      </c>
      <c r="AY255" s="13" t="s">
        <v>159</v>
      </c>
      <c r="BE255" s="165">
        <f t="shared" si="54"/>
        <v>0</v>
      </c>
      <c r="BF255" s="165">
        <f t="shared" si="55"/>
        <v>0</v>
      </c>
      <c r="BG255" s="165">
        <f t="shared" si="56"/>
        <v>0</v>
      </c>
      <c r="BH255" s="165">
        <f t="shared" si="57"/>
        <v>0</v>
      </c>
      <c r="BI255" s="165">
        <f t="shared" si="58"/>
        <v>0</v>
      </c>
      <c r="BJ255" s="13" t="s">
        <v>86</v>
      </c>
      <c r="BK255" s="165">
        <f t="shared" si="59"/>
        <v>0</v>
      </c>
      <c r="BL255" s="13" t="s">
        <v>226</v>
      </c>
      <c r="BM255" s="164" t="s">
        <v>1071</v>
      </c>
    </row>
    <row r="256" spans="2:65" s="1" customFormat="1" ht="24" customHeight="1">
      <c r="B256" s="152"/>
      <c r="C256" s="153" t="s">
        <v>1589</v>
      </c>
      <c r="D256" s="153" t="s">
        <v>161</v>
      </c>
      <c r="E256" s="154" t="s">
        <v>1590</v>
      </c>
      <c r="F256" s="155" t="s">
        <v>1591</v>
      </c>
      <c r="G256" s="156" t="s">
        <v>274</v>
      </c>
      <c r="H256" s="157">
        <v>1</v>
      </c>
      <c r="I256" s="158"/>
      <c r="J256" s="159">
        <f t="shared" si="50"/>
        <v>0</v>
      </c>
      <c r="K256" s="155" t="s">
        <v>1</v>
      </c>
      <c r="L256" s="28"/>
      <c r="M256" s="160" t="s">
        <v>1</v>
      </c>
      <c r="N256" s="161" t="s">
        <v>40</v>
      </c>
      <c r="O256" s="51"/>
      <c r="P256" s="162">
        <f t="shared" si="51"/>
        <v>0</v>
      </c>
      <c r="Q256" s="162">
        <v>0</v>
      </c>
      <c r="R256" s="162">
        <f t="shared" si="52"/>
        <v>0</v>
      </c>
      <c r="S256" s="162">
        <v>0</v>
      </c>
      <c r="T256" s="163">
        <f t="shared" si="53"/>
        <v>0</v>
      </c>
      <c r="AR256" s="164" t="s">
        <v>226</v>
      </c>
      <c r="AT256" s="164" t="s">
        <v>161</v>
      </c>
      <c r="AU256" s="164" t="s">
        <v>86</v>
      </c>
      <c r="AY256" s="13" t="s">
        <v>159</v>
      </c>
      <c r="BE256" s="165">
        <f t="shared" si="54"/>
        <v>0</v>
      </c>
      <c r="BF256" s="165">
        <f t="shared" si="55"/>
        <v>0</v>
      </c>
      <c r="BG256" s="165">
        <f t="shared" si="56"/>
        <v>0</v>
      </c>
      <c r="BH256" s="165">
        <f t="shared" si="57"/>
        <v>0</v>
      </c>
      <c r="BI256" s="165">
        <f t="shared" si="58"/>
        <v>0</v>
      </c>
      <c r="BJ256" s="13" t="s">
        <v>86</v>
      </c>
      <c r="BK256" s="165">
        <f t="shared" si="59"/>
        <v>0</v>
      </c>
      <c r="BL256" s="13" t="s">
        <v>226</v>
      </c>
      <c r="BM256" s="164" t="s">
        <v>1342</v>
      </c>
    </row>
    <row r="257" spans="2:65" s="1" customFormat="1" ht="24" customHeight="1">
      <c r="B257" s="152"/>
      <c r="C257" s="166" t="s">
        <v>1592</v>
      </c>
      <c r="D257" s="166" t="s">
        <v>250</v>
      </c>
      <c r="E257" s="167" t="s">
        <v>1593</v>
      </c>
      <c r="F257" s="168" t="s">
        <v>1594</v>
      </c>
      <c r="G257" s="169" t="s">
        <v>274</v>
      </c>
      <c r="H257" s="170">
        <v>1</v>
      </c>
      <c r="I257" s="171"/>
      <c r="J257" s="172">
        <f t="shared" si="50"/>
        <v>0</v>
      </c>
      <c r="K257" s="168" t="s">
        <v>1</v>
      </c>
      <c r="L257" s="173"/>
      <c r="M257" s="174" t="s">
        <v>1</v>
      </c>
      <c r="N257" s="175" t="s">
        <v>40</v>
      </c>
      <c r="O257" s="51"/>
      <c r="P257" s="162">
        <f t="shared" si="51"/>
        <v>0</v>
      </c>
      <c r="Q257" s="162">
        <v>0</v>
      </c>
      <c r="R257" s="162">
        <f t="shared" si="52"/>
        <v>0</v>
      </c>
      <c r="S257" s="162">
        <v>0</v>
      </c>
      <c r="T257" s="163">
        <f t="shared" si="53"/>
        <v>0</v>
      </c>
      <c r="AR257" s="164" t="s">
        <v>292</v>
      </c>
      <c r="AT257" s="164" t="s">
        <v>250</v>
      </c>
      <c r="AU257" s="164" t="s">
        <v>86</v>
      </c>
      <c r="AY257" s="13" t="s">
        <v>159</v>
      </c>
      <c r="BE257" s="165">
        <f t="shared" si="54"/>
        <v>0</v>
      </c>
      <c r="BF257" s="165">
        <f t="shared" si="55"/>
        <v>0</v>
      </c>
      <c r="BG257" s="165">
        <f t="shared" si="56"/>
        <v>0</v>
      </c>
      <c r="BH257" s="165">
        <f t="shared" si="57"/>
        <v>0</v>
      </c>
      <c r="BI257" s="165">
        <f t="shared" si="58"/>
        <v>0</v>
      </c>
      <c r="BJ257" s="13" t="s">
        <v>86</v>
      </c>
      <c r="BK257" s="165">
        <f t="shared" si="59"/>
        <v>0</v>
      </c>
      <c r="BL257" s="13" t="s">
        <v>226</v>
      </c>
      <c r="BM257" s="164" t="s">
        <v>1351</v>
      </c>
    </row>
    <row r="258" spans="2:65" s="1" customFormat="1" ht="24" customHeight="1">
      <c r="B258" s="152"/>
      <c r="C258" s="153" t="s">
        <v>1595</v>
      </c>
      <c r="D258" s="153" t="s">
        <v>161</v>
      </c>
      <c r="E258" s="154" t="s">
        <v>1596</v>
      </c>
      <c r="F258" s="155" t="s">
        <v>1597</v>
      </c>
      <c r="G258" s="156" t="s">
        <v>274</v>
      </c>
      <c r="H258" s="157">
        <v>5</v>
      </c>
      <c r="I258" s="158"/>
      <c r="J258" s="159">
        <f t="shared" si="50"/>
        <v>0</v>
      </c>
      <c r="K258" s="155" t="s">
        <v>1</v>
      </c>
      <c r="L258" s="28"/>
      <c r="M258" s="160" t="s">
        <v>1</v>
      </c>
      <c r="N258" s="161" t="s">
        <v>40</v>
      </c>
      <c r="O258" s="51"/>
      <c r="P258" s="162">
        <f t="shared" si="51"/>
        <v>0</v>
      </c>
      <c r="Q258" s="162">
        <v>0</v>
      </c>
      <c r="R258" s="162">
        <f t="shared" si="52"/>
        <v>0</v>
      </c>
      <c r="S258" s="162">
        <v>0</v>
      </c>
      <c r="T258" s="163">
        <f t="shared" si="53"/>
        <v>0</v>
      </c>
      <c r="AR258" s="164" t="s">
        <v>226</v>
      </c>
      <c r="AT258" s="164" t="s">
        <v>161</v>
      </c>
      <c r="AU258" s="164" t="s">
        <v>86</v>
      </c>
      <c r="AY258" s="13" t="s">
        <v>159</v>
      </c>
      <c r="BE258" s="165">
        <f t="shared" si="54"/>
        <v>0</v>
      </c>
      <c r="BF258" s="165">
        <f t="shared" si="55"/>
        <v>0</v>
      </c>
      <c r="BG258" s="165">
        <f t="shared" si="56"/>
        <v>0</v>
      </c>
      <c r="BH258" s="165">
        <f t="shared" si="57"/>
        <v>0</v>
      </c>
      <c r="BI258" s="165">
        <f t="shared" si="58"/>
        <v>0</v>
      </c>
      <c r="BJ258" s="13" t="s">
        <v>86</v>
      </c>
      <c r="BK258" s="165">
        <f t="shared" si="59"/>
        <v>0</v>
      </c>
      <c r="BL258" s="13" t="s">
        <v>226</v>
      </c>
      <c r="BM258" s="164" t="s">
        <v>1511</v>
      </c>
    </row>
    <row r="259" spans="2:65" s="1" customFormat="1" ht="16.5" customHeight="1">
      <c r="B259" s="152"/>
      <c r="C259" s="166" t="s">
        <v>1598</v>
      </c>
      <c r="D259" s="166" t="s">
        <v>250</v>
      </c>
      <c r="E259" s="167" t="s">
        <v>1599</v>
      </c>
      <c r="F259" s="168" t="s">
        <v>1600</v>
      </c>
      <c r="G259" s="169" t="s">
        <v>274</v>
      </c>
      <c r="H259" s="170">
        <v>5</v>
      </c>
      <c r="I259" s="171"/>
      <c r="J259" s="172">
        <f t="shared" si="50"/>
        <v>0</v>
      </c>
      <c r="K259" s="168" t="s">
        <v>1</v>
      </c>
      <c r="L259" s="173"/>
      <c r="M259" s="174" t="s">
        <v>1</v>
      </c>
      <c r="N259" s="175" t="s">
        <v>40</v>
      </c>
      <c r="O259" s="51"/>
      <c r="P259" s="162">
        <f t="shared" si="51"/>
        <v>0</v>
      </c>
      <c r="Q259" s="162">
        <v>0</v>
      </c>
      <c r="R259" s="162">
        <f t="shared" si="52"/>
        <v>0</v>
      </c>
      <c r="S259" s="162">
        <v>0</v>
      </c>
      <c r="T259" s="163">
        <f t="shared" si="53"/>
        <v>0</v>
      </c>
      <c r="AR259" s="164" t="s">
        <v>292</v>
      </c>
      <c r="AT259" s="164" t="s">
        <v>250</v>
      </c>
      <c r="AU259" s="164" t="s">
        <v>86</v>
      </c>
      <c r="AY259" s="13" t="s">
        <v>159</v>
      </c>
      <c r="BE259" s="165">
        <f t="shared" si="54"/>
        <v>0</v>
      </c>
      <c r="BF259" s="165">
        <f t="shared" si="55"/>
        <v>0</v>
      </c>
      <c r="BG259" s="165">
        <f t="shared" si="56"/>
        <v>0</v>
      </c>
      <c r="BH259" s="165">
        <f t="shared" si="57"/>
        <v>0</v>
      </c>
      <c r="BI259" s="165">
        <f t="shared" si="58"/>
        <v>0</v>
      </c>
      <c r="BJ259" s="13" t="s">
        <v>86</v>
      </c>
      <c r="BK259" s="165">
        <f t="shared" si="59"/>
        <v>0</v>
      </c>
      <c r="BL259" s="13" t="s">
        <v>226</v>
      </c>
      <c r="BM259" s="164" t="s">
        <v>1517</v>
      </c>
    </row>
    <row r="260" spans="2:65" s="1" customFormat="1" ht="16.5" customHeight="1">
      <c r="B260" s="152"/>
      <c r="C260" s="153" t="s">
        <v>1601</v>
      </c>
      <c r="D260" s="153" t="s">
        <v>161</v>
      </c>
      <c r="E260" s="154" t="s">
        <v>1602</v>
      </c>
      <c r="F260" s="155" t="s">
        <v>1603</v>
      </c>
      <c r="G260" s="156" t="s">
        <v>274</v>
      </c>
      <c r="H260" s="157">
        <v>8</v>
      </c>
      <c r="I260" s="158"/>
      <c r="J260" s="159">
        <f t="shared" si="50"/>
        <v>0</v>
      </c>
      <c r="K260" s="155" t="s">
        <v>1</v>
      </c>
      <c r="L260" s="28"/>
      <c r="M260" s="160" t="s">
        <v>1</v>
      </c>
      <c r="N260" s="161" t="s">
        <v>40</v>
      </c>
      <c r="O260" s="51"/>
      <c r="P260" s="162">
        <f t="shared" si="51"/>
        <v>0</v>
      </c>
      <c r="Q260" s="162">
        <v>0</v>
      </c>
      <c r="R260" s="162">
        <f t="shared" si="52"/>
        <v>0</v>
      </c>
      <c r="S260" s="162">
        <v>0</v>
      </c>
      <c r="T260" s="163">
        <f t="shared" si="53"/>
        <v>0</v>
      </c>
      <c r="AR260" s="164" t="s">
        <v>226</v>
      </c>
      <c r="AT260" s="164" t="s">
        <v>161</v>
      </c>
      <c r="AU260" s="164" t="s">
        <v>86</v>
      </c>
      <c r="AY260" s="13" t="s">
        <v>159</v>
      </c>
      <c r="BE260" s="165">
        <f t="shared" si="54"/>
        <v>0</v>
      </c>
      <c r="BF260" s="165">
        <f t="shared" si="55"/>
        <v>0</v>
      </c>
      <c r="BG260" s="165">
        <f t="shared" si="56"/>
        <v>0</v>
      </c>
      <c r="BH260" s="165">
        <f t="shared" si="57"/>
        <v>0</v>
      </c>
      <c r="BI260" s="165">
        <f t="shared" si="58"/>
        <v>0</v>
      </c>
      <c r="BJ260" s="13" t="s">
        <v>86</v>
      </c>
      <c r="BK260" s="165">
        <f t="shared" si="59"/>
        <v>0</v>
      </c>
      <c r="BL260" s="13" t="s">
        <v>226</v>
      </c>
      <c r="BM260" s="164" t="s">
        <v>1523</v>
      </c>
    </row>
    <row r="261" spans="2:65" s="1" customFormat="1" ht="36" customHeight="1">
      <c r="B261" s="152"/>
      <c r="C261" s="166" t="s">
        <v>1604</v>
      </c>
      <c r="D261" s="166" t="s">
        <v>250</v>
      </c>
      <c r="E261" s="167" t="s">
        <v>1605</v>
      </c>
      <c r="F261" s="168" t="s">
        <v>1606</v>
      </c>
      <c r="G261" s="169" t="s">
        <v>274</v>
      </c>
      <c r="H261" s="170">
        <v>4</v>
      </c>
      <c r="I261" s="171"/>
      <c r="J261" s="172">
        <f t="shared" si="50"/>
        <v>0</v>
      </c>
      <c r="K261" s="168" t="s">
        <v>1</v>
      </c>
      <c r="L261" s="173"/>
      <c r="M261" s="174" t="s">
        <v>1</v>
      </c>
      <c r="N261" s="175" t="s">
        <v>40</v>
      </c>
      <c r="O261" s="51"/>
      <c r="P261" s="162">
        <f t="shared" si="51"/>
        <v>0</v>
      </c>
      <c r="Q261" s="162">
        <v>0</v>
      </c>
      <c r="R261" s="162">
        <f t="shared" si="52"/>
        <v>0</v>
      </c>
      <c r="S261" s="162">
        <v>0</v>
      </c>
      <c r="T261" s="163">
        <f t="shared" si="53"/>
        <v>0</v>
      </c>
      <c r="AR261" s="164" t="s">
        <v>292</v>
      </c>
      <c r="AT261" s="164" t="s">
        <v>250</v>
      </c>
      <c r="AU261" s="164" t="s">
        <v>86</v>
      </c>
      <c r="AY261" s="13" t="s">
        <v>159</v>
      </c>
      <c r="BE261" s="165">
        <f t="shared" si="54"/>
        <v>0</v>
      </c>
      <c r="BF261" s="165">
        <f t="shared" si="55"/>
        <v>0</v>
      </c>
      <c r="BG261" s="165">
        <f t="shared" si="56"/>
        <v>0</v>
      </c>
      <c r="BH261" s="165">
        <f t="shared" si="57"/>
        <v>0</v>
      </c>
      <c r="BI261" s="165">
        <f t="shared" si="58"/>
        <v>0</v>
      </c>
      <c r="BJ261" s="13" t="s">
        <v>86</v>
      </c>
      <c r="BK261" s="165">
        <f t="shared" si="59"/>
        <v>0</v>
      </c>
      <c r="BL261" s="13" t="s">
        <v>226</v>
      </c>
      <c r="BM261" s="164" t="s">
        <v>1607</v>
      </c>
    </row>
    <row r="262" spans="2:65" s="1" customFormat="1" ht="24" customHeight="1">
      <c r="B262" s="152"/>
      <c r="C262" s="166" t="s">
        <v>1608</v>
      </c>
      <c r="D262" s="166" t="s">
        <v>250</v>
      </c>
      <c r="E262" s="167" t="s">
        <v>1609</v>
      </c>
      <c r="F262" s="168" t="s">
        <v>1610</v>
      </c>
      <c r="G262" s="169" t="s">
        <v>274</v>
      </c>
      <c r="H262" s="170">
        <v>4</v>
      </c>
      <c r="I262" s="171"/>
      <c r="J262" s="172">
        <f t="shared" si="50"/>
        <v>0</v>
      </c>
      <c r="K262" s="168" t="s">
        <v>1</v>
      </c>
      <c r="L262" s="173"/>
      <c r="M262" s="174" t="s">
        <v>1</v>
      </c>
      <c r="N262" s="175" t="s">
        <v>40</v>
      </c>
      <c r="O262" s="51"/>
      <c r="P262" s="162">
        <f t="shared" si="51"/>
        <v>0</v>
      </c>
      <c r="Q262" s="162">
        <v>0</v>
      </c>
      <c r="R262" s="162">
        <f t="shared" si="52"/>
        <v>0</v>
      </c>
      <c r="S262" s="162">
        <v>0</v>
      </c>
      <c r="T262" s="163">
        <f t="shared" si="53"/>
        <v>0</v>
      </c>
      <c r="AR262" s="164" t="s">
        <v>292</v>
      </c>
      <c r="AT262" s="164" t="s">
        <v>250</v>
      </c>
      <c r="AU262" s="164" t="s">
        <v>86</v>
      </c>
      <c r="AY262" s="13" t="s">
        <v>159</v>
      </c>
      <c r="BE262" s="165">
        <f t="shared" si="54"/>
        <v>0</v>
      </c>
      <c r="BF262" s="165">
        <f t="shared" si="55"/>
        <v>0</v>
      </c>
      <c r="BG262" s="165">
        <f t="shared" si="56"/>
        <v>0</v>
      </c>
      <c r="BH262" s="165">
        <f t="shared" si="57"/>
        <v>0</v>
      </c>
      <c r="BI262" s="165">
        <f t="shared" si="58"/>
        <v>0</v>
      </c>
      <c r="BJ262" s="13" t="s">
        <v>86</v>
      </c>
      <c r="BK262" s="165">
        <f t="shared" si="59"/>
        <v>0</v>
      </c>
      <c r="BL262" s="13" t="s">
        <v>226</v>
      </c>
      <c r="BM262" s="164" t="s">
        <v>1541</v>
      </c>
    </row>
    <row r="263" spans="2:65" s="1" customFormat="1" ht="24" customHeight="1">
      <c r="B263" s="152"/>
      <c r="C263" s="153" t="s">
        <v>1611</v>
      </c>
      <c r="D263" s="153" t="s">
        <v>161</v>
      </c>
      <c r="E263" s="154" t="s">
        <v>1612</v>
      </c>
      <c r="F263" s="155" t="s">
        <v>1613</v>
      </c>
      <c r="G263" s="156" t="s">
        <v>274</v>
      </c>
      <c r="H263" s="157">
        <v>3</v>
      </c>
      <c r="I263" s="158"/>
      <c r="J263" s="159">
        <f t="shared" si="50"/>
        <v>0</v>
      </c>
      <c r="K263" s="155" t="s">
        <v>1</v>
      </c>
      <c r="L263" s="28"/>
      <c r="M263" s="160" t="s">
        <v>1</v>
      </c>
      <c r="N263" s="161" t="s">
        <v>40</v>
      </c>
      <c r="O263" s="51"/>
      <c r="P263" s="162">
        <f t="shared" si="51"/>
        <v>0</v>
      </c>
      <c r="Q263" s="162">
        <v>0</v>
      </c>
      <c r="R263" s="162">
        <f t="shared" si="52"/>
        <v>0</v>
      </c>
      <c r="S263" s="162">
        <v>0</v>
      </c>
      <c r="T263" s="163">
        <f t="shared" si="53"/>
        <v>0</v>
      </c>
      <c r="AR263" s="164" t="s">
        <v>226</v>
      </c>
      <c r="AT263" s="164" t="s">
        <v>161</v>
      </c>
      <c r="AU263" s="164" t="s">
        <v>86</v>
      </c>
      <c r="AY263" s="13" t="s">
        <v>159</v>
      </c>
      <c r="BE263" s="165">
        <f t="shared" si="54"/>
        <v>0</v>
      </c>
      <c r="BF263" s="165">
        <f t="shared" si="55"/>
        <v>0</v>
      </c>
      <c r="BG263" s="165">
        <f t="shared" si="56"/>
        <v>0</v>
      </c>
      <c r="BH263" s="165">
        <f t="shared" si="57"/>
        <v>0</v>
      </c>
      <c r="BI263" s="165">
        <f t="shared" si="58"/>
        <v>0</v>
      </c>
      <c r="BJ263" s="13" t="s">
        <v>86</v>
      </c>
      <c r="BK263" s="165">
        <f t="shared" si="59"/>
        <v>0</v>
      </c>
      <c r="BL263" s="13" t="s">
        <v>226</v>
      </c>
      <c r="BM263" s="164" t="s">
        <v>1535</v>
      </c>
    </row>
    <row r="264" spans="2:65" s="1" customFormat="1" ht="24" customHeight="1">
      <c r="B264" s="152"/>
      <c r="C264" s="166" t="s">
        <v>1614</v>
      </c>
      <c r="D264" s="166" t="s">
        <v>250</v>
      </c>
      <c r="E264" s="167" t="s">
        <v>1615</v>
      </c>
      <c r="F264" s="168" t="s">
        <v>1616</v>
      </c>
      <c r="G264" s="169" t="s">
        <v>274</v>
      </c>
      <c r="H264" s="170">
        <v>3</v>
      </c>
      <c r="I264" s="171"/>
      <c r="J264" s="172">
        <f t="shared" si="50"/>
        <v>0</v>
      </c>
      <c r="K264" s="168" t="s">
        <v>1</v>
      </c>
      <c r="L264" s="173"/>
      <c r="M264" s="174" t="s">
        <v>1</v>
      </c>
      <c r="N264" s="175" t="s">
        <v>40</v>
      </c>
      <c r="O264" s="51"/>
      <c r="P264" s="162">
        <f t="shared" si="51"/>
        <v>0</v>
      </c>
      <c r="Q264" s="162">
        <v>0</v>
      </c>
      <c r="R264" s="162">
        <f t="shared" si="52"/>
        <v>0</v>
      </c>
      <c r="S264" s="162">
        <v>0</v>
      </c>
      <c r="T264" s="163">
        <f t="shared" si="53"/>
        <v>0</v>
      </c>
      <c r="AR264" s="164" t="s">
        <v>292</v>
      </c>
      <c r="AT264" s="164" t="s">
        <v>250</v>
      </c>
      <c r="AU264" s="164" t="s">
        <v>86</v>
      </c>
      <c r="AY264" s="13" t="s">
        <v>159</v>
      </c>
      <c r="BE264" s="165">
        <f t="shared" si="54"/>
        <v>0</v>
      </c>
      <c r="BF264" s="165">
        <f t="shared" si="55"/>
        <v>0</v>
      </c>
      <c r="BG264" s="165">
        <f t="shared" si="56"/>
        <v>0</v>
      </c>
      <c r="BH264" s="165">
        <f t="shared" si="57"/>
        <v>0</v>
      </c>
      <c r="BI264" s="165">
        <f t="shared" si="58"/>
        <v>0</v>
      </c>
      <c r="BJ264" s="13" t="s">
        <v>86</v>
      </c>
      <c r="BK264" s="165">
        <f t="shared" si="59"/>
        <v>0</v>
      </c>
      <c r="BL264" s="13" t="s">
        <v>226</v>
      </c>
      <c r="BM264" s="164" t="s">
        <v>1408</v>
      </c>
    </row>
    <row r="265" spans="2:65" s="1" customFormat="1" ht="24" customHeight="1">
      <c r="B265" s="152"/>
      <c r="C265" s="153" t="s">
        <v>1617</v>
      </c>
      <c r="D265" s="153" t="s">
        <v>161</v>
      </c>
      <c r="E265" s="154" t="s">
        <v>1618</v>
      </c>
      <c r="F265" s="155" t="s">
        <v>1619</v>
      </c>
      <c r="G265" s="156" t="s">
        <v>274</v>
      </c>
      <c r="H265" s="157">
        <v>6</v>
      </c>
      <c r="I265" s="158"/>
      <c r="J265" s="159">
        <f t="shared" si="50"/>
        <v>0</v>
      </c>
      <c r="K265" s="155" t="s">
        <v>1</v>
      </c>
      <c r="L265" s="28"/>
      <c r="M265" s="160" t="s">
        <v>1</v>
      </c>
      <c r="N265" s="161" t="s">
        <v>40</v>
      </c>
      <c r="O265" s="51"/>
      <c r="P265" s="162">
        <f t="shared" si="51"/>
        <v>0</v>
      </c>
      <c r="Q265" s="162">
        <v>0</v>
      </c>
      <c r="R265" s="162">
        <f t="shared" si="52"/>
        <v>0</v>
      </c>
      <c r="S265" s="162">
        <v>0</v>
      </c>
      <c r="T265" s="163">
        <f t="shared" si="53"/>
        <v>0</v>
      </c>
      <c r="AR265" s="164" t="s">
        <v>226</v>
      </c>
      <c r="AT265" s="164" t="s">
        <v>161</v>
      </c>
      <c r="AU265" s="164" t="s">
        <v>86</v>
      </c>
      <c r="AY265" s="13" t="s">
        <v>159</v>
      </c>
      <c r="BE265" s="165">
        <f t="shared" si="54"/>
        <v>0</v>
      </c>
      <c r="BF265" s="165">
        <f t="shared" si="55"/>
        <v>0</v>
      </c>
      <c r="BG265" s="165">
        <f t="shared" si="56"/>
        <v>0</v>
      </c>
      <c r="BH265" s="165">
        <f t="shared" si="57"/>
        <v>0</v>
      </c>
      <c r="BI265" s="165">
        <f t="shared" si="58"/>
        <v>0</v>
      </c>
      <c r="BJ265" s="13" t="s">
        <v>86</v>
      </c>
      <c r="BK265" s="165">
        <f t="shared" si="59"/>
        <v>0</v>
      </c>
      <c r="BL265" s="13" t="s">
        <v>226</v>
      </c>
      <c r="BM265" s="164" t="s">
        <v>1568</v>
      </c>
    </row>
    <row r="266" spans="2:65" s="1" customFormat="1" ht="24" customHeight="1">
      <c r="B266" s="152"/>
      <c r="C266" s="166" t="s">
        <v>1620</v>
      </c>
      <c r="D266" s="166" t="s">
        <v>250</v>
      </c>
      <c r="E266" s="167" t="s">
        <v>1621</v>
      </c>
      <c r="F266" s="168" t="s">
        <v>1622</v>
      </c>
      <c r="G266" s="169" t="s">
        <v>274</v>
      </c>
      <c r="H266" s="170">
        <v>6</v>
      </c>
      <c r="I266" s="171"/>
      <c r="J266" s="172">
        <f t="shared" si="50"/>
        <v>0</v>
      </c>
      <c r="K266" s="168" t="s">
        <v>1</v>
      </c>
      <c r="L266" s="173"/>
      <c r="M266" s="174" t="s">
        <v>1</v>
      </c>
      <c r="N266" s="175" t="s">
        <v>40</v>
      </c>
      <c r="O266" s="51"/>
      <c r="P266" s="162">
        <f t="shared" si="51"/>
        <v>0</v>
      </c>
      <c r="Q266" s="162">
        <v>0</v>
      </c>
      <c r="R266" s="162">
        <f t="shared" si="52"/>
        <v>0</v>
      </c>
      <c r="S266" s="162">
        <v>0</v>
      </c>
      <c r="T266" s="163">
        <f t="shared" si="53"/>
        <v>0</v>
      </c>
      <c r="AR266" s="164" t="s">
        <v>292</v>
      </c>
      <c r="AT266" s="164" t="s">
        <v>250</v>
      </c>
      <c r="AU266" s="164" t="s">
        <v>86</v>
      </c>
      <c r="AY266" s="13" t="s">
        <v>159</v>
      </c>
      <c r="BE266" s="165">
        <f t="shared" si="54"/>
        <v>0</v>
      </c>
      <c r="BF266" s="165">
        <f t="shared" si="55"/>
        <v>0</v>
      </c>
      <c r="BG266" s="165">
        <f t="shared" si="56"/>
        <v>0</v>
      </c>
      <c r="BH266" s="165">
        <f t="shared" si="57"/>
        <v>0</v>
      </c>
      <c r="BI266" s="165">
        <f t="shared" si="58"/>
        <v>0</v>
      </c>
      <c r="BJ266" s="13" t="s">
        <v>86</v>
      </c>
      <c r="BK266" s="165">
        <f t="shared" si="59"/>
        <v>0</v>
      </c>
      <c r="BL266" s="13" t="s">
        <v>226</v>
      </c>
      <c r="BM266" s="164" t="s">
        <v>1576</v>
      </c>
    </row>
    <row r="267" spans="2:65" s="1" customFormat="1" ht="24" customHeight="1">
      <c r="B267" s="152"/>
      <c r="C267" s="153" t="s">
        <v>1623</v>
      </c>
      <c r="D267" s="153" t="s">
        <v>161</v>
      </c>
      <c r="E267" s="154" t="s">
        <v>1624</v>
      </c>
      <c r="F267" s="155" t="s">
        <v>1625</v>
      </c>
      <c r="G267" s="156" t="s">
        <v>274</v>
      </c>
      <c r="H267" s="157">
        <v>3</v>
      </c>
      <c r="I267" s="158"/>
      <c r="J267" s="159">
        <f t="shared" si="50"/>
        <v>0</v>
      </c>
      <c r="K267" s="155" t="s">
        <v>1</v>
      </c>
      <c r="L267" s="28"/>
      <c r="M267" s="160" t="s">
        <v>1</v>
      </c>
      <c r="N267" s="161" t="s">
        <v>40</v>
      </c>
      <c r="O267" s="51"/>
      <c r="P267" s="162">
        <f t="shared" si="51"/>
        <v>0</v>
      </c>
      <c r="Q267" s="162">
        <v>0</v>
      </c>
      <c r="R267" s="162">
        <f t="shared" si="52"/>
        <v>0</v>
      </c>
      <c r="S267" s="162">
        <v>0</v>
      </c>
      <c r="T267" s="163">
        <f t="shared" si="53"/>
        <v>0</v>
      </c>
      <c r="AR267" s="164" t="s">
        <v>226</v>
      </c>
      <c r="AT267" s="164" t="s">
        <v>161</v>
      </c>
      <c r="AU267" s="164" t="s">
        <v>86</v>
      </c>
      <c r="AY267" s="13" t="s">
        <v>159</v>
      </c>
      <c r="BE267" s="165">
        <f t="shared" si="54"/>
        <v>0</v>
      </c>
      <c r="BF267" s="165">
        <f t="shared" si="55"/>
        <v>0</v>
      </c>
      <c r="BG267" s="165">
        <f t="shared" si="56"/>
        <v>0</v>
      </c>
      <c r="BH267" s="165">
        <f t="shared" si="57"/>
        <v>0</v>
      </c>
      <c r="BI267" s="165">
        <f t="shared" si="58"/>
        <v>0</v>
      </c>
      <c r="BJ267" s="13" t="s">
        <v>86</v>
      </c>
      <c r="BK267" s="165">
        <f t="shared" si="59"/>
        <v>0</v>
      </c>
      <c r="BL267" s="13" t="s">
        <v>226</v>
      </c>
      <c r="BM267" s="164" t="s">
        <v>1589</v>
      </c>
    </row>
    <row r="268" spans="2:65" s="1" customFormat="1" ht="24" customHeight="1">
      <c r="B268" s="152"/>
      <c r="C268" s="166" t="s">
        <v>1626</v>
      </c>
      <c r="D268" s="166" t="s">
        <v>250</v>
      </c>
      <c r="E268" s="167" t="s">
        <v>1627</v>
      </c>
      <c r="F268" s="168" t="s">
        <v>1628</v>
      </c>
      <c r="G268" s="169" t="s">
        <v>274</v>
      </c>
      <c r="H268" s="170">
        <v>3</v>
      </c>
      <c r="I268" s="171"/>
      <c r="J268" s="172">
        <f t="shared" si="50"/>
        <v>0</v>
      </c>
      <c r="K268" s="168" t="s">
        <v>1</v>
      </c>
      <c r="L268" s="173"/>
      <c r="M268" s="174" t="s">
        <v>1</v>
      </c>
      <c r="N268" s="175" t="s">
        <v>40</v>
      </c>
      <c r="O268" s="51"/>
      <c r="P268" s="162">
        <f t="shared" si="51"/>
        <v>0</v>
      </c>
      <c r="Q268" s="162">
        <v>0</v>
      </c>
      <c r="R268" s="162">
        <f t="shared" si="52"/>
        <v>0</v>
      </c>
      <c r="S268" s="162">
        <v>0</v>
      </c>
      <c r="T268" s="163">
        <f t="shared" si="53"/>
        <v>0</v>
      </c>
      <c r="AR268" s="164" t="s">
        <v>292</v>
      </c>
      <c r="AT268" s="164" t="s">
        <v>250</v>
      </c>
      <c r="AU268" s="164" t="s">
        <v>86</v>
      </c>
      <c r="AY268" s="13" t="s">
        <v>159</v>
      </c>
      <c r="BE268" s="165">
        <f t="shared" si="54"/>
        <v>0</v>
      </c>
      <c r="BF268" s="165">
        <f t="shared" si="55"/>
        <v>0</v>
      </c>
      <c r="BG268" s="165">
        <f t="shared" si="56"/>
        <v>0</v>
      </c>
      <c r="BH268" s="165">
        <f t="shared" si="57"/>
        <v>0</v>
      </c>
      <c r="BI268" s="165">
        <f t="shared" si="58"/>
        <v>0</v>
      </c>
      <c r="BJ268" s="13" t="s">
        <v>86</v>
      </c>
      <c r="BK268" s="165">
        <f t="shared" si="59"/>
        <v>0</v>
      </c>
      <c r="BL268" s="13" t="s">
        <v>226</v>
      </c>
      <c r="BM268" s="164" t="s">
        <v>1595</v>
      </c>
    </row>
    <row r="269" spans="2:65" s="1" customFormat="1" ht="16.5" customHeight="1">
      <c r="B269" s="152"/>
      <c r="C269" s="153" t="s">
        <v>1629</v>
      </c>
      <c r="D269" s="153" t="s">
        <v>161</v>
      </c>
      <c r="E269" s="154" t="s">
        <v>1630</v>
      </c>
      <c r="F269" s="155" t="s">
        <v>1631</v>
      </c>
      <c r="G269" s="156" t="s">
        <v>274</v>
      </c>
      <c r="H269" s="157">
        <v>5</v>
      </c>
      <c r="I269" s="158"/>
      <c r="J269" s="159">
        <f t="shared" si="50"/>
        <v>0</v>
      </c>
      <c r="K269" s="155" t="s">
        <v>1</v>
      </c>
      <c r="L269" s="28"/>
      <c r="M269" s="160" t="s">
        <v>1</v>
      </c>
      <c r="N269" s="161" t="s">
        <v>40</v>
      </c>
      <c r="O269" s="51"/>
      <c r="P269" s="162">
        <f t="shared" si="51"/>
        <v>0</v>
      </c>
      <c r="Q269" s="162">
        <v>0</v>
      </c>
      <c r="R269" s="162">
        <f t="shared" si="52"/>
        <v>0</v>
      </c>
      <c r="S269" s="162">
        <v>0</v>
      </c>
      <c r="T269" s="163">
        <f t="shared" si="53"/>
        <v>0</v>
      </c>
      <c r="AR269" s="164" t="s">
        <v>226</v>
      </c>
      <c r="AT269" s="164" t="s">
        <v>161</v>
      </c>
      <c r="AU269" s="164" t="s">
        <v>86</v>
      </c>
      <c r="AY269" s="13" t="s">
        <v>159</v>
      </c>
      <c r="BE269" s="165">
        <f t="shared" si="54"/>
        <v>0</v>
      </c>
      <c r="BF269" s="165">
        <f t="shared" si="55"/>
        <v>0</v>
      </c>
      <c r="BG269" s="165">
        <f t="shared" si="56"/>
        <v>0</v>
      </c>
      <c r="BH269" s="165">
        <f t="shared" si="57"/>
        <v>0</v>
      </c>
      <c r="BI269" s="165">
        <f t="shared" si="58"/>
        <v>0</v>
      </c>
      <c r="BJ269" s="13" t="s">
        <v>86</v>
      </c>
      <c r="BK269" s="165">
        <f t="shared" si="59"/>
        <v>0</v>
      </c>
      <c r="BL269" s="13" t="s">
        <v>226</v>
      </c>
      <c r="BM269" s="164" t="s">
        <v>1632</v>
      </c>
    </row>
    <row r="270" spans="2:65" s="1" customFormat="1" ht="24" customHeight="1">
      <c r="B270" s="152"/>
      <c r="C270" s="166" t="s">
        <v>1633</v>
      </c>
      <c r="D270" s="166" t="s">
        <v>250</v>
      </c>
      <c r="E270" s="167" t="s">
        <v>1634</v>
      </c>
      <c r="F270" s="168" t="s">
        <v>1635</v>
      </c>
      <c r="G270" s="169" t="s">
        <v>274</v>
      </c>
      <c r="H270" s="170">
        <v>5</v>
      </c>
      <c r="I270" s="171"/>
      <c r="J270" s="172">
        <f t="shared" si="50"/>
        <v>0</v>
      </c>
      <c r="K270" s="168" t="s">
        <v>1</v>
      </c>
      <c r="L270" s="173"/>
      <c r="M270" s="174" t="s">
        <v>1</v>
      </c>
      <c r="N270" s="175" t="s">
        <v>40</v>
      </c>
      <c r="O270" s="51"/>
      <c r="P270" s="162">
        <f t="shared" si="51"/>
        <v>0</v>
      </c>
      <c r="Q270" s="162">
        <v>0</v>
      </c>
      <c r="R270" s="162">
        <f t="shared" si="52"/>
        <v>0</v>
      </c>
      <c r="S270" s="162">
        <v>0</v>
      </c>
      <c r="T270" s="163">
        <f t="shared" si="53"/>
        <v>0</v>
      </c>
      <c r="AR270" s="164" t="s">
        <v>292</v>
      </c>
      <c r="AT270" s="164" t="s">
        <v>250</v>
      </c>
      <c r="AU270" s="164" t="s">
        <v>86</v>
      </c>
      <c r="AY270" s="13" t="s">
        <v>159</v>
      </c>
      <c r="BE270" s="165">
        <f t="shared" si="54"/>
        <v>0</v>
      </c>
      <c r="BF270" s="165">
        <f t="shared" si="55"/>
        <v>0</v>
      </c>
      <c r="BG270" s="165">
        <f t="shared" si="56"/>
        <v>0</v>
      </c>
      <c r="BH270" s="165">
        <f t="shared" si="57"/>
        <v>0</v>
      </c>
      <c r="BI270" s="165">
        <f t="shared" si="58"/>
        <v>0</v>
      </c>
      <c r="BJ270" s="13" t="s">
        <v>86</v>
      </c>
      <c r="BK270" s="165">
        <f t="shared" si="59"/>
        <v>0</v>
      </c>
      <c r="BL270" s="13" t="s">
        <v>226</v>
      </c>
      <c r="BM270" s="164" t="s">
        <v>1617</v>
      </c>
    </row>
    <row r="271" spans="2:65" s="1" customFormat="1" ht="24" customHeight="1">
      <c r="B271" s="152"/>
      <c r="C271" s="153" t="s">
        <v>1636</v>
      </c>
      <c r="D271" s="153" t="s">
        <v>161</v>
      </c>
      <c r="E271" s="154" t="s">
        <v>1637</v>
      </c>
      <c r="F271" s="155" t="s">
        <v>1638</v>
      </c>
      <c r="G271" s="156" t="s">
        <v>274</v>
      </c>
      <c r="H271" s="157">
        <v>5</v>
      </c>
      <c r="I271" s="158"/>
      <c r="J271" s="159">
        <f t="shared" si="50"/>
        <v>0</v>
      </c>
      <c r="K271" s="155" t="s">
        <v>1</v>
      </c>
      <c r="L271" s="28"/>
      <c r="M271" s="160" t="s">
        <v>1</v>
      </c>
      <c r="N271" s="161" t="s">
        <v>40</v>
      </c>
      <c r="O271" s="51"/>
      <c r="P271" s="162">
        <f t="shared" si="51"/>
        <v>0</v>
      </c>
      <c r="Q271" s="162">
        <v>0</v>
      </c>
      <c r="R271" s="162">
        <f t="shared" si="52"/>
        <v>0</v>
      </c>
      <c r="S271" s="162">
        <v>0</v>
      </c>
      <c r="T271" s="163">
        <f t="shared" si="53"/>
        <v>0</v>
      </c>
      <c r="AR271" s="164" t="s">
        <v>226</v>
      </c>
      <c r="AT271" s="164" t="s">
        <v>161</v>
      </c>
      <c r="AU271" s="164" t="s">
        <v>86</v>
      </c>
      <c r="AY271" s="13" t="s">
        <v>159</v>
      </c>
      <c r="BE271" s="165">
        <f t="shared" si="54"/>
        <v>0</v>
      </c>
      <c r="BF271" s="165">
        <f t="shared" si="55"/>
        <v>0</v>
      </c>
      <c r="BG271" s="165">
        <f t="shared" si="56"/>
        <v>0</v>
      </c>
      <c r="BH271" s="165">
        <f t="shared" si="57"/>
        <v>0</v>
      </c>
      <c r="BI271" s="165">
        <f t="shared" si="58"/>
        <v>0</v>
      </c>
      <c r="BJ271" s="13" t="s">
        <v>86</v>
      </c>
      <c r="BK271" s="165">
        <f t="shared" si="59"/>
        <v>0</v>
      </c>
      <c r="BL271" s="13" t="s">
        <v>226</v>
      </c>
      <c r="BM271" s="164" t="s">
        <v>1639</v>
      </c>
    </row>
    <row r="272" spans="2:65" s="1" customFormat="1" ht="16.5" customHeight="1">
      <c r="B272" s="152"/>
      <c r="C272" s="166" t="s">
        <v>1325</v>
      </c>
      <c r="D272" s="166" t="s">
        <v>250</v>
      </c>
      <c r="E272" s="167" t="s">
        <v>1640</v>
      </c>
      <c r="F272" s="168" t="s">
        <v>1641</v>
      </c>
      <c r="G272" s="169" t="s">
        <v>274</v>
      </c>
      <c r="H272" s="170">
        <v>5</v>
      </c>
      <c r="I272" s="171"/>
      <c r="J272" s="172">
        <f t="shared" si="50"/>
        <v>0</v>
      </c>
      <c r="K272" s="168" t="s">
        <v>1</v>
      </c>
      <c r="L272" s="173"/>
      <c r="M272" s="174" t="s">
        <v>1</v>
      </c>
      <c r="N272" s="175" t="s">
        <v>40</v>
      </c>
      <c r="O272" s="51"/>
      <c r="P272" s="162">
        <f t="shared" si="51"/>
        <v>0</v>
      </c>
      <c r="Q272" s="162">
        <v>0</v>
      </c>
      <c r="R272" s="162">
        <f t="shared" si="52"/>
        <v>0</v>
      </c>
      <c r="S272" s="162">
        <v>0</v>
      </c>
      <c r="T272" s="163">
        <f t="shared" si="53"/>
        <v>0</v>
      </c>
      <c r="AR272" s="164" t="s">
        <v>292</v>
      </c>
      <c r="AT272" s="164" t="s">
        <v>250</v>
      </c>
      <c r="AU272" s="164" t="s">
        <v>86</v>
      </c>
      <c r="AY272" s="13" t="s">
        <v>159</v>
      </c>
      <c r="BE272" s="165">
        <f t="shared" si="54"/>
        <v>0</v>
      </c>
      <c r="BF272" s="165">
        <f t="shared" si="55"/>
        <v>0</v>
      </c>
      <c r="BG272" s="165">
        <f t="shared" si="56"/>
        <v>0</v>
      </c>
      <c r="BH272" s="165">
        <f t="shared" si="57"/>
        <v>0</v>
      </c>
      <c r="BI272" s="165">
        <f t="shared" si="58"/>
        <v>0</v>
      </c>
      <c r="BJ272" s="13" t="s">
        <v>86</v>
      </c>
      <c r="BK272" s="165">
        <f t="shared" si="59"/>
        <v>0</v>
      </c>
      <c r="BL272" s="13" t="s">
        <v>226</v>
      </c>
      <c r="BM272" s="164" t="s">
        <v>1633</v>
      </c>
    </row>
    <row r="273" spans="2:65" s="1" customFormat="1" ht="24" customHeight="1">
      <c r="B273" s="152"/>
      <c r="C273" s="153" t="s">
        <v>900</v>
      </c>
      <c r="D273" s="153" t="s">
        <v>161</v>
      </c>
      <c r="E273" s="154" t="s">
        <v>1642</v>
      </c>
      <c r="F273" s="155" t="s">
        <v>1643</v>
      </c>
      <c r="G273" s="156" t="s">
        <v>274</v>
      </c>
      <c r="H273" s="157">
        <v>6</v>
      </c>
      <c r="I273" s="158"/>
      <c r="J273" s="159">
        <f t="shared" si="50"/>
        <v>0</v>
      </c>
      <c r="K273" s="155" t="s">
        <v>1</v>
      </c>
      <c r="L273" s="28"/>
      <c r="M273" s="160" t="s">
        <v>1</v>
      </c>
      <c r="N273" s="161" t="s">
        <v>40</v>
      </c>
      <c r="O273" s="51"/>
      <c r="P273" s="162">
        <f t="shared" si="51"/>
        <v>0</v>
      </c>
      <c r="Q273" s="162">
        <v>0</v>
      </c>
      <c r="R273" s="162">
        <f t="shared" si="52"/>
        <v>0</v>
      </c>
      <c r="S273" s="162">
        <v>0</v>
      </c>
      <c r="T273" s="163">
        <f t="shared" si="53"/>
        <v>0</v>
      </c>
      <c r="AR273" s="164" t="s">
        <v>226</v>
      </c>
      <c r="AT273" s="164" t="s">
        <v>161</v>
      </c>
      <c r="AU273" s="164" t="s">
        <v>86</v>
      </c>
      <c r="AY273" s="13" t="s">
        <v>159</v>
      </c>
      <c r="BE273" s="165">
        <f t="shared" si="54"/>
        <v>0</v>
      </c>
      <c r="BF273" s="165">
        <f t="shared" si="55"/>
        <v>0</v>
      </c>
      <c r="BG273" s="165">
        <f t="shared" si="56"/>
        <v>0</v>
      </c>
      <c r="BH273" s="165">
        <f t="shared" si="57"/>
        <v>0</v>
      </c>
      <c r="BI273" s="165">
        <f t="shared" si="58"/>
        <v>0</v>
      </c>
      <c r="BJ273" s="13" t="s">
        <v>86</v>
      </c>
      <c r="BK273" s="165">
        <f t="shared" si="59"/>
        <v>0</v>
      </c>
      <c r="BL273" s="13" t="s">
        <v>226</v>
      </c>
      <c r="BM273" s="164" t="s">
        <v>1325</v>
      </c>
    </row>
    <row r="274" spans="2:65" s="1" customFormat="1" ht="24" customHeight="1">
      <c r="B274" s="152"/>
      <c r="C274" s="166" t="s">
        <v>906</v>
      </c>
      <c r="D274" s="166" t="s">
        <v>250</v>
      </c>
      <c r="E274" s="167" t="s">
        <v>1644</v>
      </c>
      <c r="F274" s="168" t="s">
        <v>1645</v>
      </c>
      <c r="G274" s="169" t="s">
        <v>274</v>
      </c>
      <c r="H274" s="170">
        <v>6</v>
      </c>
      <c r="I274" s="171"/>
      <c r="J274" s="172">
        <f t="shared" si="50"/>
        <v>0</v>
      </c>
      <c r="K274" s="168" t="s">
        <v>1</v>
      </c>
      <c r="L274" s="173"/>
      <c r="M274" s="174" t="s">
        <v>1</v>
      </c>
      <c r="N274" s="175" t="s">
        <v>40</v>
      </c>
      <c r="O274" s="51"/>
      <c r="P274" s="162">
        <f t="shared" si="51"/>
        <v>0</v>
      </c>
      <c r="Q274" s="162">
        <v>0</v>
      </c>
      <c r="R274" s="162">
        <f t="shared" si="52"/>
        <v>0</v>
      </c>
      <c r="S274" s="162">
        <v>0</v>
      </c>
      <c r="T274" s="163">
        <f t="shared" si="53"/>
        <v>0</v>
      </c>
      <c r="AR274" s="164" t="s">
        <v>292</v>
      </c>
      <c r="AT274" s="164" t="s">
        <v>250</v>
      </c>
      <c r="AU274" s="164" t="s">
        <v>86</v>
      </c>
      <c r="AY274" s="13" t="s">
        <v>159</v>
      </c>
      <c r="BE274" s="165">
        <f t="shared" si="54"/>
        <v>0</v>
      </c>
      <c r="BF274" s="165">
        <f t="shared" si="55"/>
        <v>0</v>
      </c>
      <c r="BG274" s="165">
        <f t="shared" si="56"/>
        <v>0</v>
      </c>
      <c r="BH274" s="165">
        <f t="shared" si="57"/>
        <v>0</v>
      </c>
      <c r="BI274" s="165">
        <f t="shared" si="58"/>
        <v>0</v>
      </c>
      <c r="BJ274" s="13" t="s">
        <v>86</v>
      </c>
      <c r="BK274" s="165">
        <f t="shared" si="59"/>
        <v>0</v>
      </c>
      <c r="BL274" s="13" t="s">
        <v>226</v>
      </c>
      <c r="BM274" s="164" t="s">
        <v>1646</v>
      </c>
    </row>
    <row r="275" spans="2:65" s="1" customFormat="1" ht="24" customHeight="1">
      <c r="B275" s="152"/>
      <c r="C275" s="153" t="s">
        <v>1647</v>
      </c>
      <c r="D275" s="153" t="s">
        <v>161</v>
      </c>
      <c r="E275" s="154" t="s">
        <v>1648</v>
      </c>
      <c r="F275" s="155" t="s">
        <v>1649</v>
      </c>
      <c r="G275" s="156" t="s">
        <v>274</v>
      </c>
      <c r="H275" s="157">
        <v>5</v>
      </c>
      <c r="I275" s="158"/>
      <c r="J275" s="159">
        <f t="shared" si="50"/>
        <v>0</v>
      </c>
      <c r="K275" s="155" t="s">
        <v>1</v>
      </c>
      <c r="L275" s="28"/>
      <c r="M275" s="160" t="s">
        <v>1</v>
      </c>
      <c r="N275" s="161" t="s">
        <v>40</v>
      </c>
      <c r="O275" s="51"/>
      <c r="P275" s="162">
        <f t="shared" si="51"/>
        <v>0</v>
      </c>
      <c r="Q275" s="162">
        <v>0</v>
      </c>
      <c r="R275" s="162">
        <f t="shared" si="52"/>
        <v>0</v>
      </c>
      <c r="S275" s="162">
        <v>0</v>
      </c>
      <c r="T275" s="163">
        <f t="shared" si="53"/>
        <v>0</v>
      </c>
      <c r="AR275" s="164" t="s">
        <v>226</v>
      </c>
      <c r="AT275" s="164" t="s">
        <v>161</v>
      </c>
      <c r="AU275" s="164" t="s">
        <v>86</v>
      </c>
      <c r="AY275" s="13" t="s">
        <v>159</v>
      </c>
      <c r="BE275" s="165">
        <f t="shared" si="54"/>
        <v>0</v>
      </c>
      <c r="BF275" s="165">
        <f t="shared" si="55"/>
        <v>0</v>
      </c>
      <c r="BG275" s="165">
        <f t="shared" si="56"/>
        <v>0</v>
      </c>
      <c r="BH275" s="165">
        <f t="shared" si="57"/>
        <v>0</v>
      </c>
      <c r="BI275" s="165">
        <f t="shared" si="58"/>
        <v>0</v>
      </c>
      <c r="BJ275" s="13" t="s">
        <v>86</v>
      </c>
      <c r="BK275" s="165">
        <f t="shared" si="59"/>
        <v>0</v>
      </c>
      <c r="BL275" s="13" t="s">
        <v>226</v>
      </c>
      <c r="BM275" s="164" t="s">
        <v>1650</v>
      </c>
    </row>
    <row r="276" spans="2:65" s="1" customFormat="1" ht="16.5" customHeight="1">
      <c r="B276" s="152"/>
      <c r="C276" s="166" t="s">
        <v>1646</v>
      </c>
      <c r="D276" s="166" t="s">
        <v>250</v>
      </c>
      <c r="E276" s="167" t="s">
        <v>1651</v>
      </c>
      <c r="F276" s="168" t="s">
        <v>1652</v>
      </c>
      <c r="G276" s="169" t="s">
        <v>274</v>
      </c>
      <c r="H276" s="170">
        <v>5</v>
      </c>
      <c r="I276" s="171"/>
      <c r="J276" s="172">
        <f t="shared" si="50"/>
        <v>0</v>
      </c>
      <c r="K276" s="168" t="s">
        <v>1</v>
      </c>
      <c r="L276" s="173"/>
      <c r="M276" s="174" t="s">
        <v>1</v>
      </c>
      <c r="N276" s="175" t="s">
        <v>40</v>
      </c>
      <c r="O276" s="51"/>
      <c r="P276" s="162">
        <f t="shared" si="51"/>
        <v>0</v>
      </c>
      <c r="Q276" s="162">
        <v>0</v>
      </c>
      <c r="R276" s="162">
        <f t="shared" si="52"/>
        <v>0</v>
      </c>
      <c r="S276" s="162">
        <v>0</v>
      </c>
      <c r="T276" s="163">
        <f t="shared" si="53"/>
        <v>0</v>
      </c>
      <c r="AR276" s="164" t="s">
        <v>292</v>
      </c>
      <c r="AT276" s="164" t="s">
        <v>250</v>
      </c>
      <c r="AU276" s="164" t="s">
        <v>86</v>
      </c>
      <c r="AY276" s="13" t="s">
        <v>159</v>
      </c>
      <c r="BE276" s="165">
        <f t="shared" si="54"/>
        <v>0</v>
      </c>
      <c r="BF276" s="165">
        <f t="shared" si="55"/>
        <v>0</v>
      </c>
      <c r="BG276" s="165">
        <f t="shared" si="56"/>
        <v>0</v>
      </c>
      <c r="BH276" s="165">
        <f t="shared" si="57"/>
        <v>0</v>
      </c>
      <c r="BI276" s="165">
        <f t="shared" si="58"/>
        <v>0</v>
      </c>
      <c r="BJ276" s="13" t="s">
        <v>86</v>
      </c>
      <c r="BK276" s="165">
        <f t="shared" si="59"/>
        <v>0</v>
      </c>
      <c r="BL276" s="13" t="s">
        <v>226</v>
      </c>
      <c r="BM276" s="164" t="s">
        <v>1601</v>
      </c>
    </row>
    <row r="277" spans="2:65" s="1" customFormat="1" ht="24" customHeight="1">
      <c r="B277" s="152"/>
      <c r="C277" s="153" t="s">
        <v>644</v>
      </c>
      <c r="D277" s="153" t="s">
        <v>161</v>
      </c>
      <c r="E277" s="154" t="s">
        <v>1653</v>
      </c>
      <c r="F277" s="155" t="s">
        <v>1654</v>
      </c>
      <c r="G277" s="156" t="s">
        <v>274</v>
      </c>
      <c r="H277" s="157">
        <v>3</v>
      </c>
      <c r="I277" s="158"/>
      <c r="J277" s="159">
        <f t="shared" si="50"/>
        <v>0</v>
      </c>
      <c r="K277" s="155" t="s">
        <v>1</v>
      </c>
      <c r="L277" s="28"/>
      <c r="M277" s="160" t="s">
        <v>1</v>
      </c>
      <c r="N277" s="161" t="s">
        <v>40</v>
      </c>
      <c r="O277" s="51"/>
      <c r="P277" s="162">
        <f t="shared" si="51"/>
        <v>0</v>
      </c>
      <c r="Q277" s="162">
        <v>0</v>
      </c>
      <c r="R277" s="162">
        <f t="shared" si="52"/>
        <v>0</v>
      </c>
      <c r="S277" s="162">
        <v>0</v>
      </c>
      <c r="T277" s="163">
        <f t="shared" si="53"/>
        <v>0</v>
      </c>
      <c r="AR277" s="164" t="s">
        <v>226</v>
      </c>
      <c r="AT277" s="164" t="s">
        <v>161</v>
      </c>
      <c r="AU277" s="164" t="s">
        <v>86</v>
      </c>
      <c r="AY277" s="13" t="s">
        <v>159</v>
      </c>
      <c r="BE277" s="165">
        <f t="shared" si="54"/>
        <v>0</v>
      </c>
      <c r="BF277" s="165">
        <f t="shared" si="55"/>
        <v>0</v>
      </c>
      <c r="BG277" s="165">
        <f t="shared" si="56"/>
        <v>0</v>
      </c>
      <c r="BH277" s="165">
        <f t="shared" si="57"/>
        <v>0</v>
      </c>
      <c r="BI277" s="165">
        <f t="shared" si="58"/>
        <v>0</v>
      </c>
      <c r="BJ277" s="13" t="s">
        <v>86</v>
      </c>
      <c r="BK277" s="165">
        <f t="shared" si="59"/>
        <v>0</v>
      </c>
      <c r="BL277" s="13" t="s">
        <v>226</v>
      </c>
      <c r="BM277" s="164" t="s">
        <v>1611</v>
      </c>
    </row>
    <row r="278" spans="2:65" s="1" customFormat="1" ht="36" customHeight="1">
      <c r="B278" s="152"/>
      <c r="C278" s="166" t="s">
        <v>646</v>
      </c>
      <c r="D278" s="166" t="s">
        <v>250</v>
      </c>
      <c r="E278" s="167" t="s">
        <v>1655</v>
      </c>
      <c r="F278" s="168" t="s">
        <v>1656</v>
      </c>
      <c r="G278" s="169" t="s">
        <v>274</v>
      </c>
      <c r="H278" s="170">
        <v>3</v>
      </c>
      <c r="I278" s="171"/>
      <c r="J278" s="172">
        <f t="shared" si="50"/>
        <v>0</v>
      </c>
      <c r="K278" s="168" t="s">
        <v>1</v>
      </c>
      <c r="L278" s="173"/>
      <c r="M278" s="174" t="s">
        <v>1</v>
      </c>
      <c r="N278" s="175" t="s">
        <v>40</v>
      </c>
      <c r="O278" s="51"/>
      <c r="P278" s="162">
        <f t="shared" si="51"/>
        <v>0</v>
      </c>
      <c r="Q278" s="162">
        <v>0</v>
      </c>
      <c r="R278" s="162">
        <f t="shared" si="52"/>
        <v>0</v>
      </c>
      <c r="S278" s="162">
        <v>0</v>
      </c>
      <c r="T278" s="163">
        <f t="shared" si="53"/>
        <v>0</v>
      </c>
      <c r="AR278" s="164" t="s">
        <v>292</v>
      </c>
      <c r="AT278" s="164" t="s">
        <v>250</v>
      </c>
      <c r="AU278" s="164" t="s">
        <v>86</v>
      </c>
      <c r="AY278" s="13" t="s">
        <v>159</v>
      </c>
      <c r="BE278" s="165">
        <f t="shared" si="54"/>
        <v>0</v>
      </c>
      <c r="BF278" s="165">
        <f t="shared" si="55"/>
        <v>0</v>
      </c>
      <c r="BG278" s="165">
        <f t="shared" si="56"/>
        <v>0</v>
      </c>
      <c r="BH278" s="165">
        <f t="shared" si="57"/>
        <v>0</v>
      </c>
      <c r="BI278" s="165">
        <f t="shared" si="58"/>
        <v>0</v>
      </c>
      <c r="BJ278" s="13" t="s">
        <v>86</v>
      </c>
      <c r="BK278" s="165">
        <f t="shared" si="59"/>
        <v>0</v>
      </c>
      <c r="BL278" s="13" t="s">
        <v>226</v>
      </c>
      <c r="BM278" s="164" t="s">
        <v>1623</v>
      </c>
    </row>
    <row r="279" spans="2:65" s="1" customFormat="1" ht="24" customHeight="1">
      <c r="B279" s="152"/>
      <c r="C279" s="153" t="s">
        <v>492</v>
      </c>
      <c r="D279" s="153" t="s">
        <v>161</v>
      </c>
      <c r="E279" s="154" t="s">
        <v>1657</v>
      </c>
      <c r="F279" s="155" t="s">
        <v>1658</v>
      </c>
      <c r="G279" s="156" t="s">
        <v>274</v>
      </c>
      <c r="H279" s="157">
        <v>5</v>
      </c>
      <c r="I279" s="158"/>
      <c r="J279" s="159">
        <f t="shared" si="50"/>
        <v>0</v>
      </c>
      <c r="K279" s="155" t="s">
        <v>1</v>
      </c>
      <c r="L279" s="28"/>
      <c r="M279" s="160" t="s">
        <v>1</v>
      </c>
      <c r="N279" s="161" t="s">
        <v>40</v>
      </c>
      <c r="O279" s="51"/>
      <c r="P279" s="162">
        <f t="shared" si="51"/>
        <v>0</v>
      </c>
      <c r="Q279" s="162">
        <v>0</v>
      </c>
      <c r="R279" s="162">
        <f t="shared" si="52"/>
        <v>0</v>
      </c>
      <c r="S279" s="162">
        <v>0</v>
      </c>
      <c r="T279" s="163">
        <f t="shared" si="53"/>
        <v>0</v>
      </c>
      <c r="AR279" s="164" t="s">
        <v>226</v>
      </c>
      <c r="AT279" s="164" t="s">
        <v>161</v>
      </c>
      <c r="AU279" s="164" t="s">
        <v>86</v>
      </c>
      <c r="AY279" s="13" t="s">
        <v>159</v>
      </c>
      <c r="BE279" s="165">
        <f t="shared" si="54"/>
        <v>0</v>
      </c>
      <c r="BF279" s="165">
        <f t="shared" si="55"/>
        <v>0</v>
      </c>
      <c r="BG279" s="165">
        <f t="shared" si="56"/>
        <v>0</v>
      </c>
      <c r="BH279" s="165">
        <f t="shared" si="57"/>
        <v>0</v>
      </c>
      <c r="BI279" s="165">
        <f t="shared" si="58"/>
        <v>0</v>
      </c>
      <c r="BJ279" s="13" t="s">
        <v>86</v>
      </c>
      <c r="BK279" s="165">
        <f t="shared" si="59"/>
        <v>0</v>
      </c>
      <c r="BL279" s="13" t="s">
        <v>226</v>
      </c>
      <c r="BM279" s="164" t="s">
        <v>1377</v>
      </c>
    </row>
    <row r="280" spans="2:65" s="1" customFormat="1" ht="48" customHeight="1">
      <c r="B280" s="152"/>
      <c r="C280" s="166" t="s">
        <v>880</v>
      </c>
      <c r="D280" s="166" t="s">
        <v>250</v>
      </c>
      <c r="E280" s="167" t="s">
        <v>1659</v>
      </c>
      <c r="F280" s="168" t="s">
        <v>1660</v>
      </c>
      <c r="G280" s="169" t="s">
        <v>274</v>
      </c>
      <c r="H280" s="170">
        <v>5</v>
      </c>
      <c r="I280" s="171"/>
      <c r="J280" s="172">
        <f t="shared" si="50"/>
        <v>0</v>
      </c>
      <c r="K280" s="168" t="s">
        <v>1</v>
      </c>
      <c r="L280" s="173"/>
      <c r="M280" s="174" t="s">
        <v>1</v>
      </c>
      <c r="N280" s="175" t="s">
        <v>40</v>
      </c>
      <c r="O280" s="51"/>
      <c r="P280" s="162">
        <f t="shared" si="51"/>
        <v>0</v>
      </c>
      <c r="Q280" s="162">
        <v>0</v>
      </c>
      <c r="R280" s="162">
        <f t="shared" si="52"/>
        <v>0</v>
      </c>
      <c r="S280" s="162">
        <v>0</v>
      </c>
      <c r="T280" s="163">
        <f t="shared" si="53"/>
        <v>0</v>
      </c>
      <c r="AR280" s="164" t="s">
        <v>292</v>
      </c>
      <c r="AT280" s="164" t="s">
        <v>250</v>
      </c>
      <c r="AU280" s="164" t="s">
        <v>86</v>
      </c>
      <c r="AY280" s="13" t="s">
        <v>159</v>
      </c>
      <c r="BE280" s="165">
        <f t="shared" si="54"/>
        <v>0</v>
      </c>
      <c r="BF280" s="165">
        <f t="shared" si="55"/>
        <v>0</v>
      </c>
      <c r="BG280" s="165">
        <f t="shared" si="56"/>
        <v>0</v>
      </c>
      <c r="BH280" s="165">
        <f t="shared" si="57"/>
        <v>0</v>
      </c>
      <c r="BI280" s="165">
        <f t="shared" si="58"/>
        <v>0</v>
      </c>
      <c r="BJ280" s="13" t="s">
        <v>86</v>
      </c>
      <c r="BK280" s="165">
        <f t="shared" si="59"/>
        <v>0</v>
      </c>
      <c r="BL280" s="13" t="s">
        <v>226</v>
      </c>
      <c r="BM280" s="164" t="s">
        <v>1387</v>
      </c>
    </row>
    <row r="281" spans="2:65" s="1" customFormat="1" ht="24" customHeight="1">
      <c r="B281" s="152"/>
      <c r="C281" s="153" t="s">
        <v>1661</v>
      </c>
      <c r="D281" s="153" t="s">
        <v>161</v>
      </c>
      <c r="E281" s="154" t="s">
        <v>1662</v>
      </c>
      <c r="F281" s="155" t="s">
        <v>1663</v>
      </c>
      <c r="G281" s="156" t="s">
        <v>274</v>
      </c>
      <c r="H281" s="157">
        <v>1</v>
      </c>
      <c r="I281" s="158"/>
      <c r="J281" s="159">
        <f t="shared" si="50"/>
        <v>0</v>
      </c>
      <c r="K281" s="155" t="s">
        <v>1</v>
      </c>
      <c r="L281" s="28"/>
      <c r="M281" s="160" t="s">
        <v>1</v>
      </c>
      <c r="N281" s="161" t="s">
        <v>40</v>
      </c>
      <c r="O281" s="51"/>
      <c r="P281" s="162">
        <f t="shared" si="51"/>
        <v>0</v>
      </c>
      <c r="Q281" s="162">
        <v>0</v>
      </c>
      <c r="R281" s="162">
        <f t="shared" si="52"/>
        <v>0</v>
      </c>
      <c r="S281" s="162">
        <v>0</v>
      </c>
      <c r="T281" s="163">
        <f t="shared" si="53"/>
        <v>0</v>
      </c>
      <c r="AR281" s="164" t="s">
        <v>226</v>
      </c>
      <c r="AT281" s="164" t="s">
        <v>161</v>
      </c>
      <c r="AU281" s="164" t="s">
        <v>86</v>
      </c>
      <c r="AY281" s="13" t="s">
        <v>159</v>
      </c>
      <c r="BE281" s="165">
        <f t="shared" si="54"/>
        <v>0</v>
      </c>
      <c r="BF281" s="165">
        <f t="shared" si="55"/>
        <v>0</v>
      </c>
      <c r="BG281" s="165">
        <f t="shared" si="56"/>
        <v>0</v>
      </c>
      <c r="BH281" s="165">
        <f t="shared" si="57"/>
        <v>0</v>
      </c>
      <c r="BI281" s="165">
        <f t="shared" si="58"/>
        <v>0</v>
      </c>
      <c r="BJ281" s="13" t="s">
        <v>86</v>
      </c>
      <c r="BK281" s="165">
        <f t="shared" si="59"/>
        <v>0</v>
      </c>
      <c r="BL281" s="13" t="s">
        <v>226</v>
      </c>
      <c r="BM281" s="164" t="s">
        <v>1664</v>
      </c>
    </row>
    <row r="282" spans="2:65" s="1" customFormat="1" ht="36" customHeight="1">
      <c r="B282" s="152"/>
      <c r="C282" s="166" t="s">
        <v>1665</v>
      </c>
      <c r="D282" s="166" t="s">
        <v>250</v>
      </c>
      <c r="E282" s="167" t="s">
        <v>1666</v>
      </c>
      <c r="F282" s="168" t="s">
        <v>1667</v>
      </c>
      <c r="G282" s="169" t="s">
        <v>274</v>
      </c>
      <c r="H282" s="170">
        <v>1</v>
      </c>
      <c r="I282" s="171"/>
      <c r="J282" s="172">
        <f t="shared" si="50"/>
        <v>0</v>
      </c>
      <c r="K282" s="168" t="s">
        <v>1</v>
      </c>
      <c r="L282" s="173"/>
      <c r="M282" s="174" t="s">
        <v>1</v>
      </c>
      <c r="N282" s="175" t="s">
        <v>40</v>
      </c>
      <c r="O282" s="51"/>
      <c r="P282" s="162">
        <f t="shared" si="51"/>
        <v>0</v>
      </c>
      <c r="Q282" s="162">
        <v>0</v>
      </c>
      <c r="R282" s="162">
        <f t="shared" si="52"/>
        <v>0</v>
      </c>
      <c r="S282" s="162">
        <v>0</v>
      </c>
      <c r="T282" s="163">
        <f t="shared" si="53"/>
        <v>0</v>
      </c>
      <c r="AR282" s="164" t="s">
        <v>292</v>
      </c>
      <c r="AT282" s="164" t="s">
        <v>250</v>
      </c>
      <c r="AU282" s="164" t="s">
        <v>86</v>
      </c>
      <c r="AY282" s="13" t="s">
        <v>159</v>
      </c>
      <c r="BE282" s="165">
        <f t="shared" si="54"/>
        <v>0</v>
      </c>
      <c r="BF282" s="165">
        <f t="shared" si="55"/>
        <v>0</v>
      </c>
      <c r="BG282" s="165">
        <f t="shared" si="56"/>
        <v>0</v>
      </c>
      <c r="BH282" s="165">
        <f t="shared" si="57"/>
        <v>0</v>
      </c>
      <c r="BI282" s="165">
        <f t="shared" si="58"/>
        <v>0</v>
      </c>
      <c r="BJ282" s="13" t="s">
        <v>86</v>
      </c>
      <c r="BK282" s="165">
        <f t="shared" si="59"/>
        <v>0</v>
      </c>
      <c r="BL282" s="13" t="s">
        <v>226</v>
      </c>
      <c r="BM282" s="164" t="s">
        <v>1396</v>
      </c>
    </row>
    <row r="283" spans="2:65" s="1" customFormat="1" ht="24" customHeight="1">
      <c r="B283" s="152"/>
      <c r="C283" s="153" t="s">
        <v>500</v>
      </c>
      <c r="D283" s="153" t="s">
        <v>161</v>
      </c>
      <c r="E283" s="154" t="s">
        <v>1668</v>
      </c>
      <c r="F283" s="155" t="s">
        <v>1669</v>
      </c>
      <c r="G283" s="156" t="s">
        <v>274</v>
      </c>
      <c r="H283" s="157">
        <v>1</v>
      </c>
      <c r="I283" s="158"/>
      <c r="J283" s="159">
        <f t="shared" si="50"/>
        <v>0</v>
      </c>
      <c r="K283" s="155" t="s">
        <v>1</v>
      </c>
      <c r="L283" s="28"/>
      <c r="M283" s="160" t="s">
        <v>1</v>
      </c>
      <c r="N283" s="161" t="s">
        <v>40</v>
      </c>
      <c r="O283" s="51"/>
      <c r="P283" s="162">
        <f t="shared" si="51"/>
        <v>0</v>
      </c>
      <c r="Q283" s="162">
        <v>0</v>
      </c>
      <c r="R283" s="162">
        <f t="shared" si="52"/>
        <v>0</v>
      </c>
      <c r="S283" s="162">
        <v>0</v>
      </c>
      <c r="T283" s="163">
        <f t="shared" si="53"/>
        <v>0</v>
      </c>
      <c r="AR283" s="164" t="s">
        <v>226</v>
      </c>
      <c r="AT283" s="164" t="s">
        <v>161</v>
      </c>
      <c r="AU283" s="164" t="s">
        <v>86</v>
      </c>
      <c r="AY283" s="13" t="s">
        <v>159</v>
      </c>
      <c r="BE283" s="165">
        <f t="shared" si="54"/>
        <v>0</v>
      </c>
      <c r="BF283" s="165">
        <f t="shared" si="55"/>
        <v>0</v>
      </c>
      <c r="BG283" s="165">
        <f t="shared" si="56"/>
        <v>0</v>
      </c>
      <c r="BH283" s="165">
        <f t="shared" si="57"/>
        <v>0</v>
      </c>
      <c r="BI283" s="165">
        <f t="shared" si="58"/>
        <v>0</v>
      </c>
      <c r="BJ283" s="13" t="s">
        <v>86</v>
      </c>
      <c r="BK283" s="165">
        <f t="shared" si="59"/>
        <v>0</v>
      </c>
      <c r="BL283" s="13" t="s">
        <v>226</v>
      </c>
      <c r="BM283" s="164" t="s">
        <v>1402</v>
      </c>
    </row>
    <row r="284" spans="2:65" s="1" customFormat="1" ht="16.5" customHeight="1">
      <c r="B284" s="152"/>
      <c r="C284" s="166" t="s">
        <v>504</v>
      </c>
      <c r="D284" s="166" t="s">
        <v>250</v>
      </c>
      <c r="E284" s="167" t="s">
        <v>1670</v>
      </c>
      <c r="F284" s="168" t="s">
        <v>1671</v>
      </c>
      <c r="G284" s="169" t="s">
        <v>274</v>
      </c>
      <c r="H284" s="170">
        <v>1</v>
      </c>
      <c r="I284" s="171"/>
      <c r="J284" s="172">
        <f t="shared" si="50"/>
        <v>0</v>
      </c>
      <c r="K284" s="168" t="s">
        <v>1</v>
      </c>
      <c r="L284" s="173"/>
      <c r="M284" s="174" t="s">
        <v>1</v>
      </c>
      <c r="N284" s="175" t="s">
        <v>40</v>
      </c>
      <c r="O284" s="51"/>
      <c r="P284" s="162">
        <f t="shared" si="51"/>
        <v>0</v>
      </c>
      <c r="Q284" s="162">
        <v>0</v>
      </c>
      <c r="R284" s="162">
        <f t="shared" si="52"/>
        <v>0</v>
      </c>
      <c r="S284" s="162">
        <v>0</v>
      </c>
      <c r="T284" s="163">
        <f t="shared" si="53"/>
        <v>0</v>
      </c>
      <c r="AR284" s="164" t="s">
        <v>292</v>
      </c>
      <c r="AT284" s="164" t="s">
        <v>250</v>
      </c>
      <c r="AU284" s="164" t="s">
        <v>86</v>
      </c>
      <c r="AY284" s="13" t="s">
        <v>159</v>
      </c>
      <c r="BE284" s="165">
        <f t="shared" si="54"/>
        <v>0</v>
      </c>
      <c r="BF284" s="165">
        <f t="shared" si="55"/>
        <v>0</v>
      </c>
      <c r="BG284" s="165">
        <f t="shared" si="56"/>
        <v>0</v>
      </c>
      <c r="BH284" s="165">
        <f t="shared" si="57"/>
        <v>0</v>
      </c>
      <c r="BI284" s="165">
        <f t="shared" si="58"/>
        <v>0</v>
      </c>
      <c r="BJ284" s="13" t="s">
        <v>86</v>
      </c>
      <c r="BK284" s="165">
        <f t="shared" si="59"/>
        <v>0</v>
      </c>
      <c r="BL284" s="13" t="s">
        <v>226</v>
      </c>
      <c r="BM284" s="164" t="s">
        <v>1672</v>
      </c>
    </row>
    <row r="285" spans="2:65" s="1" customFormat="1" ht="24" customHeight="1">
      <c r="B285" s="152"/>
      <c r="C285" s="153" t="s">
        <v>508</v>
      </c>
      <c r="D285" s="153" t="s">
        <v>161</v>
      </c>
      <c r="E285" s="154" t="s">
        <v>1673</v>
      </c>
      <c r="F285" s="155" t="s">
        <v>1674</v>
      </c>
      <c r="G285" s="156" t="s">
        <v>604</v>
      </c>
      <c r="H285" s="176"/>
      <c r="I285" s="158"/>
      <c r="J285" s="159">
        <f t="shared" si="50"/>
        <v>0</v>
      </c>
      <c r="K285" s="155" t="s">
        <v>1</v>
      </c>
      <c r="L285" s="28"/>
      <c r="M285" s="160" t="s">
        <v>1</v>
      </c>
      <c r="N285" s="161" t="s">
        <v>40</v>
      </c>
      <c r="O285" s="51"/>
      <c r="P285" s="162">
        <f t="shared" si="51"/>
        <v>0</v>
      </c>
      <c r="Q285" s="162">
        <v>0</v>
      </c>
      <c r="R285" s="162">
        <f t="shared" si="52"/>
        <v>0</v>
      </c>
      <c r="S285" s="162">
        <v>0</v>
      </c>
      <c r="T285" s="163">
        <f t="shared" si="53"/>
        <v>0</v>
      </c>
      <c r="AR285" s="164" t="s">
        <v>226</v>
      </c>
      <c r="AT285" s="164" t="s">
        <v>161</v>
      </c>
      <c r="AU285" s="164" t="s">
        <v>86</v>
      </c>
      <c r="AY285" s="13" t="s">
        <v>159</v>
      </c>
      <c r="BE285" s="165">
        <f t="shared" si="54"/>
        <v>0</v>
      </c>
      <c r="BF285" s="165">
        <f t="shared" si="55"/>
        <v>0</v>
      </c>
      <c r="BG285" s="165">
        <f t="shared" si="56"/>
        <v>0</v>
      </c>
      <c r="BH285" s="165">
        <f t="shared" si="57"/>
        <v>0</v>
      </c>
      <c r="BI285" s="165">
        <f t="shared" si="58"/>
        <v>0</v>
      </c>
      <c r="BJ285" s="13" t="s">
        <v>86</v>
      </c>
      <c r="BK285" s="165">
        <f t="shared" si="59"/>
        <v>0</v>
      </c>
      <c r="BL285" s="13" t="s">
        <v>226</v>
      </c>
      <c r="BM285" s="164" t="s">
        <v>1665</v>
      </c>
    </row>
    <row r="286" spans="2:65" s="1" customFormat="1" ht="24" customHeight="1">
      <c r="B286" s="152"/>
      <c r="C286" s="153" t="s">
        <v>512</v>
      </c>
      <c r="D286" s="153" t="s">
        <v>161</v>
      </c>
      <c r="E286" s="154" t="s">
        <v>1675</v>
      </c>
      <c r="F286" s="155" t="s">
        <v>1676</v>
      </c>
      <c r="G286" s="156" t="s">
        <v>604</v>
      </c>
      <c r="H286" s="176"/>
      <c r="I286" s="158"/>
      <c r="J286" s="159">
        <f t="shared" si="50"/>
        <v>0</v>
      </c>
      <c r="K286" s="155" t="s">
        <v>1</v>
      </c>
      <c r="L286" s="28"/>
      <c r="M286" s="160" t="s">
        <v>1</v>
      </c>
      <c r="N286" s="161" t="s">
        <v>40</v>
      </c>
      <c r="O286" s="51"/>
      <c r="P286" s="162">
        <f t="shared" si="51"/>
        <v>0</v>
      </c>
      <c r="Q286" s="162">
        <v>0</v>
      </c>
      <c r="R286" s="162">
        <f t="shared" si="52"/>
        <v>0</v>
      </c>
      <c r="S286" s="162">
        <v>0</v>
      </c>
      <c r="T286" s="163">
        <f t="shared" si="53"/>
        <v>0</v>
      </c>
      <c r="AR286" s="164" t="s">
        <v>226</v>
      </c>
      <c r="AT286" s="164" t="s">
        <v>161</v>
      </c>
      <c r="AU286" s="164" t="s">
        <v>86</v>
      </c>
      <c r="AY286" s="13" t="s">
        <v>159</v>
      </c>
      <c r="BE286" s="165">
        <f t="shared" si="54"/>
        <v>0</v>
      </c>
      <c r="BF286" s="165">
        <f t="shared" si="55"/>
        <v>0</v>
      </c>
      <c r="BG286" s="165">
        <f t="shared" si="56"/>
        <v>0</v>
      </c>
      <c r="BH286" s="165">
        <f t="shared" si="57"/>
        <v>0</v>
      </c>
      <c r="BI286" s="165">
        <f t="shared" si="58"/>
        <v>0</v>
      </c>
      <c r="BJ286" s="13" t="s">
        <v>86</v>
      </c>
      <c r="BK286" s="165">
        <f t="shared" si="59"/>
        <v>0</v>
      </c>
      <c r="BL286" s="13" t="s">
        <v>226</v>
      </c>
      <c r="BM286" s="164" t="s">
        <v>1677</v>
      </c>
    </row>
    <row r="287" spans="2:65" s="11" customFormat="1" ht="25.95" customHeight="1">
      <c r="B287" s="139"/>
      <c r="D287" s="140" t="s">
        <v>73</v>
      </c>
      <c r="E287" s="141" t="s">
        <v>250</v>
      </c>
      <c r="F287" s="141" t="s">
        <v>1056</v>
      </c>
      <c r="I287" s="142"/>
      <c r="J287" s="143">
        <f>BK287</f>
        <v>0</v>
      </c>
      <c r="L287" s="139"/>
      <c r="M287" s="144"/>
      <c r="N287" s="145"/>
      <c r="O287" s="145"/>
      <c r="P287" s="146">
        <f>P288</f>
        <v>0</v>
      </c>
      <c r="Q287" s="145"/>
      <c r="R287" s="146">
        <f>R288</f>
        <v>0</v>
      </c>
      <c r="S287" s="145"/>
      <c r="T287" s="147">
        <f>T288</f>
        <v>0</v>
      </c>
      <c r="AR287" s="140" t="s">
        <v>171</v>
      </c>
      <c r="AT287" s="148" t="s">
        <v>73</v>
      </c>
      <c r="AU287" s="148" t="s">
        <v>74</v>
      </c>
      <c r="AY287" s="140" t="s">
        <v>159</v>
      </c>
      <c r="BK287" s="149">
        <f>BK288</f>
        <v>0</v>
      </c>
    </row>
    <row r="288" spans="2:65" s="11" customFormat="1" ht="22.8" customHeight="1">
      <c r="B288" s="139"/>
      <c r="D288" s="140" t="s">
        <v>73</v>
      </c>
      <c r="E288" s="150" t="s">
        <v>1208</v>
      </c>
      <c r="F288" s="150" t="s">
        <v>1209</v>
      </c>
      <c r="I288" s="142"/>
      <c r="J288" s="151">
        <f>BK288</f>
        <v>0</v>
      </c>
      <c r="L288" s="139"/>
      <c r="M288" s="144"/>
      <c r="N288" s="145"/>
      <c r="O288" s="145"/>
      <c r="P288" s="146">
        <f>SUM(P289:P293)</f>
        <v>0</v>
      </c>
      <c r="Q288" s="145"/>
      <c r="R288" s="146">
        <f>SUM(R289:R293)</f>
        <v>0</v>
      </c>
      <c r="S288" s="145"/>
      <c r="T288" s="147">
        <f>SUM(T289:T293)</f>
        <v>0</v>
      </c>
      <c r="AR288" s="140" t="s">
        <v>171</v>
      </c>
      <c r="AT288" s="148" t="s">
        <v>73</v>
      </c>
      <c r="AU288" s="148" t="s">
        <v>78</v>
      </c>
      <c r="AY288" s="140" t="s">
        <v>159</v>
      </c>
      <c r="BK288" s="149">
        <f>SUM(BK289:BK293)</f>
        <v>0</v>
      </c>
    </row>
    <row r="289" spans="2:65" s="1" customFormat="1" ht="16.5" customHeight="1">
      <c r="B289" s="152"/>
      <c r="C289" s="153" t="s">
        <v>558</v>
      </c>
      <c r="D289" s="153" t="s">
        <v>161</v>
      </c>
      <c r="E289" s="154" t="s">
        <v>1678</v>
      </c>
      <c r="F289" s="155" t="s">
        <v>1679</v>
      </c>
      <c r="G289" s="156" t="s">
        <v>274</v>
      </c>
      <c r="H289" s="157">
        <v>2</v>
      </c>
      <c r="I289" s="158"/>
      <c r="J289" s="159">
        <f>ROUND(I289*H289,2)</f>
        <v>0</v>
      </c>
      <c r="K289" s="155" t="s">
        <v>1</v>
      </c>
      <c r="L289" s="28"/>
      <c r="M289" s="160" t="s">
        <v>1</v>
      </c>
      <c r="N289" s="161" t="s">
        <v>40</v>
      </c>
      <c r="O289" s="51"/>
      <c r="P289" s="162">
        <f>O289*H289</f>
        <v>0</v>
      </c>
      <c r="Q289" s="162">
        <v>0</v>
      </c>
      <c r="R289" s="162">
        <f>Q289*H289</f>
        <v>0</v>
      </c>
      <c r="S289" s="162">
        <v>0</v>
      </c>
      <c r="T289" s="163">
        <f>S289*H289</f>
        <v>0</v>
      </c>
      <c r="AR289" s="164" t="s">
        <v>423</v>
      </c>
      <c r="AT289" s="164" t="s">
        <v>161</v>
      </c>
      <c r="AU289" s="164" t="s">
        <v>86</v>
      </c>
      <c r="AY289" s="13" t="s">
        <v>159</v>
      </c>
      <c r="BE289" s="165">
        <f>IF(N289="základná",J289,0)</f>
        <v>0</v>
      </c>
      <c r="BF289" s="165">
        <f>IF(N289="znížená",J289,0)</f>
        <v>0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3" t="s">
        <v>86</v>
      </c>
      <c r="BK289" s="165">
        <f>ROUND(I289*H289,2)</f>
        <v>0</v>
      </c>
      <c r="BL289" s="13" t="s">
        <v>423</v>
      </c>
      <c r="BM289" s="164" t="s">
        <v>1529</v>
      </c>
    </row>
    <row r="290" spans="2:65" s="1" customFormat="1" ht="24" customHeight="1">
      <c r="B290" s="152"/>
      <c r="C290" s="166" t="s">
        <v>1672</v>
      </c>
      <c r="D290" s="166" t="s">
        <v>250</v>
      </c>
      <c r="E290" s="167" t="s">
        <v>1680</v>
      </c>
      <c r="F290" s="168" t="s">
        <v>1681</v>
      </c>
      <c r="G290" s="169" t="s">
        <v>274</v>
      </c>
      <c r="H290" s="170">
        <v>2</v>
      </c>
      <c r="I290" s="171"/>
      <c r="J290" s="172">
        <f>ROUND(I290*H290,2)</f>
        <v>0</v>
      </c>
      <c r="K290" s="168" t="s">
        <v>1</v>
      </c>
      <c r="L290" s="173"/>
      <c r="M290" s="174" t="s">
        <v>1</v>
      </c>
      <c r="N290" s="175" t="s">
        <v>40</v>
      </c>
      <c r="O290" s="51"/>
      <c r="P290" s="162">
        <f>O290*H290</f>
        <v>0</v>
      </c>
      <c r="Q290" s="162">
        <v>0</v>
      </c>
      <c r="R290" s="162">
        <f>Q290*H290</f>
        <v>0</v>
      </c>
      <c r="S290" s="162">
        <v>0</v>
      </c>
      <c r="T290" s="163">
        <f>S290*H290</f>
        <v>0</v>
      </c>
      <c r="AR290" s="164" t="s">
        <v>1325</v>
      </c>
      <c r="AT290" s="164" t="s">
        <v>250</v>
      </c>
      <c r="AU290" s="164" t="s">
        <v>86</v>
      </c>
      <c r="AY290" s="13" t="s">
        <v>159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3" t="s">
        <v>86</v>
      </c>
      <c r="BK290" s="165">
        <f>ROUND(I290*H290,2)</f>
        <v>0</v>
      </c>
      <c r="BL290" s="13" t="s">
        <v>423</v>
      </c>
      <c r="BM290" s="164" t="s">
        <v>1682</v>
      </c>
    </row>
    <row r="291" spans="2:65" s="1" customFormat="1" ht="24" customHeight="1">
      <c r="B291" s="152"/>
      <c r="C291" s="166" t="s">
        <v>872</v>
      </c>
      <c r="D291" s="166" t="s">
        <v>250</v>
      </c>
      <c r="E291" s="167" t="s">
        <v>1683</v>
      </c>
      <c r="F291" s="168" t="s">
        <v>1684</v>
      </c>
      <c r="G291" s="169" t="s">
        <v>274</v>
      </c>
      <c r="H291" s="170">
        <v>1</v>
      </c>
      <c r="I291" s="171"/>
      <c r="J291" s="172">
        <f>ROUND(I291*H291,2)</f>
        <v>0</v>
      </c>
      <c r="K291" s="168" t="s">
        <v>1</v>
      </c>
      <c r="L291" s="173"/>
      <c r="M291" s="174" t="s">
        <v>1</v>
      </c>
      <c r="N291" s="175" t="s">
        <v>40</v>
      </c>
      <c r="O291" s="51"/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AR291" s="164" t="s">
        <v>1325</v>
      </c>
      <c r="AT291" s="164" t="s">
        <v>250</v>
      </c>
      <c r="AU291" s="164" t="s">
        <v>86</v>
      </c>
      <c r="AY291" s="13" t="s">
        <v>159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3" t="s">
        <v>86</v>
      </c>
      <c r="BK291" s="165">
        <f>ROUND(I291*H291,2)</f>
        <v>0</v>
      </c>
      <c r="BL291" s="13" t="s">
        <v>423</v>
      </c>
      <c r="BM291" s="164" t="s">
        <v>1685</v>
      </c>
    </row>
    <row r="292" spans="2:65" s="1" customFormat="1" ht="24" customHeight="1">
      <c r="B292" s="152"/>
      <c r="C292" s="153" t="s">
        <v>1686</v>
      </c>
      <c r="D292" s="153" t="s">
        <v>161</v>
      </c>
      <c r="E292" s="154" t="s">
        <v>1687</v>
      </c>
      <c r="F292" s="155" t="s">
        <v>1688</v>
      </c>
      <c r="G292" s="156" t="s">
        <v>274</v>
      </c>
      <c r="H292" s="157">
        <v>1</v>
      </c>
      <c r="I292" s="158"/>
      <c r="J292" s="159">
        <f>ROUND(I292*H292,2)</f>
        <v>0</v>
      </c>
      <c r="K292" s="155" t="s">
        <v>1</v>
      </c>
      <c r="L292" s="28"/>
      <c r="M292" s="160" t="s">
        <v>1</v>
      </c>
      <c r="N292" s="161" t="s">
        <v>40</v>
      </c>
      <c r="O292" s="51"/>
      <c r="P292" s="162">
        <f>O292*H292</f>
        <v>0</v>
      </c>
      <c r="Q292" s="162">
        <v>0</v>
      </c>
      <c r="R292" s="162">
        <f>Q292*H292</f>
        <v>0</v>
      </c>
      <c r="S292" s="162">
        <v>0</v>
      </c>
      <c r="T292" s="163">
        <f>S292*H292</f>
        <v>0</v>
      </c>
      <c r="AR292" s="164" t="s">
        <v>423</v>
      </c>
      <c r="AT292" s="164" t="s">
        <v>161</v>
      </c>
      <c r="AU292" s="164" t="s">
        <v>86</v>
      </c>
      <c r="AY292" s="13" t="s">
        <v>159</v>
      </c>
      <c r="BE292" s="165">
        <f>IF(N292="základná",J292,0)</f>
        <v>0</v>
      </c>
      <c r="BF292" s="165">
        <f>IF(N292="znížená",J292,0)</f>
        <v>0</v>
      </c>
      <c r="BG292" s="165">
        <f>IF(N292="zákl. prenesená",J292,0)</f>
        <v>0</v>
      </c>
      <c r="BH292" s="165">
        <f>IF(N292="zníž. prenesená",J292,0)</f>
        <v>0</v>
      </c>
      <c r="BI292" s="165">
        <f>IF(N292="nulová",J292,0)</f>
        <v>0</v>
      </c>
      <c r="BJ292" s="13" t="s">
        <v>86</v>
      </c>
      <c r="BK292" s="165">
        <f>ROUND(I292*H292,2)</f>
        <v>0</v>
      </c>
      <c r="BL292" s="13" t="s">
        <v>423</v>
      </c>
      <c r="BM292" s="164" t="s">
        <v>1689</v>
      </c>
    </row>
    <row r="293" spans="2:65" s="1" customFormat="1" ht="16.5" customHeight="1">
      <c r="B293" s="152"/>
      <c r="C293" s="166" t="s">
        <v>1677</v>
      </c>
      <c r="D293" s="166" t="s">
        <v>250</v>
      </c>
      <c r="E293" s="167" t="s">
        <v>1690</v>
      </c>
      <c r="F293" s="168" t="s">
        <v>1691</v>
      </c>
      <c r="G293" s="169" t="s">
        <v>274</v>
      </c>
      <c r="H293" s="170">
        <v>1</v>
      </c>
      <c r="I293" s="171"/>
      <c r="J293" s="172">
        <f>ROUND(I293*H293,2)</f>
        <v>0</v>
      </c>
      <c r="K293" s="168" t="s">
        <v>1</v>
      </c>
      <c r="L293" s="173"/>
      <c r="M293" s="174" t="s">
        <v>1</v>
      </c>
      <c r="N293" s="175" t="s">
        <v>40</v>
      </c>
      <c r="O293" s="51"/>
      <c r="P293" s="162">
        <f>O293*H293</f>
        <v>0</v>
      </c>
      <c r="Q293" s="162">
        <v>0</v>
      </c>
      <c r="R293" s="162">
        <f>Q293*H293</f>
        <v>0</v>
      </c>
      <c r="S293" s="162">
        <v>0</v>
      </c>
      <c r="T293" s="163">
        <f>S293*H293</f>
        <v>0</v>
      </c>
      <c r="AR293" s="164" t="s">
        <v>1325</v>
      </c>
      <c r="AT293" s="164" t="s">
        <v>250</v>
      </c>
      <c r="AU293" s="164" t="s">
        <v>86</v>
      </c>
      <c r="AY293" s="13" t="s">
        <v>159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3" t="s">
        <v>86</v>
      </c>
      <c r="BK293" s="165">
        <f>ROUND(I293*H293,2)</f>
        <v>0</v>
      </c>
      <c r="BL293" s="13" t="s">
        <v>423</v>
      </c>
      <c r="BM293" s="164" t="s">
        <v>1692</v>
      </c>
    </row>
    <row r="294" spans="2:65" s="11" customFormat="1" ht="25.95" customHeight="1">
      <c r="B294" s="139"/>
      <c r="D294" s="140" t="s">
        <v>73</v>
      </c>
      <c r="E294" s="141" t="s">
        <v>1218</v>
      </c>
      <c r="F294" s="141" t="s">
        <v>1219</v>
      </c>
      <c r="I294" s="142"/>
      <c r="J294" s="143">
        <f>BK294</f>
        <v>0</v>
      </c>
      <c r="L294" s="139"/>
      <c r="M294" s="144"/>
      <c r="N294" s="145"/>
      <c r="O294" s="145"/>
      <c r="P294" s="146">
        <f>P295</f>
        <v>0</v>
      </c>
      <c r="Q294" s="145"/>
      <c r="R294" s="146">
        <f>R295</f>
        <v>0</v>
      </c>
      <c r="S294" s="145"/>
      <c r="T294" s="147">
        <f>T295</f>
        <v>0</v>
      </c>
      <c r="AR294" s="140" t="s">
        <v>166</v>
      </c>
      <c r="AT294" s="148" t="s">
        <v>73</v>
      </c>
      <c r="AU294" s="148" t="s">
        <v>74</v>
      </c>
      <c r="AY294" s="140" t="s">
        <v>159</v>
      </c>
      <c r="BK294" s="149">
        <f>BK295</f>
        <v>0</v>
      </c>
    </row>
    <row r="295" spans="2:65" s="1" customFormat="1" ht="24" customHeight="1">
      <c r="B295" s="152"/>
      <c r="C295" s="153" t="s">
        <v>556</v>
      </c>
      <c r="D295" s="153" t="s">
        <v>161</v>
      </c>
      <c r="E295" s="154" t="s">
        <v>1693</v>
      </c>
      <c r="F295" s="155" t="s">
        <v>1694</v>
      </c>
      <c r="G295" s="156" t="s">
        <v>1225</v>
      </c>
      <c r="H295" s="157">
        <v>30</v>
      </c>
      <c r="I295" s="158"/>
      <c r="J295" s="159">
        <f>ROUND(I295*H295,2)</f>
        <v>0</v>
      </c>
      <c r="K295" s="155" t="s">
        <v>1</v>
      </c>
      <c r="L295" s="28"/>
      <c r="M295" s="182" t="s">
        <v>1</v>
      </c>
      <c r="N295" s="183" t="s">
        <v>40</v>
      </c>
      <c r="O295" s="179"/>
      <c r="P295" s="180">
        <f>O295*H295</f>
        <v>0</v>
      </c>
      <c r="Q295" s="180">
        <v>0</v>
      </c>
      <c r="R295" s="180">
        <f>Q295*H295</f>
        <v>0</v>
      </c>
      <c r="S295" s="180">
        <v>0</v>
      </c>
      <c r="T295" s="181">
        <f>S295*H295</f>
        <v>0</v>
      </c>
      <c r="AR295" s="164" t="s">
        <v>1222</v>
      </c>
      <c r="AT295" s="164" t="s">
        <v>161</v>
      </c>
      <c r="AU295" s="164" t="s">
        <v>78</v>
      </c>
      <c r="AY295" s="13" t="s">
        <v>159</v>
      </c>
      <c r="BE295" s="165">
        <f>IF(N295="základná",J295,0)</f>
        <v>0</v>
      </c>
      <c r="BF295" s="165">
        <f>IF(N295="znížená",J295,0)</f>
        <v>0</v>
      </c>
      <c r="BG295" s="165">
        <f>IF(N295="zákl. prenesená",J295,0)</f>
        <v>0</v>
      </c>
      <c r="BH295" s="165">
        <f>IF(N295="zníž. prenesená",J295,0)</f>
        <v>0</v>
      </c>
      <c r="BI295" s="165">
        <f>IF(N295="nulová",J295,0)</f>
        <v>0</v>
      </c>
      <c r="BJ295" s="13" t="s">
        <v>86</v>
      </c>
      <c r="BK295" s="165">
        <f>ROUND(I295*H295,2)</f>
        <v>0</v>
      </c>
      <c r="BL295" s="13" t="s">
        <v>1222</v>
      </c>
      <c r="BM295" s="164" t="s">
        <v>1695</v>
      </c>
    </row>
    <row r="296" spans="2:65" s="1" customFormat="1" ht="6.9" customHeight="1">
      <c r="B296" s="40"/>
      <c r="C296" s="41"/>
      <c r="D296" s="41"/>
      <c r="E296" s="41"/>
      <c r="F296" s="41"/>
      <c r="G296" s="41"/>
      <c r="H296" s="41"/>
      <c r="I296" s="113"/>
      <c r="J296" s="41"/>
      <c r="K296" s="41"/>
      <c r="L296" s="28"/>
    </row>
  </sheetData>
  <autoFilter ref="C133:K295" xr:uid="{00000000-0009-0000-0000-000004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2"/>
  <sheetViews>
    <sheetView showGridLines="0" topLeftCell="A175" workbookViewId="0">
      <selection activeCell="F186" sqref="F186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99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3" t="str">
        <f>'Rekapitulácia stavby'!K6</f>
        <v>DSS Ladomerska Vieska Odsťahovanie z kaštieľa v Ladomerskej Vieske</v>
      </c>
      <c r="F7" s="234"/>
      <c r="G7" s="234"/>
      <c r="H7" s="234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3" t="s">
        <v>111</v>
      </c>
      <c r="F9" s="232"/>
      <c r="G9" s="232"/>
      <c r="H9" s="232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7" t="s">
        <v>1696</v>
      </c>
      <c r="F11" s="232"/>
      <c r="G11" s="232"/>
      <c r="H11" s="232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5" t="str">
        <f>'Rekapitulácia stavby'!E14</f>
        <v>Vyplň údaj</v>
      </c>
      <c r="F20" s="220"/>
      <c r="G20" s="220"/>
      <c r="H20" s="220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4" t="s">
        <v>1</v>
      </c>
      <c r="F29" s="224"/>
      <c r="G29" s="224"/>
      <c r="H29" s="224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ROUND(J129,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ROUND((SUM(BE129:BE191)),  2)</f>
        <v>0</v>
      </c>
      <c r="I35" s="101">
        <v>0.2</v>
      </c>
      <c r="J35" s="100">
        <f>ROUND(((SUM(BE129:BE191))*I35),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ROUND((SUM(BF129:BF191)),  2)</f>
        <v>0</v>
      </c>
      <c r="I36" s="101">
        <v>0.2</v>
      </c>
      <c r="J36" s="100">
        <f>ROUND(((SUM(BF129:BF191))*I36),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ROUND((SUM(BG129:BG191)),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ROUND((SUM(BH129:BH191)),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ROUND((SUM(BI129:BI191)),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3" t="str">
        <f>E7</f>
        <v>DSS Ladomerska Vieska Odsťahovanie z kaštieľa v Ladomerskej Vieske</v>
      </c>
      <c r="F85" s="234"/>
      <c r="G85" s="234"/>
      <c r="H85" s="234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3" t="s">
        <v>111</v>
      </c>
      <c r="F87" s="232"/>
      <c r="G87" s="232"/>
      <c r="H87" s="232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7" t="str">
        <f>E11</f>
        <v>1-5 - VZT</v>
      </c>
      <c r="F89" s="232"/>
      <c r="G89" s="232"/>
      <c r="H89" s="232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J129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J130</f>
        <v>0</v>
      </c>
      <c r="L99" s="119"/>
    </row>
    <row r="100" spans="2:47" s="9" customFormat="1" ht="19.95" customHeight="1">
      <c r="B100" s="124"/>
      <c r="D100" s="125" t="s">
        <v>126</v>
      </c>
      <c r="E100" s="126"/>
      <c r="F100" s="126"/>
      <c r="G100" s="126"/>
      <c r="H100" s="126"/>
      <c r="I100" s="127"/>
      <c r="J100" s="128">
        <f>J131</f>
        <v>0</v>
      </c>
      <c r="L100" s="124"/>
    </row>
    <row r="101" spans="2:47" s="8" customFormat="1" ht="24.9" customHeight="1">
      <c r="B101" s="119"/>
      <c r="D101" s="120" t="s">
        <v>128</v>
      </c>
      <c r="E101" s="121"/>
      <c r="F101" s="121"/>
      <c r="G101" s="121"/>
      <c r="H101" s="121"/>
      <c r="I101" s="122"/>
      <c r="J101" s="123">
        <f>J137</f>
        <v>0</v>
      </c>
      <c r="L101" s="119"/>
    </row>
    <row r="102" spans="2:47" s="9" customFormat="1" ht="19.95" customHeight="1">
      <c r="B102" s="124"/>
      <c r="D102" s="125" t="s">
        <v>130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9" customFormat="1" ht="19.95" customHeight="1">
      <c r="B103" s="124"/>
      <c r="D103" s="125" t="s">
        <v>1697</v>
      </c>
      <c r="E103" s="126"/>
      <c r="F103" s="126"/>
      <c r="G103" s="126"/>
      <c r="H103" s="126"/>
      <c r="I103" s="127"/>
      <c r="J103" s="128">
        <f>J143</f>
        <v>0</v>
      </c>
      <c r="L103" s="124"/>
    </row>
    <row r="104" spans="2:47" s="8" customFormat="1" ht="24.9" customHeight="1">
      <c r="B104" s="119"/>
      <c r="D104" s="120" t="s">
        <v>1698</v>
      </c>
      <c r="E104" s="121"/>
      <c r="F104" s="121"/>
      <c r="G104" s="121"/>
      <c r="H104" s="121"/>
      <c r="I104" s="122"/>
      <c r="J104" s="123">
        <f>J180</f>
        <v>0</v>
      </c>
      <c r="L104" s="119"/>
    </row>
    <row r="105" spans="2:47" s="8" customFormat="1" ht="24.9" customHeight="1">
      <c r="B105" s="119"/>
      <c r="D105" s="120" t="s">
        <v>143</v>
      </c>
      <c r="E105" s="121"/>
      <c r="F105" s="121"/>
      <c r="G105" s="121"/>
      <c r="H105" s="121"/>
      <c r="I105" s="122"/>
      <c r="J105" s="123">
        <f>J184</f>
        <v>0</v>
      </c>
      <c r="L105" s="119"/>
    </row>
    <row r="106" spans="2:47" s="9" customFormat="1" ht="19.95" customHeight="1">
      <c r="B106" s="124"/>
      <c r="D106" s="125" t="s">
        <v>144</v>
      </c>
      <c r="E106" s="126"/>
      <c r="F106" s="126"/>
      <c r="G106" s="126"/>
      <c r="H106" s="126"/>
      <c r="I106" s="127"/>
      <c r="J106" s="128">
        <f>J185</f>
        <v>0</v>
      </c>
      <c r="L106" s="124"/>
    </row>
    <row r="107" spans="2:47" s="8" customFormat="1" ht="24.9" customHeight="1">
      <c r="B107" s="119"/>
      <c r="D107" s="120" t="s">
        <v>1084</v>
      </c>
      <c r="E107" s="121"/>
      <c r="F107" s="121"/>
      <c r="G107" s="121"/>
      <c r="H107" s="121"/>
      <c r="I107" s="122"/>
      <c r="J107" s="123">
        <f>J187</f>
        <v>0</v>
      </c>
      <c r="L107" s="119"/>
    </row>
    <row r="108" spans="2:47" s="1" customFormat="1" ht="21.75" customHeight="1">
      <c r="B108" s="28"/>
      <c r="I108" s="92"/>
      <c r="L108" s="28"/>
    </row>
    <row r="109" spans="2:47" s="1" customFormat="1" ht="6.9" customHeight="1">
      <c r="B109" s="40"/>
      <c r="C109" s="41"/>
      <c r="D109" s="41"/>
      <c r="E109" s="41"/>
      <c r="F109" s="41"/>
      <c r="G109" s="41"/>
      <c r="H109" s="41"/>
      <c r="I109" s="113"/>
      <c r="J109" s="41"/>
      <c r="K109" s="41"/>
      <c r="L109" s="28"/>
    </row>
    <row r="113" spans="2:20" s="1" customFormat="1" ht="6.9" customHeight="1">
      <c r="B113" s="42"/>
      <c r="C113" s="43"/>
      <c r="D113" s="43"/>
      <c r="E113" s="43"/>
      <c r="F113" s="43"/>
      <c r="G113" s="43"/>
      <c r="H113" s="43"/>
      <c r="I113" s="114"/>
      <c r="J113" s="43"/>
      <c r="K113" s="43"/>
      <c r="L113" s="28"/>
    </row>
    <row r="114" spans="2:20" s="1" customFormat="1" ht="24.9" customHeight="1">
      <c r="B114" s="28"/>
      <c r="C114" s="17" t="s">
        <v>145</v>
      </c>
      <c r="I114" s="92"/>
      <c r="L114" s="28"/>
    </row>
    <row r="115" spans="2:20" s="1" customFormat="1" ht="6.9" customHeight="1">
      <c r="B115" s="28"/>
      <c r="I115" s="92"/>
      <c r="L115" s="28"/>
    </row>
    <row r="116" spans="2:20" s="1" customFormat="1" ht="12" customHeight="1">
      <c r="B116" s="28"/>
      <c r="C116" s="23" t="s">
        <v>15</v>
      </c>
      <c r="I116" s="92"/>
      <c r="L116" s="28"/>
    </row>
    <row r="117" spans="2:20" s="1" customFormat="1" ht="16.5" customHeight="1">
      <c r="B117" s="28"/>
      <c r="E117" s="233" t="str">
        <f>E7</f>
        <v>DSS Ladomerska Vieska Odsťahovanie z kaštieľa v Ladomerskej Vieske</v>
      </c>
      <c r="F117" s="234"/>
      <c r="G117" s="234"/>
      <c r="H117" s="234"/>
      <c r="I117" s="92"/>
      <c r="L117" s="28"/>
    </row>
    <row r="118" spans="2:20" ht="12" customHeight="1">
      <c r="B118" s="16"/>
      <c r="C118" s="23" t="s">
        <v>110</v>
      </c>
      <c r="L118" s="16"/>
    </row>
    <row r="119" spans="2:20" s="1" customFormat="1" ht="16.5" customHeight="1">
      <c r="B119" s="28"/>
      <c r="E119" s="233" t="s">
        <v>111</v>
      </c>
      <c r="F119" s="232"/>
      <c r="G119" s="232"/>
      <c r="H119" s="232"/>
      <c r="I119" s="92"/>
      <c r="L119" s="28"/>
    </row>
    <row r="120" spans="2:20" s="1" customFormat="1" ht="12" customHeight="1">
      <c r="B120" s="28"/>
      <c r="C120" s="23" t="s">
        <v>112</v>
      </c>
      <c r="I120" s="92"/>
      <c r="L120" s="28"/>
    </row>
    <row r="121" spans="2:20" s="1" customFormat="1" ht="16.5" customHeight="1">
      <c r="B121" s="28"/>
      <c r="E121" s="217" t="str">
        <f>E11</f>
        <v>1-5 - VZT</v>
      </c>
      <c r="F121" s="232"/>
      <c r="G121" s="232"/>
      <c r="H121" s="232"/>
      <c r="I121" s="92"/>
      <c r="L121" s="28"/>
    </row>
    <row r="122" spans="2:20" s="1" customFormat="1" ht="6.9" customHeight="1">
      <c r="B122" s="28"/>
      <c r="I122" s="92"/>
      <c r="L122" s="28"/>
    </row>
    <row r="123" spans="2:20" s="1" customFormat="1" ht="12" customHeight="1">
      <c r="B123" s="28"/>
      <c r="C123" s="23" t="s">
        <v>19</v>
      </c>
      <c r="F123" s="21" t="str">
        <f>F14</f>
        <v xml:space="preserve"> </v>
      </c>
      <c r="I123" s="93" t="s">
        <v>21</v>
      </c>
      <c r="J123" s="48" t="str">
        <f>IF(J14="","",J14)</f>
        <v>29. 10. 2019</v>
      </c>
      <c r="L123" s="28"/>
    </row>
    <row r="124" spans="2:20" s="1" customFormat="1" ht="6.9" customHeight="1">
      <c r="B124" s="28"/>
      <c r="I124" s="92"/>
      <c r="L124" s="28"/>
    </row>
    <row r="125" spans="2:20" s="1" customFormat="1" ht="27.9" customHeight="1">
      <c r="B125" s="28"/>
      <c r="C125" s="23" t="s">
        <v>23</v>
      </c>
      <c r="F125" s="21" t="str">
        <f>E17</f>
        <v>BBSK, Domov sociálnych služieb Ladomerska Vieska</v>
      </c>
      <c r="I125" s="93" t="s">
        <v>29</v>
      </c>
      <c r="J125" s="26" t="str">
        <f>E23</f>
        <v>Design Project s.r.o.</v>
      </c>
      <c r="L125" s="28"/>
    </row>
    <row r="126" spans="2:20" s="1" customFormat="1" ht="15.15" customHeight="1">
      <c r="B126" s="28"/>
      <c r="C126" s="23" t="s">
        <v>27</v>
      </c>
      <c r="F126" s="21" t="str">
        <f>IF(E20="","",E20)</f>
        <v>Vyplň údaj</v>
      </c>
      <c r="I126" s="93" t="s">
        <v>32</v>
      </c>
      <c r="J126" s="26" t="str">
        <f>E26</f>
        <v xml:space="preserve"> </v>
      </c>
      <c r="L126" s="28"/>
    </row>
    <row r="127" spans="2:20" s="1" customFormat="1" ht="10.35" customHeight="1">
      <c r="B127" s="28"/>
      <c r="I127" s="92"/>
      <c r="L127" s="28"/>
    </row>
    <row r="128" spans="2:20" s="10" customFormat="1" ht="29.25" customHeight="1">
      <c r="B128" s="129"/>
      <c r="C128" s="130" t="s">
        <v>146</v>
      </c>
      <c r="D128" s="131" t="s">
        <v>59</v>
      </c>
      <c r="E128" s="131" t="s">
        <v>55</v>
      </c>
      <c r="F128" s="131" t="s">
        <v>56</v>
      </c>
      <c r="G128" s="131" t="s">
        <v>147</v>
      </c>
      <c r="H128" s="131" t="s">
        <v>148</v>
      </c>
      <c r="I128" s="132" t="s">
        <v>149</v>
      </c>
      <c r="J128" s="133" t="s">
        <v>116</v>
      </c>
      <c r="K128" s="134" t="s">
        <v>150</v>
      </c>
      <c r="L128" s="129"/>
      <c r="M128" s="55" t="s">
        <v>1</v>
      </c>
      <c r="N128" s="56" t="s">
        <v>38</v>
      </c>
      <c r="O128" s="56" t="s">
        <v>151</v>
      </c>
      <c r="P128" s="56" t="s">
        <v>152</v>
      </c>
      <c r="Q128" s="56" t="s">
        <v>153</v>
      </c>
      <c r="R128" s="56" t="s">
        <v>154</v>
      </c>
      <c r="S128" s="56" t="s">
        <v>155</v>
      </c>
      <c r="T128" s="57" t="s">
        <v>156</v>
      </c>
    </row>
    <row r="129" spans="2:65" s="1" customFormat="1" ht="22.8" customHeight="1">
      <c r="B129" s="28"/>
      <c r="C129" s="60" t="s">
        <v>117</v>
      </c>
      <c r="I129" s="92"/>
      <c r="J129" s="135">
        <f>BK129</f>
        <v>0</v>
      </c>
      <c r="L129" s="28"/>
      <c r="M129" s="58"/>
      <c r="N129" s="49"/>
      <c r="O129" s="49"/>
      <c r="P129" s="136">
        <f>P130+P137+P180+P184+P187</f>
        <v>0</v>
      </c>
      <c r="Q129" s="49"/>
      <c r="R129" s="136">
        <f>R130+R137+R180+R184+R187</f>
        <v>0</v>
      </c>
      <c r="S129" s="49"/>
      <c r="T129" s="137">
        <f>T130+T137+T180+T184+T187</f>
        <v>0</v>
      </c>
      <c r="AT129" s="13" t="s">
        <v>73</v>
      </c>
      <c r="AU129" s="13" t="s">
        <v>118</v>
      </c>
      <c r="BK129" s="138">
        <f>BK130+BK137+BK180+BK184+BK187</f>
        <v>0</v>
      </c>
    </row>
    <row r="130" spans="2:65" s="11" customFormat="1" ht="25.95" customHeight="1">
      <c r="B130" s="139"/>
      <c r="D130" s="140" t="s">
        <v>73</v>
      </c>
      <c r="E130" s="141" t="s">
        <v>157</v>
      </c>
      <c r="F130" s="141" t="s">
        <v>158</v>
      </c>
      <c r="I130" s="142"/>
      <c r="J130" s="143">
        <f>BK130</f>
        <v>0</v>
      </c>
      <c r="L130" s="139"/>
      <c r="M130" s="144"/>
      <c r="N130" s="145"/>
      <c r="O130" s="145"/>
      <c r="P130" s="146">
        <f>P131</f>
        <v>0</v>
      </c>
      <c r="Q130" s="145"/>
      <c r="R130" s="146">
        <f>R131</f>
        <v>0</v>
      </c>
      <c r="S130" s="145"/>
      <c r="T130" s="147">
        <f>T131</f>
        <v>0</v>
      </c>
      <c r="AR130" s="140" t="s">
        <v>78</v>
      </c>
      <c r="AT130" s="148" t="s">
        <v>73</v>
      </c>
      <c r="AU130" s="148" t="s">
        <v>74</v>
      </c>
      <c r="AY130" s="140" t="s">
        <v>159</v>
      </c>
      <c r="BK130" s="149">
        <f>BK131</f>
        <v>0</v>
      </c>
    </row>
    <row r="131" spans="2:65" s="11" customFormat="1" ht="22.8" customHeight="1">
      <c r="B131" s="139"/>
      <c r="D131" s="140" t="s">
        <v>73</v>
      </c>
      <c r="E131" s="150" t="s">
        <v>194</v>
      </c>
      <c r="F131" s="150" t="s">
        <v>471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SUM(P132:P136)</f>
        <v>0</v>
      </c>
      <c r="Q131" s="145"/>
      <c r="R131" s="146">
        <f>SUM(R132:R136)</f>
        <v>0</v>
      </c>
      <c r="S131" s="145"/>
      <c r="T131" s="147">
        <f>SUM(T132:T136)</f>
        <v>0</v>
      </c>
      <c r="AR131" s="140" t="s">
        <v>78</v>
      </c>
      <c r="AT131" s="148" t="s">
        <v>73</v>
      </c>
      <c r="AU131" s="148" t="s">
        <v>78</v>
      </c>
      <c r="AY131" s="140" t="s">
        <v>159</v>
      </c>
      <c r="BK131" s="149">
        <f>SUM(BK132:BK136)</f>
        <v>0</v>
      </c>
    </row>
    <row r="132" spans="2:65" s="1" customFormat="1" ht="24" customHeight="1">
      <c r="B132" s="152"/>
      <c r="C132" s="153" t="s">
        <v>684</v>
      </c>
      <c r="D132" s="153" t="s">
        <v>161</v>
      </c>
      <c r="E132" s="154" t="s">
        <v>1699</v>
      </c>
      <c r="F132" s="155" t="s">
        <v>1700</v>
      </c>
      <c r="G132" s="156" t="s">
        <v>1701</v>
      </c>
      <c r="H132" s="157">
        <v>1100</v>
      </c>
      <c r="I132" s="158"/>
      <c r="J132" s="159">
        <f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AR132" s="164" t="s">
        <v>166</v>
      </c>
      <c r="AT132" s="164" t="s">
        <v>161</v>
      </c>
      <c r="AU132" s="164" t="s">
        <v>86</v>
      </c>
      <c r="AY132" s="13" t="s">
        <v>159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3" t="s">
        <v>86</v>
      </c>
      <c r="BK132" s="165">
        <f>ROUND(I132*H132,2)</f>
        <v>0</v>
      </c>
      <c r="BL132" s="13" t="s">
        <v>166</v>
      </c>
      <c r="BM132" s="164" t="s">
        <v>86</v>
      </c>
    </row>
    <row r="133" spans="2:65" s="1" customFormat="1" ht="24" customHeight="1">
      <c r="B133" s="152"/>
      <c r="C133" s="153" t="s">
        <v>688</v>
      </c>
      <c r="D133" s="153" t="s">
        <v>161</v>
      </c>
      <c r="E133" s="154" t="s">
        <v>1702</v>
      </c>
      <c r="F133" s="155" t="s">
        <v>1703</v>
      </c>
      <c r="G133" s="156" t="s">
        <v>1701</v>
      </c>
      <c r="H133" s="157">
        <v>750</v>
      </c>
      <c r="I133" s="158"/>
      <c r="J133" s="159">
        <f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AR133" s="164" t="s">
        <v>166</v>
      </c>
      <c r="AT133" s="164" t="s">
        <v>161</v>
      </c>
      <c r="AU133" s="164" t="s">
        <v>86</v>
      </c>
      <c r="AY133" s="13" t="s">
        <v>159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3" t="s">
        <v>86</v>
      </c>
      <c r="BK133" s="165">
        <f>ROUND(I133*H133,2)</f>
        <v>0</v>
      </c>
      <c r="BL133" s="13" t="s">
        <v>166</v>
      </c>
      <c r="BM133" s="164" t="s">
        <v>166</v>
      </c>
    </row>
    <row r="134" spans="2:65" s="1" customFormat="1" ht="24" customHeight="1">
      <c r="B134" s="152"/>
      <c r="C134" s="153" t="s">
        <v>86</v>
      </c>
      <c r="D134" s="153" t="s">
        <v>161</v>
      </c>
      <c r="E134" s="154" t="s">
        <v>1704</v>
      </c>
      <c r="F134" s="155" t="s">
        <v>1705</v>
      </c>
      <c r="G134" s="156" t="s">
        <v>197</v>
      </c>
      <c r="H134" s="157">
        <v>1.76</v>
      </c>
      <c r="I134" s="158"/>
      <c r="J134" s="159">
        <f>ROUND(I134*H134,2)</f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164" t="s">
        <v>166</v>
      </c>
      <c r="AT134" s="164" t="s">
        <v>161</v>
      </c>
      <c r="AU134" s="164" t="s">
        <v>86</v>
      </c>
      <c r="AY134" s="13" t="s">
        <v>159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3" t="s">
        <v>86</v>
      </c>
      <c r="BK134" s="165">
        <f>ROUND(I134*H134,2)</f>
        <v>0</v>
      </c>
      <c r="BL134" s="13" t="s">
        <v>166</v>
      </c>
      <c r="BM134" s="164" t="s">
        <v>182</v>
      </c>
    </row>
    <row r="135" spans="2:65" s="1" customFormat="1" ht="24" customHeight="1">
      <c r="B135" s="152"/>
      <c r="C135" s="153" t="s">
        <v>171</v>
      </c>
      <c r="D135" s="153" t="s">
        <v>161</v>
      </c>
      <c r="E135" s="154" t="s">
        <v>1706</v>
      </c>
      <c r="F135" s="155" t="s">
        <v>1707</v>
      </c>
      <c r="G135" s="156" t="s">
        <v>197</v>
      </c>
      <c r="H135" s="157">
        <v>1.76</v>
      </c>
      <c r="I135" s="158"/>
      <c r="J135" s="159">
        <f>ROUND(I135*H135,2)</f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>O135*H135</f>
        <v>0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164" t="s">
        <v>166</v>
      </c>
      <c r="AT135" s="164" t="s">
        <v>161</v>
      </c>
      <c r="AU135" s="164" t="s">
        <v>86</v>
      </c>
      <c r="AY135" s="13" t="s">
        <v>159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3" t="s">
        <v>86</v>
      </c>
      <c r="BK135" s="165">
        <f>ROUND(I135*H135,2)</f>
        <v>0</v>
      </c>
      <c r="BL135" s="13" t="s">
        <v>166</v>
      </c>
      <c r="BM135" s="164" t="s">
        <v>190</v>
      </c>
    </row>
    <row r="136" spans="2:65" s="1" customFormat="1" ht="16.5" customHeight="1">
      <c r="B136" s="152"/>
      <c r="C136" s="153" t="s">
        <v>166</v>
      </c>
      <c r="D136" s="153" t="s">
        <v>161</v>
      </c>
      <c r="E136" s="154" t="s">
        <v>1708</v>
      </c>
      <c r="F136" s="155" t="s">
        <v>1709</v>
      </c>
      <c r="G136" s="156" t="s">
        <v>197</v>
      </c>
      <c r="H136" s="157">
        <v>1.76</v>
      </c>
      <c r="I136" s="158"/>
      <c r="J136" s="159">
        <f>ROUND(I136*H136,2)</f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AR136" s="164" t="s">
        <v>166</v>
      </c>
      <c r="AT136" s="164" t="s">
        <v>161</v>
      </c>
      <c r="AU136" s="164" t="s">
        <v>86</v>
      </c>
      <c r="AY136" s="13" t="s">
        <v>159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3" t="s">
        <v>86</v>
      </c>
      <c r="BK136" s="165">
        <f>ROUND(I136*H136,2)</f>
        <v>0</v>
      </c>
      <c r="BL136" s="13" t="s">
        <v>166</v>
      </c>
      <c r="BM136" s="164" t="s">
        <v>199</v>
      </c>
    </row>
    <row r="137" spans="2:65" s="11" customFormat="1" ht="25.95" customHeight="1">
      <c r="B137" s="139"/>
      <c r="D137" s="140" t="s">
        <v>73</v>
      </c>
      <c r="E137" s="141" t="s">
        <v>562</v>
      </c>
      <c r="F137" s="141" t="s">
        <v>563</v>
      </c>
      <c r="I137" s="142"/>
      <c r="J137" s="143">
        <f>BK137</f>
        <v>0</v>
      </c>
      <c r="L137" s="139"/>
      <c r="M137" s="144"/>
      <c r="N137" s="145"/>
      <c r="O137" s="145"/>
      <c r="P137" s="146">
        <f>P138+P143</f>
        <v>0</v>
      </c>
      <c r="Q137" s="145"/>
      <c r="R137" s="146">
        <f>R138+R143</f>
        <v>0</v>
      </c>
      <c r="S137" s="145"/>
      <c r="T137" s="147">
        <f>T138+T143</f>
        <v>0</v>
      </c>
      <c r="AR137" s="140" t="s">
        <v>86</v>
      </c>
      <c r="AT137" s="148" t="s">
        <v>73</v>
      </c>
      <c r="AU137" s="148" t="s">
        <v>74</v>
      </c>
      <c r="AY137" s="140" t="s">
        <v>159</v>
      </c>
      <c r="BK137" s="149">
        <f>BK138+BK143</f>
        <v>0</v>
      </c>
    </row>
    <row r="138" spans="2:65" s="11" customFormat="1" ht="22.8" customHeight="1">
      <c r="B138" s="139"/>
      <c r="D138" s="140" t="s">
        <v>73</v>
      </c>
      <c r="E138" s="150" t="s">
        <v>606</v>
      </c>
      <c r="F138" s="150" t="s">
        <v>607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SUM(P139:P142)</f>
        <v>0</v>
      </c>
      <c r="Q138" s="145"/>
      <c r="R138" s="146">
        <f>SUM(R139:R142)</f>
        <v>0</v>
      </c>
      <c r="S138" s="145"/>
      <c r="T138" s="147">
        <f>SUM(T139:T142)</f>
        <v>0</v>
      </c>
      <c r="AR138" s="140" t="s">
        <v>86</v>
      </c>
      <c r="AT138" s="148" t="s">
        <v>73</v>
      </c>
      <c r="AU138" s="148" t="s">
        <v>78</v>
      </c>
      <c r="AY138" s="140" t="s">
        <v>159</v>
      </c>
      <c r="BK138" s="149">
        <f>SUM(BK139:BK142)</f>
        <v>0</v>
      </c>
    </row>
    <row r="139" spans="2:65" s="1" customFormat="1" ht="24" customHeight="1">
      <c r="B139" s="152"/>
      <c r="C139" s="153" t="s">
        <v>566</v>
      </c>
      <c r="D139" s="153" t="s">
        <v>161</v>
      </c>
      <c r="E139" s="154" t="s">
        <v>1710</v>
      </c>
      <c r="F139" s="155" t="s">
        <v>1711</v>
      </c>
      <c r="G139" s="156" t="s">
        <v>202</v>
      </c>
      <c r="H139" s="157">
        <v>21.3</v>
      </c>
      <c r="I139" s="158"/>
      <c r="J139" s="159">
        <f>ROUND(I139*H139,2)</f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226</v>
      </c>
      <c r="AT139" s="164" t="s">
        <v>161</v>
      </c>
      <c r="AU139" s="164" t="s">
        <v>86</v>
      </c>
      <c r="AY139" s="13" t="s">
        <v>159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226</v>
      </c>
      <c r="BM139" s="164" t="s">
        <v>209</v>
      </c>
    </row>
    <row r="140" spans="2:65" s="1" customFormat="1" ht="24" customHeight="1">
      <c r="B140" s="152"/>
      <c r="C140" s="166" t="s">
        <v>556</v>
      </c>
      <c r="D140" s="166" t="s">
        <v>250</v>
      </c>
      <c r="E140" s="167" t="s">
        <v>1712</v>
      </c>
      <c r="F140" s="168" t="s">
        <v>1713</v>
      </c>
      <c r="G140" s="169" t="s">
        <v>202</v>
      </c>
      <c r="H140" s="170">
        <v>21.3</v>
      </c>
      <c r="I140" s="171"/>
      <c r="J140" s="172">
        <f>ROUND(I140*H140,2)</f>
        <v>0</v>
      </c>
      <c r="K140" s="168" t="s">
        <v>1</v>
      </c>
      <c r="L140" s="173"/>
      <c r="M140" s="174" t="s">
        <v>1</v>
      </c>
      <c r="N140" s="175" t="s">
        <v>40</v>
      </c>
      <c r="O140" s="51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AR140" s="164" t="s">
        <v>292</v>
      </c>
      <c r="AT140" s="164" t="s">
        <v>250</v>
      </c>
      <c r="AU140" s="164" t="s">
        <v>86</v>
      </c>
      <c r="AY140" s="13" t="s">
        <v>159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3" t="s">
        <v>86</v>
      </c>
      <c r="BK140" s="165">
        <f>ROUND(I140*H140,2)</f>
        <v>0</v>
      </c>
      <c r="BL140" s="13" t="s">
        <v>226</v>
      </c>
      <c r="BM140" s="164" t="s">
        <v>218</v>
      </c>
    </row>
    <row r="141" spans="2:65" s="1" customFormat="1" ht="24" customHeight="1">
      <c r="B141" s="152"/>
      <c r="C141" s="153" t="s">
        <v>573</v>
      </c>
      <c r="D141" s="153" t="s">
        <v>161</v>
      </c>
      <c r="E141" s="154" t="s">
        <v>1714</v>
      </c>
      <c r="F141" s="155" t="s">
        <v>656</v>
      </c>
      <c r="G141" s="156" t="s">
        <v>197</v>
      </c>
      <c r="H141" s="157">
        <v>0.27</v>
      </c>
      <c r="I141" s="158"/>
      <c r="J141" s="159">
        <f>ROUND(I141*H141,2)</f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226</v>
      </c>
      <c r="AT141" s="164" t="s">
        <v>161</v>
      </c>
      <c r="AU141" s="164" t="s">
        <v>86</v>
      </c>
      <c r="AY141" s="13" t="s">
        <v>159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86</v>
      </c>
      <c r="BK141" s="165">
        <f>ROUND(I141*H141,2)</f>
        <v>0</v>
      </c>
      <c r="BL141" s="13" t="s">
        <v>226</v>
      </c>
      <c r="BM141" s="164" t="s">
        <v>226</v>
      </c>
    </row>
    <row r="142" spans="2:65" s="1" customFormat="1" ht="24" customHeight="1">
      <c r="B142" s="152"/>
      <c r="C142" s="153" t="s">
        <v>577</v>
      </c>
      <c r="D142" s="153" t="s">
        <v>161</v>
      </c>
      <c r="E142" s="154" t="s">
        <v>1715</v>
      </c>
      <c r="F142" s="155" t="s">
        <v>1094</v>
      </c>
      <c r="G142" s="156" t="s">
        <v>197</v>
      </c>
      <c r="H142" s="157">
        <v>0.27</v>
      </c>
      <c r="I142" s="158"/>
      <c r="J142" s="159">
        <f>ROUND(I142*H142,2)</f>
        <v>0</v>
      </c>
      <c r="K142" s="155" t="s">
        <v>1</v>
      </c>
      <c r="L142" s="28"/>
      <c r="M142" s="160" t="s">
        <v>1</v>
      </c>
      <c r="N142" s="161" t="s">
        <v>40</v>
      </c>
      <c r="O142" s="51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164" t="s">
        <v>226</v>
      </c>
      <c r="AT142" s="164" t="s">
        <v>161</v>
      </c>
      <c r="AU142" s="164" t="s">
        <v>86</v>
      </c>
      <c r="AY142" s="13" t="s">
        <v>159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3" t="s">
        <v>86</v>
      </c>
      <c r="BK142" s="165">
        <f>ROUND(I142*H142,2)</f>
        <v>0</v>
      </c>
      <c r="BL142" s="13" t="s">
        <v>226</v>
      </c>
      <c r="BM142" s="164" t="s">
        <v>234</v>
      </c>
    </row>
    <row r="143" spans="2:65" s="11" customFormat="1" ht="22.8" customHeight="1">
      <c r="B143" s="139"/>
      <c r="D143" s="140" t="s">
        <v>73</v>
      </c>
      <c r="E143" s="150" t="s">
        <v>1716</v>
      </c>
      <c r="F143" s="150" t="s">
        <v>1717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SUM(P144:P179)</f>
        <v>0</v>
      </c>
      <c r="Q143" s="145"/>
      <c r="R143" s="146">
        <f>SUM(R144:R179)</f>
        <v>0</v>
      </c>
      <c r="S143" s="145"/>
      <c r="T143" s="147">
        <f>SUM(T144:T179)</f>
        <v>0</v>
      </c>
      <c r="AR143" s="140" t="s">
        <v>86</v>
      </c>
      <c r="AT143" s="148" t="s">
        <v>73</v>
      </c>
      <c r="AU143" s="148" t="s">
        <v>78</v>
      </c>
      <c r="AY143" s="140" t="s">
        <v>159</v>
      </c>
      <c r="BK143" s="149">
        <f>SUM(BK144:BK179)</f>
        <v>0</v>
      </c>
    </row>
    <row r="144" spans="2:65" s="1" customFormat="1" ht="16.5" customHeight="1">
      <c r="B144" s="152"/>
      <c r="C144" s="153" t="s">
        <v>640</v>
      </c>
      <c r="D144" s="153" t="s">
        <v>161</v>
      </c>
      <c r="E144" s="154" t="s">
        <v>1718</v>
      </c>
      <c r="F144" s="155" t="s">
        <v>1719</v>
      </c>
      <c r="G144" s="156" t="s">
        <v>212</v>
      </c>
      <c r="H144" s="157">
        <v>10.5</v>
      </c>
      <c r="I144" s="158"/>
      <c r="J144" s="159">
        <f t="shared" ref="J144:J179" si="0"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ref="P144:P179" si="1">O144*H144</f>
        <v>0</v>
      </c>
      <c r="Q144" s="162">
        <v>0</v>
      </c>
      <c r="R144" s="162">
        <f t="shared" ref="R144:R179" si="2">Q144*H144</f>
        <v>0</v>
      </c>
      <c r="S144" s="162">
        <v>0</v>
      </c>
      <c r="T144" s="163">
        <f t="shared" ref="T144:T179" si="3">S144*H144</f>
        <v>0</v>
      </c>
      <c r="AR144" s="164" t="s">
        <v>226</v>
      </c>
      <c r="AT144" s="164" t="s">
        <v>161</v>
      </c>
      <c r="AU144" s="164" t="s">
        <v>86</v>
      </c>
      <c r="AY144" s="13" t="s">
        <v>159</v>
      </c>
      <c r="BE144" s="165">
        <f t="shared" ref="BE144:BE179" si="4">IF(N144="základná",J144,0)</f>
        <v>0</v>
      </c>
      <c r="BF144" s="165">
        <f t="shared" ref="BF144:BF179" si="5">IF(N144="znížená",J144,0)</f>
        <v>0</v>
      </c>
      <c r="BG144" s="165">
        <f t="shared" ref="BG144:BG179" si="6">IF(N144="zákl. prenesená",J144,0)</f>
        <v>0</v>
      </c>
      <c r="BH144" s="165">
        <f t="shared" ref="BH144:BH179" si="7">IF(N144="zníž. prenesená",J144,0)</f>
        <v>0</v>
      </c>
      <c r="BI144" s="165">
        <f t="shared" ref="BI144:BI179" si="8">IF(N144="nulová",J144,0)</f>
        <v>0</v>
      </c>
      <c r="BJ144" s="13" t="s">
        <v>86</v>
      </c>
      <c r="BK144" s="165">
        <f t="shared" ref="BK144:BK179" si="9">ROUND(I144*H144,2)</f>
        <v>0</v>
      </c>
      <c r="BL144" s="13" t="s">
        <v>226</v>
      </c>
      <c r="BM144" s="164" t="s">
        <v>7</v>
      </c>
    </row>
    <row r="145" spans="2:65" s="1" customFormat="1" ht="16.5" customHeight="1">
      <c r="B145" s="152"/>
      <c r="C145" s="166" t="s">
        <v>644</v>
      </c>
      <c r="D145" s="166" t="s">
        <v>250</v>
      </c>
      <c r="E145" s="167" t="s">
        <v>1720</v>
      </c>
      <c r="F145" s="168" t="s">
        <v>1721</v>
      </c>
      <c r="G145" s="169" t="s">
        <v>212</v>
      </c>
      <c r="H145" s="170">
        <v>10.5</v>
      </c>
      <c r="I145" s="171"/>
      <c r="J145" s="172">
        <f t="shared" si="0"/>
        <v>0</v>
      </c>
      <c r="K145" s="168" t="s">
        <v>1</v>
      </c>
      <c r="L145" s="173"/>
      <c r="M145" s="174" t="s">
        <v>1</v>
      </c>
      <c r="N145" s="175" t="s">
        <v>40</v>
      </c>
      <c r="O145" s="51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AR145" s="164" t="s">
        <v>292</v>
      </c>
      <c r="AT145" s="164" t="s">
        <v>250</v>
      </c>
      <c r="AU145" s="164" t="s">
        <v>86</v>
      </c>
      <c r="AY145" s="13" t="s">
        <v>159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3" t="s">
        <v>86</v>
      </c>
      <c r="BK145" s="165">
        <f t="shared" si="9"/>
        <v>0</v>
      </c>
      <c r="BL145" s="13" t="s">
        <v>226</v>
      </c>
      <c r="BM145" s="164" t="s">
        <v>249</v>
      </c>
    </row>
    <row r="146" spans="2:65" s="1" customFormat="1" ht="16.5" customHeight="1">
      <c r="B146" s="152"/>
      <c r="C146" s="153" t="s">
        <v>390</v>
      </c>
      <c r="D146" s="153" t="s">
        <v>161</v>
      </c>
      <c r="E146" s="154" t="s">
        <v>1722</v>
      </c>
      <c r="F146" s="155" t="s">
        <v>1723</v>
      </c>
      <c r="G146" s="156" t="s">
        <v>212</v>
      </c>
      <c r="H146" s="157">
        <v>8.5500000000000007</v>
      </c>
      <c r="I146" s="158"/>
      <c r="J146" s="159">
        <f t="shared" si="0"/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si="1"/>
        <v>0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AR146" s="164" t="s">
        <v>226</v>
      </c>
      <c r="AT146" s="164" t="s">
        <v>161</v>
      </c>
      <c r="AU146" s="164" t="s">
        <v>86</v>
      </c>
      <c r="AY146" s="13" t="s">
        <v>159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3" t="s">
        <v>86</v>
      </c>
      <c r="BK146" s="165">
        <f t="shared" si="9"/>
        <v>0</v>
      </c>
      <c r="BL146" s="13" t="s">
        <v>226</v>
      </c>
      <c r="BM146" s="164" t="s">
        <v>259</v>
      </c>
    </row>
    <row r="147" spans="2:65" s="1" customFormat="1" ht="16.5" customHeight="1">
      <c r="B147" s="152"/>
      <c r="C147" s="166" t="s">
        <v>395</v>
      </c>
      <c r="D147" s="166" t="s">
        <v>250</v>
      </c>
      <c r="E147" s="167" t="s">
        <v>1724</v>
      </c>
      <c r="F147" s="168" t="s">
        <v>1725</v>
      </c>
      <c r="G147" s="169" t="s">
        <v>212</v>
      </c>
      <c r="H147" s="170">
        <v>8.5500000000000007</v>
      </c>
      <c r="I147" s="171"/>
      <c r="J147" s="172">
        <f t="shared" si="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AR147" s="164" t="s">
        <v>292</v>
      </c>
      <c r="AT147" s="164" t="s">
        <v>250</v>
      </c>
      <c r="AU147" s="164" t="s">
        <v>86</v>
      </c>
      <c r="AY147" s="13" t="s">
        <v>159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3" t="s">
        <v>86</v>
      </c>
      <c r="BK147" s="165">
        <f t="shared" si="9"/>
        <v>0</v>
      </c>
      <c r="BL147" s="13" t="s">
        <v>226</v>
      </c>
      <c r="BM147" s="164" t="s">
        <v>267</v>
      </c>
    </row>
    <row r="148" spans="2:65" s="1" customFormat="1" ht="16.5" customHeight="1">
      <c r="B148" s="152"/>
      <c r="C148" s="153" t="s">
        <v>608</v>
      </c>
      <c r="D148" s="153" t="s">
        <v>161</v>
      </c>
      <c r="E148" s="154" t="s">
        <v>1726</v>
      </c>
      <c r="F148" s="155" t="s">
        <v>1727</v>
      </c>
      <c r="G148" s="156" t="s">
        <v>212</v>
      </c>
      <c r="H148" s="157">
        <v>150</v>
      </c>
      <c r="I148" s="158"/>
      <c r="J148" s="159">
        <f t="shared" si="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AR148" s="164" t="s">
        <v>226</v>
      </c>
      <c r="AT148" s="164" t="s">
        <v>161</v>
      </c>
      <c r="AU148" s="164" t="s">
        <v>86</v>
      </c>
      <c r="AY148" s="13" t="s">
        <v>159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3" t="s">
        <v>86</v>
      </c>
      <c r="BK148" s="165">
        <f t="shared" si="9"/>
        <v>0</v>
      </c>
      <c r="BL148" s="13" t="s">
        <v>226</v>
      </c>
      <c r="BM148" s="164" t="s">
        <v>276</v>
      </c>
    </row>
    <row r="149" spans="2:65" s="1" customFormat="1" ht="16.5" customHeight="1">
      <c r="B149" s="152"/>
      <c r="C149" s="166" t="s">
        <v>612</v>
      </c>
      <c r="D149" s="166" t="s">
        <v>250</v>
      </c>
      <c r="E149" s="167" t="s">
        <v>1728</v>
      </c>
      <c r="F149" s="168" t="s">
        <v>1729</v>
      </c>
      <c r="G149" s="169" t="s">
        <v>212</v>
      </c>
      <c r="H149" s="170">
        <v>105</v>
      </c>
      <c r="I149" s="171"/>
      <c r="J149" s="172">
        <f t="shared" si="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AR149" s="164" t="s">
        <v>292</v>
      </c>
      <c r="AT149" s="164" t="s">
        <v>250</v>
      </c>
      <c r="AU149" s="164" t="s">
        <v>86</v>
      </c>
      <c r="AY149" s="13" t="s">
        <v>159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3" t="s">
        <v>86</v>
      </c>
      <c r="BK149" s="165">
        <f t="shared" si="9"/>
        <v>0</v>
      </c>
      <c r="BL149" s="13" t="s">
        <v>226</v>
      </c>
      <c r="BM149" s="164" t="s">
        <v>284</v>
      </c>
    </row>
    <row r="150" spans="2:65" s="1" customFormat="1" ht="16.5" customHeight="1">
      <c r="B150" s="152"/>
      <c r="C150" s="166" t="s">
        <v>616</v>
      </c>
      <c r="D150" s="166" t="s">
        <v>250</v>
      </c>
      <c r="E150" s="167" t="s">
        <v>1730</v>
      </c>
      <c r="F150" s="168" t="s">
        <v>1731</v>
      </c>
      <c r="G150" s="169" t="s">
        <v>212</v>
      </c>
      <c r="H150" s="170">
        <v>45</v>
      </c>
      <c r="I150" s="171"/>
      <c r="J150" s="172">
        <f t="shared" si="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"/>
        <v>0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AR150" s="164" t="s">
        <v>292</v>
      </c>
      <c r="AT150" s="164" t="s">
        <v>250</v>
      </c>
      <c r="AU150" s="164" t="s">
        <v>86</v>
      </c>
      <c r="AY150" s="13" t="s">
        <v>159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3" t="s">
        <v>86</v>
      </c>
      <c r="BK150" s="165">
        <f t="shared" si="9"/>
        <v>0</v>
      </c>
      <c r="BL150" s="13" t="s">
        <v>226</v>
      </c>
      <c r="BM150" s="164" t="s">
        <v>292</v>
      </c>
    </row>
    <row r="151" spans="2:65" s="1" customFormat="1" ht="16.5" customHeight="1">
      <c r="B151" s="152"/>
      <c r="C151" s="153" t="s">
        <v>654</v>
      </c>
      <c r="D151" s="153" t="s">
        <v>161</v>
      </c>
      <c r="E151" s="154" t="s">
        <v>1732</v>
      </c>
      <c r="F151" s="155" t="s">
        <v>1733</v>
      </c>
      <c r="G151" s="156" t="s">
        <v>274</v>
      </c>
      <c r="H151" s="157">
        <v>3</v>
      </c>
      <c r="I151" s="158"/>
      <c r="J151" s="159">
        <f t="shared" si="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AR151" s="164" t="s">
        <v>226</v>
      </c>
      <c r="AT151" s="164" t="s">
        <v>161</v>
      </c>
      <c r="AU151" s="164" t="s">
        <v>86</v>
      </c>
      <c r="AY151" s="13" t="s">
        <v>159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3" t="s">
        <v>86</v>
      </c>
      <c r="BK151" s="165">
        <f t="shared" si="9"/>
        <v>0</v>
      </c>
      <c r="BL151" s="13" t="s">
        <v>226</v>
      </c>
      <c r="BM151" s="164" t="s">
        <v>300</v>
      </c>
    </row>
    <row r="152" spans="2:65" s="1" customFormat="1" ht="16.5" customHeight="1">
      <c r="B152" s="152"/>
      <c r="C152" s="166" t="s">
        <v>660</v>
      </c>
      <c r="D152" s="166" t="s">
        <v>250</v>
      </c>
      <c r="E152" s="167" t="s">
        <v>1734</v>
      </c>
      <c r="F152" s="168" t="s">
        <v>1735</v>
      </c>
      <c r="G152" s="169" t="s">
        <v>274</v>
      </c>
      <c r="H152" s="170">
        <v>1</v>
      </c>
      <c r="I152" s="171"/>
      <c r="J152" s="172">
        <f t="shared" si="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AR152" s="164" t="s">
        <v>292</v>
      </c>
      <c r="AT152" s="164" t="s">
        <v>250</v>
      </c>
      <c r="AU152" s="164" t="s">
        <v>86</v>
      </c>
      <c r="AY152" s="13" t="s">
        <v>159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3" t="s">
        <v>86</v>
      </c>
      <c r="BK152" s="165">
        <f t="shared" si="9"/>
        <v>0</v>
      </c>
      <c r="BL152" s="13" t="s">
        <v>226</v>
      </c>
      <c r="BM152" s="164" t="s">
        <v>308</v>
      </c>
    </row>
    <row r="153" spans="2:65" s="1" customFormat="1" ht="16.5" customHeight="1">
      <c r="B153" s="152"/>
      <c r="C153" s="166" t="s">
        <v>664</v>
      </c>
      <c r="D153" s="166" t="s">
        <v>250</v>
      </c>
      <c r="E153" s="167" t="s">
        <v>1736</v>
      </c>
      <c r="F153" s="168" t="s">
        <v>1737</v>
      </c>
      <c r="G153" s="169" t="s">
        <v>274</v>
      </c>
      <c r="H153" s="170">
        <v>2</v>
      </c>
      <c r="I153" s="171"/>
      <c r="J153" s="172">
        <f t="shared" si="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AR153" s="164" t="s">
        <v>292</v>
      </c>
      <c r="AT153" s="164" t="s">
        <v>250</v>
      </c>
      <c r="AU153" s="164" t="s">
        <v>86</v>
      </c>
      <c r="AY153" s="13" t="s">
        <v>159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3" t="s">
        <v>86</v>
      </c>
      <c r="BK153" s="165">
        <f t="shared" si="9"/>
        <v>0</v>
      </c>
      <c r="BL153" s="13" t="s">
        <v>226</v>
      </c>
      <c r="BM153" s="164" t="s">
        <v>316</v>
      </c>
    </row>
    <row r="154" spans="2:65" s="1" customFormat="1" ht="16.5" customHeight="1">
      <c r="B154" s="152"/>
      <c r="C154" s="153" t="s">
        <v>579</v>
      </c>
      <c r="D154" s="153" t="s">
        <v>161</v>
      </c>
      <c r="E154" s="154" t="s">
        <v>1738</v>
      </c>
      <c r="F154" s="155" t="s">
        <v>1739</v>
      </c>
      <c r="G154" s="156" t="s">
        <v>274</v>
      </c>
      <c r="H154" s="157">
        <v>4</v>
      </c>
      <c r="I154" s="158"/>
      <c r="J154" s="159">
        <f t="shared" si="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AR154" s="164" t="s">
        <v>226</v>
      </c>
      <c r="AT154" s="164" t="s">
        <v>161</v>
      </c>
      <c r="AU154" s="164" t="s">
        <v>86</v>
      </c>
      <c r="AY154" s="13" t="s">
        <v>159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3" t="s">
        <v>86</v>
      </c>
      <c r="BK154" s="165">
        <f t="shared" si="9"/>
        <v>0</v>
      </c>
      <c r="BL154" s="13" t="s">
        <v>226</v>
      </c>
      <c r="BM154" s="164" t="s">
        <v>324</v>
      </c>
    </row>
    <row r="155" spans="2:65" s="1" customFormat="1" ht="16.5" customHeight="1">
      <c r="B155" s="152"/>
      <c r="C155" s="166" t="s">
        <v>620</v>
      </c>
      <c r="D155" s="166" t="s">
        <v>250</v>
      </c>
      <c r="E155" s="167" t="s">
        <v>1740</v>
      </c>
      <c r="F155" s="168" t="s">
        <v>1741</v>
      </c>
      <c r="G155" s="169" t="s">
        <v>274</v>
      </c>
      <c r="H155" s="170">
        <v>2</v>
      </c>
      <c r="I155" s="171"/>
      <c r="J155" s="172">
        <f t="shared" si="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AR155" s="164" t="s">
        <v>292</v>
      </c>
      <c r="AT155" s="164" t="s">
        <v>250</v>
      </c>
      <c r="AU155" s="164" t="s">
        <v>86</v>
      </c>
      <c r="AY155" s="13" t="s">
        <v>159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3" t="s">
        <v>86</v>
      </c>
      <c r="BK155" s="165">
        <f t="shared" si="9"/>
        <v>0</v>
      </c>
      <c r="BL155" s="13" t="s">
        <v>226</v>
      </c>
      <c r="BM155" s="164" t="s">
        <v>332</v>
      </c>
    </row>
    <row r="156" spans="2:65" s="1" customFormat="1" ht="16.5" customHeight="1">
      <c r="B156" s="152"/>
      <c r="C156" s="166" t="s">
        <v>624</v>
      </c>
      <c r="D156" s="166" t="s">
        <v>250</v>
      </c>
      <c r="E156" s="167" t="s">
        <v>1742</v>
      </c>
      <c r="F156" s="168" t="s">
        <v>1743</v>
      </c>
      <c r="G156" s="169" t="s">
        <v>274</v>
      </c>
      <c r="H156" s="170">
        <v>2</v>
      </c>
      <c r="I156" s="171"/>
      <c r="J156" s="172">
        <f t="shared" si="0"/>
        <v>0</v>
      </c>
      <c r="K156" s="168" t="s">
        <v>1</v>
      </c>
      <c r="L156" s="173"/>
      <c r="M156" s="174" t="s">
        <v>1</v>
      </c>
      <c r="N156" s="175" t="s">
        <v>40</v>
      </c>
      <c r="O156" s="51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AR156" s="164" t="s">
        <v>292</v>
      </c>
      <c r="AT156" s="164" t="s">
        <v>250</v>
      </c>
      <c r="AU156" s="164" t="s">
        <v>86</v>
      </c>
      <c r="AY156" s="13" t="s">
        <v>159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3" t="s">
        <v>86</v>
      </c>
      <c r="BK156" s="165">
        <f t="shared" si="9"/>
        <v>0</v>
      </c>
      <c r="BL156" s="13" t="s">
        <v>226</v>
      </c>
      <c r="BM156" s="164" t="s">
        <v>341</v>
      </c>
    </row>
    <row r="157" spans="2:65" s="1" customFormat="1" ht="24" customHeight="1">
      <c r="B157" s="152"/>
      <c r="C157" s="153" t="s">
        <v>544</v>
      </c>
      <c r="D157" s="153" t="s">
        <v>161</v>
      </c>
      <c r="E157" s="154" t="s">
        <v>1744</v>
      </c>
      <c r="F157" s="155" t="s">
        <v>1745</v>
      </c>
      <c r="G157" s="156" t="s">
        <v>274</v>
      </c>
      <c r="H157" s="157">
        <v>8</v>
      </c>
      <c r="I157" s="158"/>
      <c r="J157" s="159">
        <f t="shared" si="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AR157" s="164" t="s">
        <v>226</v>
      </c>
      <c r="AT157" s="164" t="s">
        <v>161</v>
      </c>
      <c r="AU157" s="164" t="s">
        <v>86</v>
      </c>
      <c r="AY157" s="13" t="s">
        <v>159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3" t="s">
        <v>86</v>
      </c>
      <c r="BK157" s="165">
        <f t="shared" si="9"/>
        <v>0</v>
      </c>
      <c r="BL157" s="13" t="s">
        <v>226</v>
      </c>
      <c r="BM157" s="164" t="s">
        <v>349</v>
      </c>
    </row>
    <row r="158" spans="2:65" s="1" customFormat="1" ht="16.5" customHeight="1">
      <c r="B158" s="152"/>
      <c r="C158" s="166" t="s">
        <v>548</v>
      </c>
      <c r="D158" s="166" t="s">
        <v>250</v>
      </c>
      <c r="E158" s="167" t="s">
        <v>1746</v>
      </c>
      <c r="F158" s="168" t="s">
        <v>1747</v>
      </c>
      <c r="G158" s="169" t="s">
        <v>274</v>
      </c>
      <c r="H158" s="170">
        <v>8</v>
      </c>
      <c r="I158" s="171"/>
      <c r="J158" s="172">
        <f t="shared" si="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"/>
        <v>0</v>
      </c>
      <c r="Q158" s="162">
        <v>0</v>
      </c>
      <c r="R158" s="162">
        <f t="shared" si="2"/>
        <v>0</v>
      </c>
      <c r="S158" s="162">
        <v>0</v>
      </c>
      <c r="T158" s="163">
        <f t="shared" si="3"/>
        <v>0</v>
      </c>
      <c r="AR158" s="164" t="s">
        <v>292</v>
      </c>
      <c r="AT158" s="164" t="s">
        <v>250</v>
      </c>
      <c r="AU158" s="164" t="s">
        <v>86</v>
      </c>
      <c r="AY158" s="13" t="s">
        <v>159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3" t="s">
        <v>86</v>
      </c>
      <c r="BK158" s="165">
        <f t="shared" si="9"/>
        <v>0</v>
      </c>
      <c r="BL158" s="13" t="s">
        <v>226</v>
      </c>
      <c r="BM158" s="164" t="s">
        <v>357</v>
      </c>
    </row>
    <row r="159" spans="2:65" s="1" customFormat="1" ht="16.5" customHeight="1">
      <c r="B159" s="152"/>
      <c r="C159" s="153" t="s">
        <v>646</v>
      </c>
      <c r="D159" s="153" t="s">
        <v>161</v>
      </c>
      <c r="E159" s="154" t="s">
        <v>1748</v>
      </c>
      <c r="F159" s="155" t="s">
        <v>1749</v>
      </c>
      <c r="G159" s="156" t="s">
        <v>274</v>
      </c>
      <c r="H159" s="157">
        <v>1</v>
      </c>
      <c r="I159" s="158"/>
      <c r="J159" s="159">
        <f t="shared" si="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"/>
        <v>0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AR159" s="164" t="s">
        <v>226</v>
      </c>
      <c r="AT159" s="164" t="s">
        <v>161</v>
      </c>
      <c r="AU159" s="164" t="s">
        <v>86</v>
      </c>
      <c r="AY159" s="13" t="s">
        <v>159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3" t="s">
        <v>86</v>
      </c>
      <c r="BK159" s="165">
        <f t="shared" si="9"/>
        <v>0</v>
      </c>
      <c r="BL159" s="13" t="s">
        <v>226</v>
      </c>
      <c r="BM159" s="164" t="s">
        <v>366</v>
      </c>
    </row>
    <row r="160" spans="2:65" s="1" customFormat="1" ht="16.5" customHeight="1">
      <c r="B160" s="152"/>
      <c r="C160" s="166" t="s">
        <v>650</v>
      </c>
      <c r="D160" s="166" t="s">
        <v>250</v>
      </c>
      <c r="E160" s="167" t="s">
        <v>1750</v>
      </c>
      <c r="F160" s="168" t="s">
        <v>1751</v>
      </c>
      <c r="G160" s="169" t="s">
        <v>274</v>
      </c>
      <c r="H160" s="170">
        <v>1</v>
      </c>
      <c r="I160" s="171"/>
      <c r="J160" s="172">
        <f t="shared" si="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"/>
        <v>0</v>
      </c>
      <c r="Q160" s="162">
        <v>0</v>
      </c>
      <c r="R160" s="162">
        <f t="shared" si="2"/>
        <v>0</v>
      </c>
      <c r="S160" s="162">
        <v>0</v>
      </c>
      <c r="T160" s="163">
        <f t="shared" si="3"/>
        <v>0</v>
      </c>
      <c r="AR160" s="164" t="s">
        <v>292</v>
      </c>
      <c r="AT160" s="164" t="s">
        <v>250</v>
      </c>
      <c r="AU160" s="164" t="s">
        <v>86</v>
      </c>
      <c r="AY160" s="13" t="s">
        <v>159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3" t="s">
        <v>86</v>
      </c>
      <c r="BK160" s="165">
        <f t="shared" si="9"/>
        <v>0</v>
      </c>
      <c r="BL160" s="13" t="s">
        <v>226</v>
      </c>
      <c r="BM160" s="164" t="s">
        <v>374</v>
      </c>
    </row>
    <row r="161" spans="2:65" s="1" customFormat="1" ht="16.5" customHeight="1">
      <c r="B161" s="152"/>
      <c r="C161" s="153" t="s">
        <v>552</v>
      </c>
      <c r="D161" s="153" t="s">
        <v>161</v>
      </c>
      <c r="E161" s="154" t="s">
        <v>1752</v>
      </c>
      <c r="F161" s="155" t="s">
        <v>1753</v>
      </c>
      <c r="G161" s="156" t="s">
        <v>274</v>
      </c>
      <c r="H161" s="157">
        <v>3</v>
      </c>
      <c r="I161" s="158"/>
      <c r="J161" s="159">
        <f t="shared" si="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"/>
        <v>0</v>
      </c>
      <c r="Q161" s="162">
        <v>0</v>
      </c>
      <c r="R161" s="162">
        <f t="shared" si="2"/>
        <v>0</v>
      </c>
      <c r="S161" s="162">
        <v>0</v>
      </c>
      <c r="T161" s="163">
        <f t="shared" si="3"/>
        <v>0</v>
      </c>
      <c r="AR161" s="164" t="s">
        <v>226</v>
      </c>
      <c r="AT161" s="164" t="s">
        <v>161</v>
      </c>
      <c r="AU161" s="164" t="s">
        <v>86</v>
      </c>
      <c r="AY161" s="13" t="s">
        <v>159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3" t="s">
        <v>86</v>
      </c>
      <c r="BK161" s="165">
        <f t="shared" si="9"/>
        <v>0</v>
      </c>
      <c r="BL161" s="13" t="s">
        <v>226</v>
      </c>
      <c r="BM161" s="164" t="s">
        <v>382</v>
      </c>
    </row>
    <row r="162" spans="2:65" s="1" customFormat="1" ht="16.5" customHeight="1">
      <c r="B162" s="152"/>
      <c r="C162" s="166" t="s">
        <v>558</v>
      </c>
      <c r="D162" s="166" t="s">
        <v>250</v>
      </c>
      <c r="E162" s="167" t="s">
        <v>1754</v>
      </c>
      <c r="F162" s="168" t="s">
        <v>1755</v>
      </c>
      <c r="G162" s="169" t="s">
        <v>274</v>
      </c>
      <c r="H162" s="170">
        <v>2</v>
      </c>
      <c r="I162" s="171"/>
      <c r="J162" s="172">
        <f t="shared" si="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"/>
        <v>0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AR162" s="164" t="s">
        <v>292</v>
      </c>
      <c r="AT162" s="164" t="s">
        <v>250</v>
      </c>
      <c r="AU162" s="164" t="s">
        <v>86</v>
      </c>
      <c r="AY162" s="13" t="s">
        <v>159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3" t="s">
        <v>86</v>
      </c>
      <c r="BK162" s="165">
        <f t="shared" si="9"/>
        <v>0</v>
      </c>
      <c r="BL162" s="13" t="s">
        <v>226</v>
      </c>
      <c r="BM162" s="164" t="s">
        <v>390</v>
      </c>
    </row>
    <row r="163" spans="2:65" s="1" customFormat="1" ht="16.5" customHeight="1">
      <c r="B163" s="152"/>
      <c r="C163" s="166" t="s">
        <v>601</v>
      </c>
      <c r="D163" s="166" t="s">
        <v>250</v>
      </c>
      <c r="E163" s="167" t="s">
        <v>1756</v>
      </c>
      <c r="F163" s="168" t="s">
        <v>1757</v>
      </c>
      <c r="G163" s="169" t="s">
        <v>274</v>
      </c>
      <c r="H163" s="170">
        <v>1</v>
      </c>
      <c r="I163" s="171"/>
      <c r="J163" s="172">
        <f t="shared" si="0"/>
        <v>0</v>
      </c>
      <c r="K163" s="168" t="s">
        <v>1</v>
      </c>
      <c r="L163" s="173"/>
      <c r="M163" s="174" t="s">
        <v>1</v>
      </c>
      <c r="N163" s="175" t="s">
        <v>40</v>
      </c>
      <c r="O163" s="51"/>
      <c r="P163" s="162">
        <f t="shared" si="1"/>
        <v>0</v>
      </c>
      <c r="Q163" s="162">
        <v>0</v>
      </c>
      <c r="R163" s="162">
        <f t="shared" si="2"/>
        <v>0</v>
      </c>
      <c r="S163" s="162">
        <v>0</v>
      </c>
      <c r="T163" s="163">
        <f t="shared" si="3"/>
        <v>0</v>
      </c>
      <c r="AR163" s="164" t="s">
        <v>292</v>
      </c>
      <c r="AT163" s="164" t="s">
        <v>250</v>
      </c>
      <c r="AU163" s="164" t="s">
        <v>86</v>
      </c>
      <c r="AY163" s="13" t="s">
        <v>159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3" t="s">
        <v>86</v>
      </c>
      <c r="BK163" s="165">
        <f t="shared" si="9"/>
        <v>0</v>
      </c>
      <c r="BL163" s="13" t="s">
        <v>226</v>
      </c>
      <c r="BM163" s="164" t="s">
        <v>399</v>
      </c>
    </row>
    <row r="164" spans="2:65" s="1" customFormat="1" ht="24" customHeight="1">
      <c r="B164" s="152"/>
      <c r="C164" s="153" t="s">
        <v>403</v>
      </c>
      <c r="D164" s="153" t="s">
        <v>161</v>
      </c>
      <c r="E164" s="154" t="s">
        <v>1758</v>
      </c>
      <c r="F164" s="155" t="s">
        <v>1759</v>
      </c>
      <c r="G164" s="156" t="s">
        <v>274</v>
      </c>
      <c r="H164" s="157">
        <v>4</v>
      </c>
      <c r="I164" s="158"/>
      <c r="J164" s="159">
        <f t="shared" si="0"/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AR164" s="164" t="s">
        <v>226</v>
      </c>
      <c r="AT164" s="164" t="s">
        <v>161</v>
      </c>
      <c r="AU164" s="164" t="s">
        <v>86</v>
      </c>
      <c r="AY164" s="13" t="s">
        <v>159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3" t="s">
        <v>86</v>
      </c>
      <c r="BK164" s="165">
        <f t="shared" si="9"/>
        <v>0</v>
      </c>
      <c r="BL164" s="13" t="s">
        <v>226</v>
      </c>
      <c r="BM164" s="164" t="s">
        <v>407</v>
      </c>
    </row>
    <row r="165" spans="2:65" s="1" customFormat="1" ht="16.5" customHeight="1">
      <c r="B165" s="152"/>
      <c r="C165" s="166" t="s">
        <v>407</v>
      </c>
      <c r="D165" s="166" t="s">
        <v>250</v>
      </c>
      <c r="E165" s="167" t="s">
        <v>1760</v>
      </c>
      <c r="F165" s="168" t="s">
        <v>1761</v>
      </c>
      <c r="G165" s="169" t="s">
        <v>274</v>
      </c>
      <c r="H165" s="170">
        <v>4</v>
      </c>
      <c r="I165" s="171"/>
      <c r="J165" s="172">
        <f t="shared" si="0"/>
        <v>0</v>
      </c>
      <c r="K165" s="168" t="s">
        <v>1</v>
      </c>
      <c r="L165" s="173"/>
      <c r="M165" s="174" t="s">
        <v>1</v>
      </c>
      <c r="N165" s="175" t="s">
        <v>40</v>
      </c>
      <c r="O165" s="51"/>
      <c r="P165" s="162">
        <f t="shared" si="1"/>
        <v>0</v>
      </c>
      <c r="Q165" s="162">
        <v>0</v>
      </c>
      <c r="R165" s="162">
        <f t="shared" si="2"/>
        <v>0</v>
      </c>
      <c r="S165" s="162">
        <v>0</v>
      </c>
      <c r="T165" s="163">
        <f t="shared" si="3"/>
        <v>0</v>
      </c>
      <c r="AR165" s="164" t="s">
        <v>292</v>
      </c>
      <c r="AT165" s="164" t="s">
        <v>250</v>
      </c>
      <c r="AU165" s="164" t="s">
        <v>86</v>
      </c>
      <c r="AY165" s="13" t="s">
        <v>159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3" t="s">
        <v>86</v>
      </c>
      <c r="BK165" s="165">
        <f t="shared" si="9"/>
        <v>0</v>
      </c>
      <c r="BL165" s="13" t="s">
        <v>226</v>
      </c>
      <c r="BM165" s="164" t="s">
        <v>415</v>
      </c>
    </row>
    <row r="166" spans="2:65" s="1" customFormat="1" ht="16.5" customHeight="1">
      <c r="B166" s="152"/>
      <c r="C166" s="153" t="s">
        <v>676</v>
      </c>
      <c r="D166" s="153" t="s">
        <v>161</v>
      </c>
      <c r="E166" s="154" t="s">
        <v>1762</v>
      </c>
      <c r="F166" s="155" t="s">
        <v>1763</v>
      </c>
      <c r="G166" s="156" t="s">
        <v>274</v>
      </c>
      <c r="H166" s="157">
        <v>2</v>
      </c>
      <c r="I166" s="158"/>
      <c r="J166" s="159">
        <f t="shared" si="0"/>
        <v>0</v>
      </c>
      <c r="K166" s="155" t="s">
        <v>1</v>
      </c>
      <c r="L166" s="28"/>
      <c r="M166" s="160" t="s">
        <v>1</v>
      </c>
      <c r="N166" s="161" t="s">
        <v>40</v>
      </c>
      <c r="O166" s="51"/>
      <c r="P166" s="162">
        <f t="shared" si="1"/>
        <v>0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AR166" s="164" t="s">
        <v>226</v>
      </c>
      <c r="AT166" s="164" t="s">
        <v>161</v>
      </c>
      <c r="AU166" s="164" t="s">
        <v>86</v>
      </c>
      <c r="AY166" s="13" t="s">
        <v>159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3" t="s">
        <v>86</v>
      </c>
      <c r="BK166" s="165">
        <f t="shared" si="9"/>
        <v>0</v>
      </c>
      <c r="BL166" s="13" t="s">
        <v>226</v>
      </c>
      <c r="BM166" s="164" t="s">
        <v>423</v>
      </c>
    </row>
    <row r="167" spans="2:65" s="1" customFormat="1" ht="16.5" customHeight="1">
      <c r="B167" s="152"/>
      <c r="C167" s="166" t="s">
        <v>680</v>
      </c>
      <c r="D167" s="166" t="s">
        <v>250</v>
      </c>
      <c r="E167" s="167" t="s">
        <v>1764</v>
      </c>
      <c r="F167" s="168" t="s">
        <v>1765</v>
      </c>
      <c r="G167" s="169" t="s">
        <v>274</v>
      </c>
      <c r="H167" s="170">
        <v>2</v>
      </c>
      <c r="I167" s="171"/>
      <c r="J167" s="172">
        <f t="shared" si="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"/>
        <v>0</v>
      </c>
      <c r="Q167" s="162">
        <v>0</v>
      </c>
      <c r="R167" s="162">
        <f t="shared" si="2"/>
        <v>0</v>
      </c>
      <c r="S167" s="162">
        <v>0</v>
      </c>
      <c r="T167" s="163">
        <f t="shared" si="3"/>
        <v>0</v>
      </c>
      <c r="AR167" s="164" t="s">
        <v>292</v>
      </c>
      <c r="AT167" s="164" t="s">
        <v>250</v>
      </c>
      <c r="AU167" s="164" t="s">
        <v>86</v>
      </c>
      <c r="AY167" s="13" t="s">
        <v>159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3" t="s">
        <v>86</v>
      </c>
      <c r="BK167" s="165">
        <f t="shared" si="9"/>
        <v>0</v>
      </c>
      <c r="BL167" s="13" t="s">
        <v>226</v>
      </c>
      <c r="BM167" s="164" t="s">
        <v>431</v>
      </c>
    </row>
    <row r="168" spans="2:65" s="1" customFormat="1" ht="16.5" customHeight="1">
      <c r="B168" s="152"/>
      <c r="C168" s="153" t="s">
        <v>508</v>
      </c>
      <c r="D168" s="153" t="s">
        <v>161</v>
      </c>
      <c r="E168" s="154" t="s">
        <v>1766</v>
      </c>
      <c r="F168" s="155" t="s">
        <v>1767</v>
      </c>
      <c r="G168" s="156" t="s">
        <v>274</v>
      </c>
      <c r="H168" s="157">
        <v>11</v>
      </c>
      <c r="I168" s="158"/>
      <c r="J168" s="159">
        <f t="shared" si="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"/>
        <v>0</v>
      </c>
      <c r="Q168" s="162">
        <v>0</v>
      </c>
      <c r="R168" s="162">
        <f t="shared" si="2"/>
        <v>0</v>
      </c>
      <c r="S168" s="162">
        <v>0</v>
      </c>
      <c r="T168" s="163">
        <f t="shared" si="3"/>
        <v>0</v>
      </c>
      <c r="AR168" s="164" t="s">
        <v>226</v>
      </c>
      <c r="AT168" s="164" t="s">
        <v>161</v>
      </c>
      <c r="AU168" s="164" t="s">
        <v>86</v>
      </c>
      <c r="AY168" s="13" t="s">
        <v>159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3" t="s">
        <v>86</v>
      </c>
      <c r="BK168" s="165">
        <f t="shared" si="9"/>
        <v>0</v>
      </c>
      <c r="BL168" s="13" t="s">
        <v>226</v>
      </c>
      <c r="BM168" s="164" t="s">
        <v>439</v>
      </c>
    </row>
    <row r="169" spans="2:65" s="1" customFormat="1" ht="16.5" customHeight="1">
      <c r="B169" s="152"/>
      <c r="C169" s="166" t="s">
        <v>512</v>
      </c>
      <c r="D169" s="166" t="s">
        <v>250</v>
      </c>
      <c r="E169" s="167" t="s">
        <v>1768</v>
      </c>
      <c r="F169" s="168" t="s">
        <v>1769</v>
      </c>
      <c r="G169" s="169" t="s">
        <v>274</v>
      </c>
      <c r="H169" s="170">
        <v>11</v>
      </c>
      <c r="I169" s="171"/>
      <c r="J169" s="172">
        <f t="shared" si="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1"/>
        <v>0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AR169" s="164" t="s">
        <v>292</v>
      </c>
      <c r="AT169" s="164" t="s">
        <v>250</v>
      </c>
      <c r="AU169" s="164" t="s">
        <v>86</v>
      </c>
      <c r="AY169" s="13" t="s">
        <v>159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3" t="s">
        <v>86</v>
      </c>
      <c r="BK169" s="165">
        <f t="shared" si="9"/>
        <v>0</v>
      </c>
      <c r="BL169" s="13" t="s">
        <v>226</v>
      </c>
      <c r="BM169" s="164" t="s">
        <v>447</v>
      </c>
    </row>
    <row r="170" spans="2:65" s="1" customFormat="1" ht="16.5" customHeight="1">
      <c r="B170" s="152"/>
      <c r="C170" s="153" t="s">
        <v>628</v>
      </c>
      <c r="D170" s="153" t="s">
        <v>161</v>
      </c>
      <c r="E170" s="154" t="s">
        <v>1770</v>
      </c>
      <c r="F170" s="155" t="s">
        <v>1771</v>
      </c>
      <c r="G170" s="156" t="s">
        <v>274</v>
      </c>
      <c r="H170" s="157">
        <v>5</v>
      </c>
      <c r="I170" s="158"/>
      <c r="J170" s="159">
        <f t="shared" si="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"/>
        <v>0</v>
      </c>
      <c r="Q170" s="162">
        <v>0</v>
      </c>
      <c r="R170" s="162">
        <f t="shared" si="2"/>
        <v>0</v>
      </c>
      <c r="S170" s="162">
        <v>0</v>
      </c>
      <c r="T170" s="163">
        <f t="shared" si="3"/>
        <v>0</v>
      </c>
      <c r="AR170" s="164" t="s">
        <v>226</v>
      </c>
      <c r="AT170" s="164" t="s">
        <v>161</v>
      </c>
      <c r="AU170" s="164" t="s">
        <v>86</v>
      </c>
      <c r="AY170" s="13" t="s">
        <v>159</v>
      </c>
      <c r="BE170" s="165">
        <f t="shared" si="4"/>
        <v>0</v>
      </c>
      <c r="BF170" s="165">
        <f t="shared" si="5"/>
        <v>0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3" t="s">
        <v>86</v>
      </c>
      <c r="BK170" s="165">
        <f t="shared" si="9"/>
        <v>0</v>
      </c>
      <c r="BL170" s="13" t="s">
        <v>226</v>
      </c>
      <c r="BM170" s="164" t="s">
        <v>455</v>
      </c>
    </row>
    <row r="171" spans="2:65" s="1" customFormat="1" ht="16.5" customHeight="1">
      <c r="B171" s="152"/>
      <c r="C171" s="166" t="s">
        <v>636</v>
      </c>
      <c r="D171" s="166" t="s">
        <v>250</v>
      </c>
      <c r="E171" s="167" t="s">
        <v>1772</v>
      </c>
      <c r="F171" s="168" t="s">
        <v>1773</v>
      </c>
      <c r="G171" s="169" t="s">
        <v>274</v>
      </c>
      <c r="H171" s="170">
        <v>5</v>
      </c>
      <c r="I171" s="171"/>
      <c r="J171" s="172">
        <f t="shared" si="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1"/>
        <v>0</v>
      </c>
      <c r="Q171" s="162">
        <v>0</v>
      </c>
      <c r="R171" s="162">
        <f t="shared" si="2"/>
        <v>0</v>
      </c>
      <c r="S171" s="162">
        <v>0</v>
      </c>
      <c r="T171" s="163">
        <f t="shared" si="3"/>
        <v>0</v>
      </c>
      <c r="AR171" s="164" t="s">
        <v>292</v>
      </c>
      <c r="AT171" s="164" t="s">
        <v>250</v>
      </c>
      <c r="AU171" s="164" t="s">
        <v>86</v>
      </c>
      <c r="AY171" s="13" t="s">
        <v>159</v>
      </c>
      <c r="BE171" s="165">
        <f t="shared" si="4"/>
        <v>0</v>
      </c>
      <c r="BF171" s="165">
        <f t="shared" si="5"/>
        <v>0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3" t="s">
        <v>86</v>
      </c>
      <c r="BK171" s="165">
        <f t="shared" si="9"/>
        <v>0</v>
      </c>
      <c r="BL171" s="13" t="s">
        <v>226</v>
      </c>
      <c r="BM171" s="164" t="s">
        <v>463</v>
      </c>
    </row>
    <row r="172" spans="2:65" s="1" customFormat="1" ht="24" customHeight="1">
      <c r="B172" s="152"/>
      <c r="C172" s="153" t="s">
        <v>488</v>
      </c>
      <c r="D172" s="153" t="s">
        <v>161</v>
      </c>
      <c r="E172" s="154" t="s">
        <v>1774</v>
      </c>
      <c r="F172" s="155" t="s">
        <v>1775</v>
      </c>
      <c r="G172" s="156" t="s">
        <v>274</v>
      </c>
      <c r="H172" s="157">
        <v>2</v>
      </c>
      <c r="I172" s="158"/>
      <c r="J172" s="159">
        <f t="shared" si="0"/>
        <v>0</v>
      </c>
      <c r="K172" s="155" t="s">
        <v>1</v>
      </c>
      <c r="L172" s="28"/>
      <c r="M172" s="160" t="s">
        <v>1</v>
      </c>
      <c r="N172" s="161" t="s">
        <v>40</v>
      </c>
      <c r="O172" s="51"/>
      <c r="P172" s="162">
        <f t="shared" si="1"/>
        <v>0</v>
      </c>
      <c r="Q172" s="162">
        <v>0</v>
      </c>
      <c r="R172" s="162">
        <f t="shared" si="2"/>
        <v>0</v>
      </c>
      <c r="S172" s="162">
        <v>0</v>
      </c>
      <c r="T172" s="163">
        <f t="shared" si="3"/>
        <v>0</v>
      </c>
      <c r="AR172" s="164" t="s">
        <v>226</v>
      </c>
      <c r="AT172" s="164" t="s">
        <v>161</v>
      </c>
      <c r="AU172" s="164" t="s">
        <v>86</v>
      </c>
      <c r="AY172" s="13" t="s">
        <v>159</v>
      </c>
      <c r="BE172" s="165">
        <f t="shared" si="4"/>
        <v>0</v>
      </c>
      <c r="BF172" s="165">
        <f t="shared" si="5"/>
        <v>0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3" t="s">
        <v>86</v>
      </c>
      <c r="BK172" s="165">
        <f t="shared" si="9"/>
        <v>0</v>
      </c>
      <c r="BL172" s="13" t="s">
        <v>226</v>
      </c>
      <c r="BM172" s="164" t="s">
        <v>472</v>
      </c>
    </row>
    <row r="173" spans="2:65" s="1" customFormat="1" ht="16.5" customHeight="1">
      <c r="B173" s="152"/>
      <c r="C173" s="166" t="s">
        <v>492</v>
      </c>
      <c r="D173" s="166" t="s">
        <v>250</v>
      </c>
      <c r="E173" s="167" t="s">
        <v>1776</v>
      </c>
      <c r="F173" s="168" t="s">
        <v>1777</v>
      </c>
      <c r="G173" s="169" t="s">
        <v>274</v>
      </c>
      <c r="H173" s="170">
        <v>2</v>
      </c>
      <c r="I173" s="171"/>
      <c r="J173" s="172">
        <f t="shared" si="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1"/>
        <v>0</v>
      </c>
      <c r="Q173" s="162">
        <v>0</v>
      </c>
      <c r="R173" s="162">
        <f t="shared" si="2"/>
        <v>0</v>
      </c>
      <c r="S173" s="162">
        <v>0</v>
      </c>
      <c r="T173" s="163">
        <f t="shared" si="3"/>
        <v>0</v>
      </c>
      <c r="AR173" s="164" t="s">
        <v>292</v>
      </c>
      <c r="AT173" s="164" t="s">
        <v>250</v>
      </c>
      <c r="AU173" s="164" t="s">
        <v>86</v>
      </c>
      <c r="AY173" s="13" t="s">
        <v>159</v>
      </c>
      <c r="BE173" s="165">
        <f t="shared" si="4"/>
        <v>0</v>
      </c>
      <c r="BF173" s="165">
        <f t="shared" si="5"/>
        <v>0</v>
      </c>
      <c r="BG173" s="165">
        <f t="shared" si="6"/>
        <v>0</v>
      </c>
      <c r="BH173" s="165">
        <f t="shared" si="7"/>
        <v>0</v>
      </c>
      <c r="BI173" s="165">
        <f t="shared" si="8"/>
        <v>0</v>
      </c>
      <c r="BJ173" s="13" t="s">
        <v>86</v>
      </c>
      <c r="BK173" s="165">
        <f t="shared" si="9"/>
        <v>0</v>
      </c>
      <c r="BL173" s="13" t="s">
        <v>226</v>
      </c>
      <c r="BM173" s="164" t="s">
        <v>480</v>
      </c>
    </row>
    <row r="174" spans="2:65" s="1" customFormat="1" ht="24" customHeight="1">
      <c r="B174" s="152"/>
      <c r="C174" s="153" t="s">
        <v>668</v>
      </c>
      <c r="D174" s="153" t="s">
        <v>161</v>
      </c>
      <c r="E174" s="154" t="s">
        <v>1778</v>
      </c>
      <c r="F174" s="155" t="s">
        <v>1779</v>
      </c>
      <c r="G174" s="156" t="s">
        <v>274</v>
      </c>
      <c r="H174" s="157">
        <v>1</v>
      </c>
      <c r="I174" s="158"/>
      <c r="J174" s="159">
        <f t="shared" si="0"/>
        <v>0</v>
      </c>
      <c r="K174" s="155" t="s">
        <v>1</v>
      </c>
      <c r="L174" s="28"/>
      <c r="M174" s="160" t="s">
        <v>1</v>
      </c>
      <c r="N174" s="161" t="s">
        <v>40</v>
      </c>
      <c r="O174" s="51"/>
      <c r="P174" s="162">
        <f t="shared" si="1"/>
        <v>0</v>
      </c>
      <c r="Q174" s="162">
        <v>0</v>
      </c>
      <c r="R174" s="162">
        <f t="shared" si="2"/>
        <v>0</v>
      </c>
      <c r="S174" s="162">
        <v>0</v>
      </c>
      <c r="T174" s="163">
        <f t="shared" si="3"/>
        <v>0</v>
      </c>
      <c r="AR174" s="164" t="s">
        <v>226</v>
      </c>
      <c r="AT174" s="164" t="s">
        <v>161</v>
      </c>
      <c r="AU174" s="164" t="s">
        <v>86</v>
      </c>
      <c r="AY174" s="13" t="s">
        <v>159</v>
      </c>
      <c r="BE174" s="165">
        <f t="shared" si="4"/>
        <v>0</v>
      </c>
      <c r="BF174" s="165">
        <f t="shared" si="5"/>
        <v>0</v>
      </c>
      <c r="BG174" s="165">
        <f t="shared" si="6"/>
        <v>0</v>
      </c>
      <c r="BH174" s="165">
        <f t="shared" si="7"/>
        <v>0</v>
      </c>
      <c r="BI174" s="165">
        <f t="shared" si="8"/>
        <v>0</v>
      </c>
      <c r="BJ174" s="13" t="s">
        <v>86</v>
      </c>
      <c r="BK174" s="165">
        <f t="shared" si="9"/>
        <v>0</v>
      </c>
      <c r="BL174" s="13" t="s">
        <v>226</v>
      </c>
      <c r="BM174" s="164" t="s">
        <v>488</v>
      </c>
    </row>
    <row r="175" spans="2:65" s="1" customFormat="1" ht="16.5" customHeight="1">
      <c r="B175" s="152"/>
      <c r="C175" s="166" t="s">
        <v>672</v>
      </c>
      <c r="D175" s="166" t="s">
        <v>250</v>
      </c>
      <c r="E175" s="167" t="s">
        <v>1780</v>
      </c>
      <c r="F175" s="168" t="s">
        <v>1781</v>
      </c>
      <c r="G175" s="169" t="s">
        <v>274</v>
      </c>
      <c r="H175" s="170">
        <v>1</v>
      </c>
      <c r="I175" s="171"/>
      <c r="J175" s="172">
        <f t="shared" si="0"/>
        <v>0</v>
      </c>
      <c r="K175" s="168" t="s">
        <v>1</v>
      </c>
      <c r="L175" s="173"/>
      <c r="M175" s="174" t="s">
        <v>1</v>
      </c>
      <c r="N175" s="175" t="s">
        <v>40</v>
      </c>
      <c r="O175" s="51"/>
      <c r="P175" s="162">
        <f t="shared" si="1"/>
        <v>0</v>
      </c>
      <c r="Q175" s="162">
        <v>0</v>
      </c>
      <c r="R175" s="162">
        <f t="shared" si="2"/>
        <v>0</v>
      </c>
      <c r="S175" s="162">
        <v>0</v>
      </c>
      <c r="T175" s="163">
        <f t="shared" si="3"/>
        <v>0</v>
      </c>
      <c r="AR175" s="164" t="s">
        <v>292</v>
      </c>
      <c r="AT175" s="164" t="s">
        <v>250</v>
      </c>
      <c r="AU175" s="164" t="s">
        <v>86</v>
      </c>
      <c r="AY175" s="13" t="s">
        <v>159</v>
      </c>
      <c r="BE175" s="165">
        <f t="shared" si="4"/>
        <v>0</v>
      </c>
      <c r="BF175" s="165">
        <f t="shared" si="5"/>
        <v>0</v>
      </c>
      <c r="BG175" s="165">
        <f t="shared" si="6"/>
        <v>0</v>
      </c>
      <c r="BH175" s="165">
        <f t="shared" si="7"/>
        <v>0</v>
      </c>
      <c r="BI175" s="165">
        <f t="shared" si="8"/>
        <v>0</v>
      </c>
      <c r="BJ175" s="13" t="s">
        <v>86</v>
      </c>
      <c r="BK175" s="165">
        <f t="shared" si="9"/>
        <v>0</v>
      </c>
      <c r="BL175" s="13" t="s">
        <v>226</v>
      </c>
      <c r="BM175" s="164" t="s">
        <v>496</v>
      </c>
    </row>
    <row r="176" spans="2:65" s="1" customFormat="1" ht="24" customHeight="1">
      <c r="B176" s="152"/>
      <c r="C176" s="153" t="s">
        <v>459</v>
      </c>
      <c r="D176" s="153" t="s">
        <v>161</v>
      </c>
      <c r="E176" s="154" t="s">
        <v>1782</v>
      </c>
      <c r="F176" s="155" t="s">
        <v>1783</v>
      </c>
      <c r="G176" s="156" t="s">
        <v>956</v>
      </c>
      <c r="H176" s="157">
        <v>82.94</v>
      </c>
      <c r="I176" s="158"/>
      <c r="J176" s="159">
        <f t="shared" si="0"/>
        <v>0</v>
      </c>
      <c r="K176" s="155" t="s">
        <v>1</v>
      </c>
      <c r="L176" s="28"/>
      <c r="M176" s="160" t="s">
        <v>1</v>
      </c>
      <c r="N176" s="161" t="s">
        <v>40</v>
      </c>
      <c r="O176" s="51"/>
      <c r="P176" s="162">
        <f t="shared" si="1"/>
        <v>0</v>
      </c>
      <c r="Q176" s="162">
        <v>0</v>
      </c>
      <c r="R176" s="162">
        <f t="shared" si="2"/>
        <v>0</v>
      </c>
      <c r="S176" s="162">
        <v>0</v>
      </c>
      <c r="T176" s="163">
        <f t="shared" si="3"/>
        <v>0</v>
      </c>
      <c r="AR176" s="164" t="s">
        <v>226</v>
      </c>
      <c r="AT176" s="164" t="s">
        <v>161</v>
      </c>
      <c r="AU176" s="164" t="s">
        <v>86</v>
      </c>
      <c r="AY176" s="13" t="s">
        <v>159</v>
      </c>
      <c r="BE176" s="165">
        <f t="shared" si="4"/>
        <v>0</v>
      </c>
      <c r="BF176" s="165">
        <f t="shared" si="5"/>
        <v>0</v>
      </c>
      <c r="BG176" s="165">
        <f t="shared" si="6"/>
        <v>0</v>
      </c>
      <c r="BH176" s="165">
        <f t="shared" si="7"/>
        <v>0</v>
      </c>
      <c r="BI176" s="165">
        <f t="shared" si="8"/>
        <v>0</v>
      </c>
      <c r="BJ176" s="13" t="s">
        <v>86</v>
      </c>
      <c r="BK176" s="165">
        <f t="shared" si="9"/>
        <v>0</v>
      </c>
      <c r="BL176" s="13" t="s">
        <v>226</v>
      </c>
      <c r="BM176" s="164" t="s">
        <v>504</v>
      </c>
    </row>
    <row r="177" spans="2:65" s="1" customFormat="1" ht="16.5" customHeight="1">
      <c r="B177" s="152"/>
      <c r="C177" s="166" t="s">
        <v>463</v>
      </c>
      <c r="D177" s="166" t="s">
        <v>250</v>
      </c>
      <c r="E177" s="167" t="s">
        <v>1784</v>
      </c>
      <c r="F177" s="168" t="s">
        <v>1785</v>
      </c>
      <c r="G177" s="169" t="s">
        <v>274</v>
      </c>
      <c r="H177" s="170">
        <v>50</v>
      </c>
      <c r="I177" s="171"/>
      <c r="J177" s="172">
        <f t="shared" si="0"/>
        <v>0</v>
      </c>
      <c r="K177" s="168" t="s">
        <v>1</v>
      </c>
      <c r="L177" s="173"/>
      <c r="M177" s="174" t="s">
        <v>1</v>
      </c>
      <c r="N177" s="175" t="s">
        <v>40</v>
      </c>
      <c r="O177" s="51"/>
      <c r="P177" s="162">
        <f t="shared" si="1"/>
        <v>0</v>
      </c>
      <c r="Q177" s="162">
        <v>0</v>
      </c>
      <c r="R177" s="162">
        <f t="shared" si="2"/>
        <v>0</v>
      </c>
      <c r="S177" s="162">
        <v>0</v>
      </c>
      <c r="T177" s="163">
        <f t="shared" si="3"/>
        <v>0</v>
      </c>
      <c r="AR177" s="164" t="s">
        <v>292</v>
      </c>
      <c r="AT177" s="164" t="s">
        <v>250</v>
      </c>
      <c r="AU177" s="164" t="s">
        <v>86</v>
      </c>
      <c r="AY177" s="13" t="s">
        <v>159</v>
      </c>
      <c r="BE177" s="165">
        <f t="shared" si="4"/>
        <v>0</v>
      </c>
      <c r="BF177" s="165">
        <f t="shared" si="5"/>
        <v>0</v>
      </c>
      <c r="BG177" s="165">
        <f t="shared" si="6"/>
        <v>0</v>
      </c>
      <c r="BH177" s="165">
        <f t="shared" si="7"/>
        <v>0</v>
      </c>
      <c r="BI177" s="165">
        <f t="shared" si="8"/>
        <v>0</v>
      </c>
      <c r="BJ177" s="13" t="s">
        <v>86</v>
      </c>
      <c r="BK177" s="165">
        <f t="shared" si="9"/>
        <v>0</v>
      </c>
      <c r="BL177" s="13" t="s">
        <v>226</v>
      </c>
      <c r="BM177" s="164" t="s">
        <v>512</v>
      </c>
    </row>
    <row r="178" spans="2:65" s="1" customFormat="1" ht="24" customHeight="1">
      <c r="B178" s="152"/>
      <c r="C178" s="153" t="s">
        <v>467</v>
      </c>
      <c r="D178" s="153" t="s">
        <v>161</v>
      </c>
      <c r="E178" s="154" t="s">
        <v>1786</v>
      </c>
      <c r="F178" s="155" t="s">
        <v>1787</v>
      </c>
      <c r="G178" s="156" t="s">
        <v>604</v>
      </c>
      <c r="H178" s="176"/>
      <c r="I178" s="158"/>
      <c r="J178" s="159">
        <f t="shared" si="0"/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 t="shared" si="1"/>
        <v>0</v>
      </c>
      <c r="Q178" s="162">
        <v>0</v>
      </c>
      <c r="R178" s="162">
        <f t="shared" si="2"/>
        <v>0</v>
      </c>
      <c r="S178" s="162">
        <v>0</v>
      </c>
      <c r="T178" s="163">
        <f t="shared" si="3"/>
        <v>0</v>
      </c>
      <c r="AR178" s="164" t="s">
        <v>226</v>
      </c>
      <c r="AT178" s="164" t="s">
        <v>161</v>
      </c>
      <c r="AU178" s="164" t="s">
        <v>86</v>
      </c>
      <c r="AY178" s="13" t="s">
        <v>159</v>
      </c>
      <c r="BE178" s="165">
        <f t="shared" si="4"/>
        <v>0</v>
      </c>
      <c r="BF178" s="165">
        <f t="shared" si="5"/>
        <v>0</v>
      </c>
      <c r="BG178" s="165">
        <f t="shared" si="6"/>
        <v>0</v>
      </c>
      <c r="BH178" s="165">
        <f t="shared" si="7"/>
        <v>0</v>
      </c>
      <c r="BI178" s="165">
        <f t="shared" si="8"/>
        <v>0</v>
      </c>
      <c r="BJ178" s="13" t="s">
        <v>86</v>
      </c>
      <c r="BK178" s="165">
        <f t="shared" si="9"/>
        <v>0</v>
      </c>
      <c r="BL178" s="13" t="s">
        <v>226</v>
      </c>
      <c r="BM178" s="164" t="s">
        <v>520</v>
      </c>
    </row>
    <row r="179" spans="2:65" s="1" customFormat="1" ht="24" customHeight="1">
      <c r="B179" s="152"/>
      <c r="C179" s="153" t="s">
        <v>186</v>
      </c>
      <c r="D179" s="153" t="s">
        <v>161</v>
      </c>
      <c r="E179" s="154" t="s">
        <v>1788</v>
      </c>
      <c r="F179" s="155" t="s">
        <v>1789</v>
      </c>
      <c r="G179" s="156" t="s">
        <v>604</v>
      </c>
      <c r="H179" s="176"/>
      <c r="I179" s="158"/>
      <c r="J179" s="159">
        <f t="shared" si="0"/>
        <v>0</v>
      </c>
      <c r="K179" s="155" t="s">
        <v>1</v>
      </c>
      <c r="L179" s="28"/>
      <c r="M179" s="160" t="s">
        <v>1</v>
      </c>
      <c r="N179" s="161" t="s">
        <v>40</v>
      </c>
      <c r="O179" s="51"/>
      <c r="P179" s="162">
        <f t="shared" si="1"/>
        <v>0</v>
      </c>
      <c r="Q179" s="162">
        <v>0</v>
      </c>
      <c r="R179" s="162">
        <f t="shared" si="2"/>
        <v>0</v>
      </c>
      <c r="S179" s="162">
        <v>0</v>
      </c>
      <c r="T179" s="163">
        <f t="shared" si="3"/>
        <v>0</v>
      </c>
      <c r="AR179" s="164" t="s">
        <v>226</v>
      </c>
      <c r="AT179" s="164" t="s">
        <v>161</v>
      </c>
      <c r="AU179" s="164" t="s">
        <v>86</v>
      </c>
      <c r="AY179" s="13" t="s">
        <v>159</v>
      </c>
      <c r="BE179" s="165">
        <f t="shared" si="4"/>
        <v>0</v>
      </c>
      <c r="BF179" s="165">
        <f t="shared" si="5"/>
        <v>0</v>
      </c>
      <c r="BG179" s="165">
        <f t="shared" si="6"/>
        <v>0</v>
      </c>
      <c r="BH179" s="165">
        <f t="shared" si="7"/>
        <v>0</v>
      </c>
      <c r="BI179" s="165">
        <f t="shared" si="8"/>
        <v>0</v>
      </c>
      <c r="BJ179" s="13" t="s">
        <v>86</v>
      </c>
      <c r="BK179" s="165">
        <f t="shared" si="9"/>
        <v>0</v>
      </c>
      <c r="BL179" s="13" t="s">
        <v>226</v>
      </c>
      <c r="BM179" s="164" t="s">
        <v>528</v>
      </c>
    </row>
    <row r="180" spans="2:65" s="11" customFormat="1" ht="25.95" customHeight="1">
      <c r="B180" s="139"/>
      <c r="D180" s="140" t="s">
        <v>73</v>
      </c>
      <c r="E180" s="141" t="s">
        <v>1790</v>
      </c>
      <c r="F180" s="141" t="s">
        <v>1791</v>
      </c>
      <c r="I180" s="142"/>
      <c r="J180" s="143">
        <f>BK180</f>
        <v>0</v>
      </c>
      <c r="L180" s="139"/>
      <c r="M180" s="144"/>
      <c r="N180" s="145"/>
      <c r="O180" s="145"/>
      <c r="P180" s="146">
        <f>SUM(P181:P183)</f>
        <v>0</v>
      </c>
      <c r="Q180" s="145"/>
      <c r="R180" s="146">
        <f>SUM(R181:R183)</f>
        <v>0</v>
      </c>
      <c r="S180" s="145"/>
      <c r="T180" s="147">
        <f>SUM(T181:T183)</f>
        <v>0</v>
      </c>
      <c r="AR180" s="140" t="s">
        <v>171</v>
      </c>
      <c r="AT180" s="148" t="s">
        <v>73</v>
      </c>
      <c r="AU180" s="148" t="s">
        <v>74</v>
      </c>
      <c r="AY180" s="140" t="s">
        <v>159</v>
      </c>
      <c r="BK180" s="149">
        <f>SUM(BK181:BK183)</f>
        <v>0</v>
      </c>
    </row>
    <row r="181" spans="2:65" s="1" customFormat="1" ht="16.5" customHeight="1">
      <c r="B181" s="152"/>
      <c r="C181" s="153" t="s">
        <v>591</v>
      </c>
      <c r="D181" s="153" t="s">
        <v>161</v>
      </c>
      <c r="E181" s="154" t="s">
        <v>1792</v>
      </c>
      <c r="F181" s="155" t="s">
        <v>1793</v>
      </c>
      <c r="G181" s="156" t="s">
        <v>274</v>
      </c>
      <c r="H181" s="157">
        <v>2</v>
      </c>
      <c r="I181" s="158"/>
      <c r="J181" s="159">
        <f>ROUND(I181*H181,2)</f>
        <v>0</v>
      </c>
      <c r="K181" s="155" t="s">
        <v>1</v>
      </c>
      <c r="L181" s="28"/>
      <c r="M181" s="160" t="s">
        <v>1</v>
      </c>
      <c r="N181" s="161" t="s">
        <v>40</v>
      </c>
      <c r="O181" s="5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AR181" s="164" t="s">
        <v>423</v>
      </c>
      <c r="AT181" s="164" t="s">
        <v>161</v>
      </c>
      <c r="AU181" s="164" t="s">
        <v>78</v>
      </c>
      <c r="AY181" s="13" t="s">
        <v>159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3" t="s">
        <v>86</v>
      </c>
      <c r="BK181" s="165">
        <f>ROUND(I181*H181,2)</f>
        <v>0</v>
      </c>
      <c r="BL181" s="13" t="s">
        <v>423</v>
      </c>
      <c r="BM181" s="164" t="s">
        <v>536</v>
      </c>
    </row>
    <row r="182" spans="2:65" s="1" customFormat="1" ht="16.5" customHeight="1">
      <c r="B182" s="152"/>
      <c r="C182" s="166" t="s">
        <v>595</v>
      </c>
      <c r="D182" s="166" t="s">
        <v>250</v>
      </c>
      <c r="E182" s="167" t="s">
        <v>1794</v>
      </c>
      <c r="F182" s="168" t="s">
        <v>1795</v>
      </c>
      <c r="G182" s="169" t="s">
        <v>274</v>
      </c>
      <c r="H182" s="170">
        <v>1</v>
      </c>
      <c r="I182" s="171"/>
      <c r="J182" s="172">
        <f>ROUND(I182*H182,2)</f>
        <v>0</v>
      </c>
      <c r="K182" s="168" t="s">
        <v>1</v>
      </c>
      <c r="L182" s="173"/>
      <c r="M182" s="174" t="s">
        <v>1</v>
      </c>
      <c r="N182" s="175" t="s">
        <v>40</v>
      </c>
      <c r="O182" s="51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AR182" s="164" t="s">
        <v>1325</v>
      </c>
      <c r="AT182" s="164" t="s">
        <v>250</v>
      </c>
      <c r="AU182" s="164" t="s">
        <v>78</v>
      </c>
      <c r="AY182" s="13" t="s">
        <v>159</v>
      </c>
      <c r="BE182" s="165">
        <f>IF(N182="základná",J182,0)</f>
        <v>0</v>
      </c>
      <c r="BF182" s="165">
        <f>IF(N182="znížená",J182,0)</f>
        <v>0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3" t="s">
        <v>86</v>
      </c>
      <c r="BK182" s="165">
        <f>ROUND(I182*H182,2)</f>
        <v>0</v>
      </c>
      <c r="BL182" s="13" t="s">
        <v>423</v>
      </c>
      <c r="BM182" s="164" t="s">
        <v>544</v>
      </c>
    </row>
    <row r="183" spans="2:65" s="1" customFormat="1" ht="16.5" customHeight="1">
      <c r="B183" s="152"/>
      <c r="C183" s="166" t="s">
        <v>599</v>
      </c>
      <c r="D183" s="166" t="s">
        <v>250</v>
      </c>
      <c r="E183" s="167" t="s">
        <v>1796</v>
      </c>
      <c r="F183" s="168" t="s">
        <v>1797</v>
      </c>
      <c r="G183" s="169" t="s">
        <v>274</v>
      </c>
      <c r="H183" s="170">
        <v>1</v>
      </c>
      <c r="I183" s="171"/>
      <c r="J183" s="172">
        <f>ROUND(I183*H183,2)</f>
        <v>0</v>
      </c>
      <c r="K183" s="168" t="s">
        <v>1</v>
      </c>
      <c r="L183" s="173"/>
      <c r="M183" s="174" t="s">
        <v>1</v>
      </c>
      <c r="N183" s="175" t="s">
        <v>40</v>
      </c>
      <c r="O183" s="51"/>
      <c r="P183" s="162">
        <f>O183*H183</f>
        <v>0</v>
      </c>
      <c r="Q183" s="162">
        <v>0</v>
      </c>
      <c r="R183" s="162">
        <f>Q183*H183</f>
        <v>0</v>
      </c>
      <c r="S183" s="162">
        <v>0</v>
      </c>
      <c r="T183" s="163">
        <f>S183*H183</f>
        <v>0</v>
      </c>
      <c r="AR183" s="164" t="s">
        <v>1325</v>
      </c>
      <c r="AT183" s="164" t="s">
        <v>250</v>
      </c>
      <c r="AU183" s="164" t="s">
        <v>78</v>
      </c>
      <c r="AY183" s="13" t="s">
        <v>159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3" t="s">
        <v>86</v>
      </c>
      <c r="BK183" s="165">
        <f>ROUND(I183*H183,2)</f>
        <v>0</v>
      </c>
      <c r="BL183" s="13" t="s">
        <v>423</v>
      </c>
      <c r="BM183" s="164" t="s">
        <v>552</v>
      </c>
    </row>
    <row r="184" spans="2:65" s="11" customFormat="1" ht="25.95" customHeight="1">
      <c r="B184" s="139"/>
      <c r="D184" s="140" t="s">
        <v>73</v>
      </c>
      <c r="E184" s="141" t="s">
        <v>250</v>
      </c>
      <c r="F184" s="141" t="s">
        <v>1056</v>
      </c>
      <c r="I184" s="142"/>
      <c r="J184" s="143">
        <f>BK184</f>
        <v>0</v>
      </c>
      <c r="L184" s="139"/>
      <c r="M184" s="144"/>
      <c r="N184" s="145"/>
      <c r="O184" s="145"/>
      <c r="P184" s="146">
        <f>P185</f>
        <v>0</v>
      </c>
      <c r="Q184" s="145"/>
      <c r="R184" s="146">
        <f>R185</f>
        <v>0</v>
      </c>
      <c r="S184" s="145"/>
      <c r="T184" s="147">
        <f>T185</f>
        <v>0</v>
      </c>
      <c r="AR184" s="140" t="s">
        <v>171</v>
      </c>
      <c r="AT184" s="148" t="s">
        <v>73</v>
      </c>
      <c r="AU184" s="148" t="s">
        <v>74</v>
      </c>
      <c r="AY184" s="140" t="s">
        <v>159</v>
      </c>
      <c r="BK184" s="149">
        <f>BK185</f>
        <v>0</v>
      </c>
    </row>
    <row r="185" spans="2:65" s="11" customFormat="1" ht="22.8" customHeight="1">
      <c r="B185" s="139"/>
      <c r="D185" s="140" t="s">
        <v>73</v>
      </c>
      <c r="E185" s="150" t="s">
        <v>1057</v>
      </c>
      <c r="F185" s="150" t="s">
        <v>1058</v>
      </c>
      <c r="I185" s="142"/>
      <c r="J185" s="151">
        <f>BK185</f>
        <v>0</v>
      </c>
      <c r="L185" s="139"/>
      <c r="M185" s="144"/>
      <c r="N185" s="145"/>
      <c r="O185" s="145"/>
      <c r="P185" s="146">
        <f>P186</f>
        <v>0</v>
      </c>
      <c r="Q185" s="145"/>
      <c r="R185" s="146">
        <f>R186</f>
        <v>0</v>
      </c>
      <c r="S185" s="145"/>
      <c r="T185" s="147">
        <f>T186</f>
        <v>0</v>
      </c>
      <c r="AR185" s="140" t="s">
        <v>171</v>
      </c>
      <c r="AT185" s="148" t="s">
        <v>73</v>
      </c>
      <c r="AU185" s="148" t="s">
        <v>78</v>
      </c>
      <c r="AY185" s="140" t="s">
        <v>159</v>
      </c>
      <c r="BK185" s="149">
        <f>BK186</f>
        <v>0</v>
      </c>
    </row>
    <row r="186" spans="2:65" s="1" customFormat="1" ht="16.5" customHeight="1">
      <c r="B186" s="152"/>
      <c r="C186" s="153" t="s">
        <v>259</v>
      </c>
      <c r="D186" s="153" t="s">
        <v>161</v>
      </c>
      <c r="E186" s="154" t="s">
        <v>1798</v>
      </c>
      <c r="F186" s="155" t="s">
        <v>1799</v>
      </c>
      <c r="G186" s="156" t="s">
        <v>1</v>
      </c>
      <c r="H186" s="157">
        <v>1</v>
      </c>
      <c r="I186" s="158"/>
      <c r="J186" s="159">
        <f>ROUND(I186*H186,2)</f>
        <v>0</v>
      </c>
      <c r="K186" s="155" t="s">
        <v>1</v>
      </c>
      <c r="L186" s="28"/>
      <c r="M186" s="160" t="s">
        <v>1</v>
      </c>
      <c r="N186" s="161" t="s">
        <v>40</v>
      </c>
      <c r="O186" s="51"/>
      <c r="P186" s="162">
        <f>O186*H186</f>
        <v>0</v>
      </c>
      <c r="Q186" s="162">
        <v>0</v>
      </c>
      <c r="R186" s="162">
        <f>Q186*H186</f>
        <v>0</v>
      </c>
      <c r="S186" s="162">
        <v>0</v>
      </c>
      <c r="T186" s="163">
        <f>S186*H186</f>
        <v>0</v>
      </c>
      <c r="AR186" s="164" t="s">
        <v>423</v>
      </c>
      <c r="AT186" s="164" t="s">
        <v>161</v>
      </c>
      <c r="AU186" s="164" t="s">
        <v>86</v>
      </c>
      <c r="AY186" s="13" t="s">
        <v>159</v>
      </c>
      <c r="BE186" s="165">
        <f>IF(N186="základná",J186,0)</f>
        <v>0</v>
      </c>
      <c r="BF186" s="165">
        <f>IF(N186="znížená",J186,0)</f>
        <v>0</v>
      </c>
      <c r="BG186" s="165">
        <f>IF(N186="zákl. prenesená",J186,0)</f>
        <v>0</v>
      </c>
      <c r="BH186" s="165">
        <f>IF(N186="zníž. prenesená",J186,0)</f>
        <v>0</v>
      </c>
      <c r="BI186" s="165">
        <f>IF(N186="nulová",J186,0)</f>
        <v>0</v>
      </c>
      <c r="BJ186" s="13" t="s">
        <v>86</v>
      </c>
      <c r="BK186" s="165">
        <f>ROUND(I186*H186,2)</f>
        <v>0</v>
      </c>
      <c r="BL186" s="13" t="s">
        <v>423</v>
      </c>
      <c r="BM186" s="164" t="s">
        <v>566</v>
      </c>
    </row>
    <row r="187" spans="2:65" s="11" customFormat="1" ht="25.95" customHeight="1">
      <c r="B187" s="139"/>
      <c r="D187" s="140" t="s">
        <v>73</v>
      </c>
      <c r="E187" s="141" t="s">
        <v>1218</v>
      </c>
      <c r="F187" s="141" t="s">
        <v>1219</v>
      </c>
      <c r="I187" s="142"/>
      <c r="J187" s="143">
        <f>BK187</f>
        <v>0</v>
      </c>
      <c r="L187" s="139"/>
      <c r="M187" s="144"/>
      <c r="N187" s="145"/>
      <c r="O187" s="145"/>
      <c r="P187" s="146">
        <f>SUM(P188:P191)</f>
        <v>0</v>
      </c>
      <c r="Q187" s="145"/>
      <c r="R187" s="146">
        <f>SUM(R188:R191)</f>
        <v>0</v>
      </c>
      <c r="S187" s="145"/>
      <c r="T187" s="147">
        <f>SUM(T188:T191)</f>
        <v>0</v>
      </c>
      <c r="AR187" s="140" t="s">
        <v>166</v>
      </c>
      <c r="AT187" s="148" t="s">
        <v>73</v>
      </c>
      <c r="AU187" s="148" t="s">
        <v>74</v>
      </c>
      <c r="AY187" s="140" t="s">
        <v>159</v>
      </c>
      <c r="BK187" s="149">
        <f>SUM(BK188:BK191)</f>
        <v>0</v>
      </c>
    </row>
    <row r="188" spans="2:65" s="1" customFormat="1" ht="24" customHeight="1">
      <c r="B188" s="152"/>
      <c r="C188" s="153" t="s">
        <v>199</v>
      </c>
      <c r="D188" s="153" t="s">
        <v>161</v>
      </c>
      <c r="E188" s="154" t="s">
        <v>1800</v>
      </c>
      <c r="F188" s="155" t="s">
        <v>1801</v>
      </c>
      <c r="G188" s="156" t="s">
        <v>1225</v>
      </c>
      <c r="H188" s="157">
        <v>10</v>
      </c>
      <c r="I188" s="158"/>
      <c r="J188" s="159">
        <f>ROUND(I188*H188,2)</f>
        <v>0</v>
      </c>
      <c r="K188" s="155" t="s">
        <v>1</v>
      </c>
      <c r="L188" s="28"/>
      <c r="M188" s="160" t="s">
        <v>1</v>
      </c>
      <c r="N188" s="161" t="s">
        <v>40</v>
      </c>
      <c r="O188" s="51"/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164" t="s">
        <v>1222</v>
      </c>
      <c r="AT188" s="164" t="s">
        <v>161</v>
      </c>
      <c r="AU188" s="164" t="s">
        <v>78</v>
      </c>
      <c r="AY188" s="13" t="s">
        <v>159</v>
      </c>
      <c r="BE188" s="165">
        <f>IF(N188="základná",J188,0)</f>
        <v>0</v>
      </c>
      <c r="BF188" s="165">
        <f>IF(N188="znížená",J188,0)</f>
        <v>0</v>
      </c>
      <c r="BG188" s="165">
        <f>IF(N188="zákl. prenesená",J188,0)</f>
        <v>0</v>
      </c>
      <c r="BH188" s="165">
        <f>IF(N188="zníž. prenesená",J188,0)</f>
        <v>0</v>
      </c>
      <c r="BI188" s="165">
        <f>IF(N188="nulová",J188,0)</f>
        <v>0</v>
      </c>
      <c r="BJ188" s="13" t="s">
        <v>86</v>
      </c>
      <c r="BK188" s="165">
        <f>ROUND(I188*H188,2)</f>
        <v>0</v>
      </c>
      <c r="BL188" s="13" t="s">
        <v>1222</v>
      </c>
      <c r="BM188" s="164" t="s">
        <v>573</v>
      </c>
    </row>
    <row r="189" spans="2:65" s="1" customFormat="1" ht="24" customHeight="1">
      <c r="B189" s="152"/>
      <c r="C189" s="153" t="s">
        <v>476</v>
      </c>
      <c r="D189" s="153" t="s">
        <v>161</v>
      </c>
      <c r="E189" s="154" t="s">
        <v>1802</v>
      </c>
      <c r="F189" s="155" t="s">
        <v>1803</v>
      </c>
      <c r="G189" s="156" t="s">
        <v>274</v>
      </c>
      <c r="H189" s="157">
        <v>1</v>
      </c>
      <c r="I189" s="158"/>
      <c r="J189" s="159">
        <f>ROUND(I189*H189,2)</f>
        <v>0</v>
      </c>
      <c r="K189" s="155" t="s">
        <v>1</v>
      </c>
      <c r="L189" s="28"/>
      <c r="M189" s="160" t="s">
        <v>1</v>
      </c>
      <c r="N189" s="161" t="s">
        <v>40</v>
      </c>
      <c r="O189" s="51"/>
      <c r="P189" s="162">
        <f>O189*H189</f>
        <v>0</v>
      </c>
      <c r="Q189" s="162">
        <v>0</v>
      </c>
      <c r="R189" s="162">
        <f>Q189*H189</f>
        <v>0</v>
      </c>
      <c r="S189" s="162">
        <v>0</v>
      </c>
      <c r="T189" s="163">
        <f>S189*H189</f>
        <v>0</v>
      </c>
      <c r="AR189" s="164" t="s">
        <v>1222</v>
      </c>
      <c r="AT189" s="164" t="s">
        <v>161</v>
      </c>
      <c r="AU189" s="164" t="s">
        <v>78</v>
      </c>
      <c r="AY189" s="13" t="s">
        <v>159</v>
      </c>
      <c r="BE189" s="165">
        <f>IF(N189="základná",J189,0)</f>
        <v>0</v>
      </c>
      <c r="BF189" s="165">
        <f>IF(N189="znížená",J189,0)</f>
        <v>0</v>
      </c>
      <c r="BG189" s="165">
        <f>IF(N189="zákl. prenesená",J189,0)</f>
        <v>0</v>
      </c>
      <c r="BH189" s="165">
        <f>IF(N189="zníž. prenesená",J189,0)</f>
        <v>0</v>
      </c>
      <c r="BI189" s="165">
        <f>IF(N189="nulová",J189,0)</f>
        <v>0</v>
      </c>
      <c r="BJ189" s="13" t="s">
        <v>86</v>
      </c>
      <c r="BK189" s="165">
        <f>ROUND(I189*H189,2)</f>
        <v>0</v>
      </c>
      <c r="BL189" s="13" t="s">
        <v>1222</v>
      </c>
      <c r="BM189" s="164" t="s">
        <v>579</v>
      </c>
    </row>
    <row r="190" spans="2:65" s="1" customFormat="1" ht="16.5" customHeight="1">
      <c r="B190" s="152"/>
      <c r="C190" s="153" t="s">
        <v>480</v>
      </c>
      <c r="D190" s="153" t="s">
        <v>161</v>
      </c>
      <c r="E190" s="154" t="s">
        <v>1804</v>
      </c>
      <c r="F190" s="155" t="s">
        <v>1805</v>
      </c>
      <c r="G190" s="156" t="s">
        <v>274</v>
      </c>
      <c r="H190" s="157">
        <v>1</v>
      </c>
      <c r="I190" s="158"/>
      <c r="J190" s="159">
        <f>ROUND(I190*H190,2)</f>
        <v>0</v>
      </c>
      <c r="K190" s="155" t="s">
        <v>1</v>
      </c>
      <c r="L190" s="28"/>
      <c r="M190" s="160" t="s">
        <v>1</v>
      </c>
      <c r="N190" s="161" t="s">
        <v>40</v>
      </c>
      <c r="O190" s="51"/>
      <c r="P190" s="162">
        <f>O190*H190</f>
        <v>0</v>
      </c>
      <c r="Q190" s="162">
        <v>0</v>
      </c>
      <c r="R190" s="162">
        <f>Q190*H190</f>
        <v>0</v>
      </c>
      <c r="S190" s="162">
        <v>0</v>
      </c>
      <c r="T190" s="163">
        <f>S190*H190</f>
        <v>0</v>
      </c>
      <c r="AR190" s="164" t="s">
        <v>1222</v>
      </c>
      <c r="AT190" s="164" t="s">
        <v>161</v>
      </c>
      <c r="AU190" s="164" t="s">
        <v>78</v>
      </c>
      <c r="AY190" s="13" t="s">
        <v>159</v>
      </c>
      <c r="BE190" s="165">
        <f>IF(N190="základná",J190,0)</f>
        <v>0</v>
      </c>
      <c r="BF190" s="165">
        <f>IF(N190="znížená",J190,0)</f>
        <v>0</v>
      </c>
      <c r="BG190" s="165">
        <f>IF(N190="zákl. prenesená",J190,0)</f>
        <v>0</v>
      </c>
      <c r="BH190" s="165">
        <f>IF(N190="zníž. prenesená",J190,0)</f>
        <v>0</v>
      </c>
      <c r="BI190" s="165">
        <f>IF(N190="nulová",J190,0)</f>
        <v>0</v>
      </c>
      <c r="BJ190" s="13" t="s">
        <v>86</v>
      </c>
      <c r="BK190" s="165">
        <f>ROUND(I190*H190,2)</f>
        <v>0</v>
      </c>
      <c r="BL190" s="13" t="s">
        <v>1222</v>
      </c>
      <c r="BM190" s="164" t="s">
        <v>587</v>
      </c>
    </row>
    <row r="191" spans="2:65" s="1" customFormat="1" ht="16.5" customHeight="1">
      <c r="B191" s="152"/>
      <c r="C191" s="153" t="s">
        <v>484</v>
      </c>
      <c r="D191" s="153" t="s">
        <v>161</v>
      </c>
      <c r="E191" s="154" t="s">
        <v>1806</v>
      </c>
      <c r="F191" s="155" t="s">
        <v>1807</v>
      </c>
      <c r="G191" s="156" t="s">
        <v>1225</v>
      </c>
      <c r="H191" s="157">
        <v>4</v>
      </c>
      <c r="I191" s="158"/>
      <c r="J191" s="159">
        <f>ROUND(I191*H191,2)</f>
        <v>0</v>
      </c>
      <c r="K191" s="155" t="s">
        <v>1</v>
      </c>
      <c r="L191" s="28"/>
      <c r="M191" s="182" t="s">
        <v>1</v>
      </c>
      <c r="N191" s="183" t="s">
        <v>40</v>
      </c>
      <c r="O191" s="179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AR191" s="164" t="s">
        <v>1222</v>
      </c>
      <c r="AT191" s="164" t="s">
        <v>161</v>
      </c>
      <c r="AU191" s="164" t="s">
        <v>78</v>
      </c>
      <c r="AY191" s="13" t="s">
        <v>159</v>
      </c>
      <c r="BE191" s="165">
        <f>IF(N191="základná",J191,0)</f>
        <v>0</v>
      </c>
      <c r="BF191" s="165">
        <f>IF(N191="znížená",J191,0)</f>
        <v>0</v>
      </c>
      <c r="BG191" s="165">
        <f>IF(N191="zákl. prenesená",J191,0)</f>
        <v>0</v>
      </c>
      <c r="BH191" s="165">
        <f>IF(N191="zníž. prenesená",J191,0)</f>
        <v>0</v>
      </c>
      <c r="BI191" s="165">
        <f>IF(N191="nulová",J191,0)</f>
        <v>0</v>
      </c>
      <c r="BJ191" s="13" t="s">
        <v>86</v>
      </c>
      <c r="BK191" s="165">
        <f>ROUND(I191*H191,2)</f>
        <v>0</v>
      </c>
      <c r="BL191" s="13" t="s">
        <v>1222</v>
      </c>
      <c r="BM191" s="164" t="s">
        <v>595</v>
      </c>
    </row>
    <row r="192" spans="2:65" s="1" customFormat="1" ht="6.9" customHeight="1">
      <c r="B192" s="40"/>
      <c r="C192" s="41"/>
      <c r="D192" s="41"/>
      <c r="E192" s="41"/>
      <c r="F192" s="41"/>
      <c r="G192" s="41"/>
      <c r="H192" s="41"/>
      <c r="I192" s="113"/>
      <c r="J192" s="41"/>
      <c r="K192" s="41"/>
      <c r="L192" s="28"/>
    </row>
  </sheetData>
  <autoFilter ref="C128:K191" xr:uid="{00000000-0009-0000-0000-000005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5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102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3" t="str">
        <f>'Rekapitulácia stavby'!K6</f>
        <v>DSS Ladomerska Vieska Odsťahovanie z kaštieľa v Ladomerskej Vieske</v>
      </c>
      <c r="F7" s="234"/>
      <c r="G7" s="234"/>
      <c r="H7" s="234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3" t="s">
        <v>111</v>
      </c>
      <c r="F9" s="232"/>
      <c r="G9" s="232"/>
      <c r="H9" s="232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7" t="s">
        <v>1808</v>
      </c>
      <c r="F11" s="232"/>
      <c r="G11" s="232"/>
      <c r="H11" s="232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5" t="str">
        <f>'Rekapitulácia stavby'!E14</f>
        <v>Vyplň údaj</v>
      </c>
      <c r="F20" s="220"/>
      <c r="G20" s="220"/>
      <c r="H20" s="220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4" t="s">
        <v>1</v>
      </c>
      <c r="F29" s="224"/>
      <c r="G29" s="224"/>
      <c r="H29" s="224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ROUND(J130,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ROUND((SUM(BE130:BE184)),  2)</f>
        <v>0</v>
      </c>
      <c r="I35" s="101">
        <v>0.2</v>
      </c>
      <c r="J35" s="100">
        <f>ROUND(((SUM(BE130:BE184))*I35),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ROUND((SUM(BF130:BF184)),  2)</f>
        <v>0</v>
      </c>
      <c r="I36" s="101">
        <v>0.2</v>
      </c>
      <c r="J36" s="100">
        <f>ROUND(((SUM(BF130:BF184))*I36),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ROUND((SUM(BG130:BG184)),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ROUND((SUM(BH130:BH184)),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ROUND((SUM(BI130:BI184)),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3" t="str">
        <f>E7</f>
        <v>DSS Ladomerska Vieska Odsťahovanie z kaštieľa v Ladomerskej Vieske</v>
      </c>
      <c r="F85" s="234"/>
      <c r="G85" s="234"/>
      <c r="H85" s="234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3" t="s">
        <v>111</v>
      </c>
      <c r="F87" s="232"/>
      <c r="G87" s="232"/>
      <c r="H87" s="232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7" t="str">
        <f>E11</f>
        <v>1-6 - Vodovodná a kanalizačna prípojka</v>
      </c>
      <c r="F89" s="232"/>
      <c r="G89" s="232"/>
      <c r="H89" s="232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J130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1809</v>
      </c>
      <c r="E99" s="121"/>
      <c r="F99" s="121"/>
      <c r="G99" s="121"/>
      <c r="H99" s="121"/>
      <c r="I99" s="122"/>
      <c r="J99" s="123">
        <f>J131</f>
        <v>0</v>
      </c>
      <c r="L99" s="119"/>
    </row>
    <row r="100" spans="2:47" s="8" customFormat="1" ht="24.9" customHeight="1">
      <c r="B100" s="119"/>
      <c r="D100" s="120" t="s">
        <v>1810</v>
      </c>
      <c r="E100" s="121"/>
      <c r="F100" s="121"/>
      <c r="G100" s="121"/>
      <c r="H100" s="121"/>
      <c r="I100" s="122"/>
      <c r="J100" s="123">
        <f>J140</f>
        <v>0</v>
      </c>
      <c r="L100" s="119"/>
    </row>
    <row r="101" spans="2:47" s="8" customFormat="1" ht="24.9" customHeight="1">
      <c r="B101" s="119"/>
      <c r="D101" s="120" t="s">
        <v>119</v>
      </c>
      <c r="E101" s="121"/>
      <c r="F101" s="121"/>
      <c r="G101" s="121"/>
      <c r="H101" s="121"/>
      <c r="I101" s="122"/>
      <c r="J101" s="123">
        <f>J142</f>
        <v>0</v>
      </c>
      <c r="L101" s="119"/>
    </row>
    <row r="102" spans="2:47" s="9" customFormat="1" ht="19.95" customHeight="1">
      <c r="B102" s="124"/>
      <c r="D102" s="125" t="s">
        <v>1339</v>
      </c>
      <c r="E102" s="126"/>
      <c r="F102" s="126"/>
      <c r="G102" s="126"/>
      <c r="H102" s="126"/>
      <c r="I102" s="127"/>
      <c r="J102" s="128">
        <f>J143</f>
        <v>0</v>
      </c>
      <c r="L102" s="124"/>
    </row>
    <row r="103" spans="2:47" s="9" customFormat="1" ht="19.95" customHeight="1">
      <c r="B103" s="124"/>
      <c r="D103" s="125" t="s">
        <v>127</v>
      </c>
      <c r="E103" s="126"/>
      <c r="F103" s="126"/>
      <c r="G103" s="126"/>
      <c r="H103" s="126"/>
      <c r="I103" s="127"/>
      <c r="J103" s="128">
        <f>J172</f>
        <v>0</v>
      </c>
      <c r="L103" s="124"/>
    </row>
    <row r="104" spans="2:47" s="8" customFormat="1" ht="24.9" customHeight="1">
      <c r="B104" s="119"/>
      <c r="D104" s="120" t="s">
        <v>128</v>
      </c>
      <c r="E104" s="121"/>
      <c r="F104" s="121"/>
      <c r="G104" s="121"/>
      <c r="H104" s="121"/>
      <c r="I104" s="122"/>
      <c r="J104" s="123">
        <f>J174</f>
        <v>0</v>
      </c>
      <c r="L104" s="119"/>
    </row>
    <row r="105" spans="2:47" s="8" customFormat="1" ht="24.9" customHeight="1">
      <c r="B105" s="119"/>
      <c r="D105" s="120" t="s">
        <v>143</v>
      </c>
      <c r="E105" s="121"/>
      <c r="F105" s="121"/>
      <c r="G105" s="121"/>
      <c r="H105" s="121"/>
      <c r="I105" s="122"/>
      <c r="J105" s="123">
        <f>J175</f>
        <v>0</v>
      </c>
      <c r="L105" s="119"/>
    </row>
    <row r="106" spans="2:47" s="9" customFormat="1" ht="19.95" customHeight="1">
      <c r="B106" s="124"/>
      <c r="D106" s="125" t="s">
        <v>1083</v>
      </c>
      <c r="E106" s="126"/>
      <c r="F106" s="126"/>
      <c r="G106" s="126"/>
      <c r="H106" s="126"/>
      <c r="I106" s="127"/>
      <c r="J106" s="128">
        <f>J176</f>
        <v>0</v>
      </c>
      <c r="L106" s="124"/>
    </row>
    <row r="107" spans="2:47" s="9" customFormat="1" ht="19.95" customHeight="1">
      <c r="B107" s="124"/>
      <c r="D107" s="125" t="s">
        <v>1811</v>
      </c>
      <c r="E107" s="126"/>
      <c r="F107" s="126"/>
      <c r="G107" s="126"/>
      <c r="H107" s="126"/>
      <c r="I107" s="127"/>
      <c r="J107" s="128">
        <f>J179</f>
        <v>0</v>
      </c>
      <c r="L107" s="124"/>
    </row>
    <row r="108" spans="2:47" s="8" customFormat="1" ht="24.9" customHeight="1">
      <c r="B108" s="119"/>
      <c r="D108" s="120" t="s">
        <v>1084</v>
      </c>
      <c r="E108" s="121"/>
      <c r="F108" s="121"/>
      <c r="G108" s="121"/>
      <c r="H108" s="121"/>
      <c r="I108" s="122"/>
      <c r="J108" s="123">
        <f>J183</f>
        <v>0</v>
      </c>
      <c r="L108" s="119"/>
    </row>
    <row r="109" spans="2:47" s="1" customFormat="1" ht="21.75" customHeight="1">
      <c r="B109" s="28"/>
      <c r="I109" s="92"/>
      <c r="L109" s="28"/>
    </row>
    <row r="110" spans="2:47" s="1" customFormat="1" ht="6.9" customHeight="1">
      <c r="B110" s="40"/>
      <c r="C110" s="41"/>
      <c r="D110" s="41"/>
      <c r="E110" s="41"/>
      <c r="F110" s="41"/>
      <c r="G110" s="41"/>
      <c r="H110" s="41"/>
      <c r="I110" s="113"/>
      <c r="J110" s="41"/>
      <c r="K110" s="41"/>
      <c r="L110" s="28"/>
    </row>
    <row r="114" spans="2:12" s="1" customFormat="1" ht="6.9" customHeight="1">
      <c r="B114" s="42"/>
      <c r="C114" s="43"/>
      <c r="D114" s="43"/>
      <c r="E114" s="43"/>
      <c r="F114" s="43"/>
      <c r="G114" s="43"/>
      <c r="H114" s="43"/>
      <c r="I114" s="114"/>
      <c r="J114" s="43"/>
      <c r="K114" s="43"/>
      <c r="L114" s="28"/>
    </row>
    <row r="115" spans="2:12" s="1" customFormat="1" ht="24.9" customHeight="1">
      <c r="B115" s="28"/>
      <c r="C115" s="17" t="s">
        <v>145</v>
      </c>
      <c r="I115" s="92"/>
      <c r="L115" s="28"/>
    </row>
    <row r="116" spans="2:12" s="1" customFormat="1" ht="6.9" customHeight="1">
      <c r="B116" s="28"/>
      <c r="I116" s="92"/>
      <c r="L116" s="28"/>
    </row>
    <row r="117" spans="2:12" s="1" customFormat="1" ht="12" customHeight="1">
      <c r="B117" s="28"/>
      <c r="C117" s="23" t="s">
        <v>15</v>
      </c>
      <c r="I117" s="92"/>
      <c r="L117" s="28"/>
    </row>
    <row r="118" spans="2:12" s="1" customFormat="1" ht="16.5" customHeight="1">
      <c r="B118" s="28"/>
      <c r="E118" s="233" t="str">
        <f>E7</f>
        <v>DSS Ladomerska Vieska Odsťahovanie z kaštieľa v Ladomerskej Vieske</v>
      </c>
      <c r="F118" s="234"/>
      <c r="G118" s="234"/>
      <c r="H118" s="234"/>
      <c r="I118" s="92"/>
      <c r="L118" s="28"/>
    </row>
    <row r="119" spans="2:12" ht="12" customHeight="1">
      <c r="B119" s="16"/>
      <c r="C119" s="23" t="s">
        <v>110</v>
      </c>
      <c r="L119" s="16"/>
    </row>
    <row r="120" spans="2:12" s="1" customFormat="1" ht="16.5" customHeight="1">
      <c r="B120" s="28"/>
      <c r="E120" s="233" t="s">
        <v>111</v>
      </c>
      <c r="F120" s="232"/>
      <c r="G120" s="232"/>
      <c r="H120" s="232"/>
      <c r="I120" s="92"/>
      <c r="L120" s="28"/>
    </row>
    <row r="121" spans="2:12" s="1" customFormat="1" ht="12" customHeight="1">
      <c r="B121" s="28"/>
      <c r="C121" s="23" t="s">
        <v>112</v>
      </c>
      <c r="I121" s="92"/>
      <c r="L121" s="28"/>
    </row>
    <row r="122" spans="2:12" s="1" customFormat="1" ht="16.5" customHeight="1">
      <c r="B122" s="28"/>
      <c r="E122" s="217" t="str">
        <f>E11</f>
        <v>1-6 - Vodovodná a kanalizačna prípojka</v>
      </c>
      <c r="F122" s="232"/>
      <c r="G122" s="232"/>
      <c r="H122" s="232"/>
      <c r="I122" s="92"/>
      <c r="L122" s="28"/>
    </row>
    <row r="123" spans="2:12" s="1" customFormat="1" ht="6.9" customHeight="1">
      <c r="B123" s="28"/>
      <c r="I123" s="92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93" t="s">
        <v>21</v>
      </c>
      <c r="J124" s="48" t="str">
        <f>IF(J14="","",J14)</f>
        <v>29. 10. 2019</v>
      </c>
      <c r="L124" s="28"/>
    </row>
    <row r="125" spans="2:12" s="1" customFormat="1" ht="6.9" customHeight="1">
      <c r="B125" s="28"/>
      <c r="I125" s="92"/>
      <c r="L125" s="28"/>
    </row>
    <row r="126" spans="2:12" s="1" customFormat="1" ht="27.9" customHeight="1">
      <c r="B126" s="28"/>
      <c r="C126" s="23" t="s">
        <v>23</v>
      </c>
      <c r="F126" s="21" t="str">
        <f>E17</f>
        <v>BBSK, Domov sociálnych služieb Ladomerska Vieska</v>
      </c>
      <c r="I126" s="93" t="s">
        <v>29</v>
      </c>
      <c r="J126" s="26" t="str">
        <f>E23</f>
        <v>Design Project s.r.o.</v>
      </c>
      <c r="L126" s="28"/>
    </row>
    <row r="127" spans="2:12" s="1" customFormat="1" ht="15.15" customHeight="1">
      <c r="B127" s="28"/>
      <c r="C127" s="23" t="s">
        <v>27</v>
      </c>
      <c r="F127" s="21" t="str">
        <f>IF(E20="","",E20)</f>
        <v>Vyplň údaj</v>
      </c>
      <c r="I127" s="93" t="s">
        <v>32</v>
      </c>
      <c r="J127" s="26" t="str">
        <f>E26</f>
        <v xml:space="preserve"> </v>
      </c>
      <c r="L127" s="28"/>
    </row>
    <row r="128" spans="2:12" s="1" customFormat="1" ht="10.35" customHeight="1">
      <c r="B128" s="28"/>
      <c r="I128" s="92"/>
      <c r="L128" s="28"/>
    </row>
    <row r="129" spans="2:65" s="10" customFormat="1" ht="29.25" customHeight="1">
      <c r="B129" s="129"/>
      <c r="C129" s="130" t="s">
        <v>146</v>
      </c>
      <c r="D129" s="131" t="s">
        <v>59</v>
      </c>
      <c r="E129" s="131" t="s">
        <v>55</v>
      </c>
      <c r="F129" s="131" t="s">
        <v>56</v>
      </c>
      <c r="G129" s="131" t="s">
        <v>147</v>
      </c>
      <c r="H129" s="131" t="s">
        <v>148</v>
      </c>
      <c r="I129" s="132" t="s">
        <v>149</v>
      </c>
      <c r="J129" s="133" t="s">
        <v>116</v>
      </c>
      <c r="K129" s="134" t="s">
        <v>150</v>
      </c>
      <c r="L129" s="129"/>
      <c r="M129" s="55" t="s">
        <v>1</v>
      </c>
      <c r="N129" s="56" t="s">
        <v>38</v>
      </c>
      <c r="O129" s="56" t="s">
        <v>151</v>
      </c>
      <c r="P129" s="56" t="s">
        <v>152</v>
      </c>
      <c r="Q129" s="56" t="s">
        <v>153</v>
      </c>
      <c r="R129" s="56" t="s">
        <v>154</v>
      </c>
      <c r="S129" s="56" t="s">
        <v>155</v>
      </c>
      <c r="T129" s="57" t="s">
        <v>156</v>
      </c>
    </row>
    <row r="130" spans="2:65" s="1" customFormat="1" ht="22.8" customHeight="1">
      <c r="B130" s="28"/>
      <c r="C130" s="60" t="s">
        <v>117</v>
      </c>
      <c r="I130" s="92"/>
      <c r="J130" s="135">
        <f>BK130</f>
        <v>0</v>
      </c>
      <c r="L130" s="28"/>
      <c r="M130" s="58"/>
      <c r="N130" s="49"/>
      <c r="O130" s="49"/>
      <c r="P130" s="136">
        <f>P131+P140+P142+P174+P175+P183</f>
        <v>0</v>
      </c>
      <c r="Q130" s="49"/>
      <c r="R130" s="136">
        <f>R131+R140+R142+R174+R175+R183</f>
        <v>0</v>
      </c>
      <c r="S130" s="49"/>
      <c r="T130" s="137">
        <f>T131+T140+T142+T174+T175+T183</f>
        <v>0</v>
      </c>
      <c r="AT130" s="13" t="s">
        <v>73</v>
      </c>
      <c r="AU130" s="13" t="s">
        <v>118</v>
      </c>
      <c r="BK130" s="138">
        <f>BK131+BK140+BK142+BK174+BK175+BK183</f>
        <v>0</v>
      </c>
    </row>
    <row r="131" spans="2:65" s="11" customFormat="1" ht="25.95" customHeight="1">
      <c r="B131" s="139"/>
      <c r="D131" s="140" t="s">
        <v>73</v>
      </c>
      <c r="E131" s="141" t="s">
        <v>78</v>
      </c>
      <c r="F131" s="141" t="s">
        <v>160</v>
      </c>
      <c r="I131" s="142"/>
      <c r="J131" s="143">
        <f>BK131</f>
        <v>0</v>
      </c>
      <c r="L131" s="139"/>
      <c r="M131" s="144"/>
      <c r="N131" s="145"/>
      <c r="O131" s="145"/>
      <c r="P131" s="146">
        <f>SUM(P132:P139)</f>
        <v>0</v>
      </c>
      <c r="Q131" s="145"/>
      <c r="R131" s="146">
        <f>SUM(R132:R139)</f>
        <v>0</v>
      </c>
      <c r="S131" s="145"/>
      <c r="T131" s="147">
        <f>SUM(T132:T139)</f>
        <v>0</v>
      </c>
      <c r="AR131" s="140" t="s">
        <v>78</v>
      </c>
      <c r="AT131" s="148" t="s">
        <v>73</v>
      </c>
      <c r="AU131" s="148" t="s">
        <v>74</v>
      </c>
      <c r="AY131" s="140" t="s">
        <v>159</v>
      </c>
      <c r="BK131" s="149">
        <f>SUM(BK132:BK139)</f>
        <v>0</v>
      </c>
    </row>
    <row r="132" spans="2:65" s="1" customFormat="1" ht="16.5" customHeight="1">
      <c r="B132" s="152"/>
      <c r="C132" s="153" t="s">
        <v>544</v>
      </c>
      <c r="D132" s="153" t="s">
        <v>161</v>
      </c>
      <c r="E132" s="154" t="s">
        <v>1345</v>
      </c>
      <c r="F132" s="155" t="s">
        <v>1346</v>
      </c>
      <c r="G132" s="156" t="s">
        <v>164</v>
      </c>
      <c r="H132" s="157">
        <v>4</v>
      </c>
      <c r="I132" s="158"/>
      <c r="J132" s="159">
        <f t="shared" ref="J132:J139" si="0">ROUND(I132*H132,2)</f>
        <v>0</v>
      </c>
      <c r="K132" s="155" t="s">
        <v>1</v>
      </c>
      <c r="L132" s="28"/>
      <c r="M132" s="160" t="s">
        <v>1</v>
      </c>
      <c r="N132" s="161" t="s">
        <v>40</v>
      </c>
      <c r="O132" s="51"/>
      <c r="P132" s="162">
        <f t="shared" ref="P132:P139" si="1">O132*H132</f>
        <v>0</v>
      </c>
      <c r="Q132" s="162">
        <v>0</v>
      </c>
      <c r="R132" s="162">
        <f t="shared" ref="R132:R139" si="2">Q132*H132</f>
        <v>0</v>
      </c>
      <c r="S132" s="162">
        <v>0</v>
      </c>
      <c r="T132" s="163">
        <f t="shared" ref="T132:T139" si="3">S132*H132</f>
        <v>0</v>
      </c>
      <c r="AR132" s="164" t="s">
        <v>166</v>
      </c>
      <c r="AT132" s="164" t="s">
        <v>161</v>
      </c>
      <c r="AU132" s="164" t="s">
        <v>78</v>
      </c>
      <c r="AY132" s="13" t="s">
        <v>159</v>
      </c>
      <c r="BE132" s="165">
        <f t="shared" ref="BE132:BE139" si="4">IF(N132="základná",J132,0)</f>
        <v>0</v>
      </c>
      <c r="BF132" s="165">
        <f t="shared" ref="BF132:BF139" si="5">IF(N132="znížená",J132,0)</f>
        <v>0</v>
      </c>
      <c r="BG132" s="165">
        <f t="shared" ref="BG132:BG139" si="6">IF(N132="zákl. prenesená",J132,0)</f>
        <v>0</v>
      </c>
      <c r="BH132" s="165">
        <f t="shared" ref="BH132:BH139" si="7">IF(N132="zníž. prenesená",J132,0)</f>
        <v>0</v>
      </c>
      <c r="BI132" s="165">
        <f t="shared" ref="BI132:BI139" si="8">IF(N132="nulová",J132,0)</f>
        <v>0</v>
      </c>
      <c r="BJ132" s="13" t="s">
        <v>86</v>
      </c>
      <c r="BK132" s="165">
        <f t="shared" ref="BK132:BK139" si="9">ROUND(I132*H132,2)</f>
        <v>0</v>
      </c>
      <c r="BL132" s="13" t="s">
        <v>166</v>
      </c>
      <c r="BM132" s="164" t="s">
        <v>86</v>
      </c>
    </row>
    <row r="133" spans="2:65" s="1" customFormat="1" ht="36" customHeight="1">
      <c r="B133" s="152"/>
      <c r="C133" s="153" t="s">
        <v>548</v>
      </c>
      <c r="D133" s="153" t="s">
        <v>161</v>
      </c>
      <c r="E133" s="154" t="s">
        <v>1347</v>
      </c>
      <c r="F133" s="155" t="s">
        <v>1348</v>
      </c>
      <c r="G133" s="156" t="s">
        <v>164</v>
      </c>
      <c r="H133" s="157">
        <v>4</v>
      </c>
      <c r="I133" s="158"/>
      <c r="J133" s="159">
        <f t="shared" si="0"/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166</v>
      </c>
      <c r="AT133" s="164" t="s">
        <v>161</v>
      </c>
      <c r="AU133" s="164" t="s">
        <v>78</v>
      </c>
      <c r="AY133" s="13" t="s">
        <v>159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166</v>
      </c>
      <c r="BM133" s="164" t="s">
        <v>166</v>
      </c>
    </row>
    <row r="134" spans="2:65" s="1" customFormat="1" ht="16.5" customHeight="1">
      <c r="B134" s="152"/>
      <c r="C134" s="153" t="s">
        <v>552</v>
      </c>
      <c r="D134" s="153" t="s">
        <v>161</v>
      </c>
      <c r="E134" s="154" t="s">
        <v>1812</v>
      </c>
      <c r="F134" s="155" t="s">
        <v>1813</v>
      </c>
      <c r="G134" s="156" t="s">
        <v>164</v>
      </c>
      <c r="H134" s="157">
        <v>1.4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166</v>
      </c>
      <c r="AT134" s="164" t="s">
        <v>161</v>
      </c>
      <c r="AU134" s="164" t="s">
        <v>78</v>
      </c>
      <c r="AY134" s="13" t="s">
        <v>159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166</v>
      </c>
      <c r="BM134" s="164" t="s">
        <v>182</v>
      </c>
    </row>
    <row r="135" spans="2:65" s="1" customFormat="1" ht="24" customHeight="1">
      <c r="B135" s="152"/>
      <c r="C135" s="153" t="s">
        <v>558</v>
      </c>
      <c r="D135" s="153" t="s">
        <v>161</v>
      </c>
      <c r="E135" s="154" t="s">
        <v>1814</v>
      </c>
      <c r="F135" s="155" t="s">
        <v>1815</v>
      </c>
      <c r="G135" s="156" t="s">
        <v>164</v>
      </c>
      <c r="H135" s="157">
        <v>1.4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166</v>
      </c>
      <c r="AT135" s="164" t="s">
        <v>161</v>
      </c>
      <c r="AU135" s="164" t="s">
        <v>78</v>
      </c>
      <c r="AY135" s="13" t="s">
        <v>159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166</v>
      </c>
      <c r="BM135" s="164" t="s">
        <v>190</v>
      </c>
    </row>
    <row r="136" spans="2:65" s="1" customFormat="1" ht="16.5" customHeight="1">
      <c r="B136" s="152"/>
      <c r="C136" s="153" t="s">
        <v>566</v>
      </c>
      <c r="D136" s="153" t="s">
        <v>161</v>
      </c>
      <c r="E136" s="154" t="s">
        <v>1816</v>
      </c>
      <c r="F136" s="155" t="s">
        <v>1817</v>
      </c>
      <c r="G136" s="156" t="s">
        <v>164</v>
      </c>
      <c r="H136" s="157">
        <v>1.4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166</v>
      </c>
      <c r="AT136" s="164" t="s">
        <v>161</v>
      </c>
      <c r="AU136" s="164" t="s">
        <v>78</v>
      </c>
      <c r="AY136" s="13" t="s">
        <v>159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166</v>
      </c>
      <c r="BM136" s="164" t="s">
        <v>199</v>
      </c>
    </row>
    <row r="137" spans="2:65" s="1" customFormat="1" ht="24" customHeight="1">
      <c r="B137" s="152"/>
      <c r="C137" s="153" t="s">
        <v>556</v>
      </c>
      <c r="D137" s="153" t="s">
        <v>161</v>
      </c>
      <c r="E137" s="154" t="s">
        <v>1354</v>
      </c>
      <c r="F137" s="155" t="s">
        <v>1355</v>
      </c>
      <c r="G137" s="156" t="s">
        <v>164</v>
      </c>
      <c r="H137" s="157">
        <v>2.6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166</v>
      </c>
      <c r="AT137" s="164" t="s">
        <v>161</v>
      </c>
      <c r="AU137" s="164" t="s">
        <v>78</v>
      </c>
      <c r="AY137" s="13" t="s">
        <v>159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166</v>
      </c>
      <c r="BM137" s="164" t="s">
        <v>209</v>
      </c>
    </row>
    <row r="138" spans="2:65" s="1" customFormat="1" ht="24" customHeight="1">
      <c r="B138" s="152"/>
      <c r="C138" s="153" t="s">
        <v>573</v>
      </c>
      <c r="D138" s="153" t="s">
        <v>161</v>
      </c>
      <c r="E138" s="154" t="s">
        <v>1818</v>
      </c>
      <c r="F138" s="155" t="s">
        <v>1819</v>
      </c>
      <c r="G138" s="156" t="s">
        <v>164</v>
      </c>
      <c r="H138" s="157">
        <v>0.8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166</v>
      </c>
      <c r="AT138" s="164" t="s">
        <v>161</v>
      </c>
      <c r="AU138" s="164" t="s">
        <v>78</v>
      </c>
      <c r="AY138" s="13" t="s">
        <v>159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166</v>
      </c>
      <c r="BM138" s="164" t="s">
        <v>218</v>
      </c>
    </row>
    <row r="139" spans="2:65" s="1" customFormat="1" ht="16.5" customHeight="1">
      <c r="B139" s="152"/>
      <c r="C139" s="166" t="s">
        <v>577</v>
      </c>
      <c r="D139" s="166" t="s">
        <v>250</v>
      </c>
      <c r="E139" s="167" t="s">
        <v>1820</v>
      </c>
      <c r="F139" s="168" t="s">
        <v>1821</v>
      </c>
      <c r="G139" s="169" t="s">
        <v>164</v>
      </c>
      <c r="H139" s="170">
        <v>0.96</v>
      </c>
      <c r="I139" s="171"/>
      <c r="J139" s="172">
        <f t="shared" si="0"/>
        <v>0</v>
      </c>
      <c r="K139" s="168" t="s">
        <v>1</v>
      </c>
      <c r="L139" s="173"/>
      <c r="M139" s="174" t="s">
        <v>1</v>
      </c>
      <c r="N139" s="175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190</v>
      </c>
      <c r="AT139" s="164" t="s">
        <v>250</v>
      </c>
      <c r="AU139" s="164" t="s">
        <v>78</v>
      </c>
      <c r="AY139" s="13" t="s">
        <v>159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166</v>
      </c>
      <c r="BM139" s="164" t="s">
        <v>226</v>
      </c>
    </row>
    <row r="140" spans="2:65" s="11" customFormat="1" ht="25.95" customHeight="1">
      <c r="B140" s="139"/>
      <c r="D140" s="140" t="s">
        <v>73</v>
      </c>
      <c r="E140" s="141" t="s">
        <v>166</v>
      </c>
      <c r="F140" s="141" t="s">
        <v>340</v>
      </c>
      <c r="I140" s="142"/>
      <c r="J140" s="143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0</v>
      </c>
      <c r="S140" s="145"/>
      <c r="T140" s="147">
        <f>T141</f>
        <v>0</v>
      </c>
      <c r="AR140" s="140" t="s">
        <v>78</v>
      </c>
      <c r="AT140" s="148" t="s">
        <v>73</v>
      </c>
      <c r="AU140" s="148" t="s">
        <v>74</v>
      </c>
      <c r="AY140" s="140" t="s">
        <v>159</v>
      </c>
      <c r="BK140" s="149">
        <f>BK141</f>
        <v>0</v>
      </c>
    </row>
    <row r="141" spans="2:65" s="1" customFormat="1" ht="24" customHeight="1">
      <c r="B141" s="152"/>
      <c r="C141" s="153" t="s">
        <v>579</v>
      </c>
      <c r="D141" s="153" t="s">
        <v>161</v>
      </c>
      <c r="E141" s="154" t="s">
        <v>1822</v>
      </c>
      <c r="F141" s="155" t="s">
        <v>1823</v>
      </c>
      <c r="G141" s="156" t="s">
        <v>164</v>
      </c>
      <c r="H141" s="157">
        <v>0.6</v>
      </c>
      <c r="I141" s="158"/>
      <c r="J141" s="159">
        <f>ROUND(I141*H141,2)</f>
        <v>0</v>
      </c>
      <c r="K141" s="155" t="s">
        <v>1</v>
      </c>
      <c r="L141" s="28"/>
      <c r="M141" s="160" t="s">
        <v>1</v>
      </c>
      <c r="N141" s="161" t="s">
        <v>40</v>
      </c>
      <c r="O141" s="51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AR141" s="164" t="s">
        <v>166</v>
      </c>
      <c r="AT141" s="164" t="s">
        <v>161</v>
      </c>
      <c r="AU141" s="164" t="s">
        <v>78</v>
      </c>
      <c r="AY141" s="13" t="s">
        <v>159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3" t="s">
        <v>86</v>
      </c>
      <c r="BK141" s="165">
        <f>ROUND(I141*H141,2)</f>
        <v>0</v>
      </c>
      <c r="BL141" s="13" t="s">
        <v>166</v>
      </c>
      <c r="BM141" s="164" t="s">
        <v>234</v>
      </c>
    </row>
    <row r="142" spans="2:65" s="11" customFormat="1" ht="25.95" customHeight="1">
      <c r="B142" s="139"/>
      <c r="D142" s="140" t="s">
        <v>73</v>
      </c>
      <c r="E142" s="141" t="s">
        <v>157</v>
      </c>
      <c r="F142" s="141" t="s">
        <v>158</v>
      </c>
      <c r="I142" s="142"/>
      <c r="J142" s="143">
        <f>BK142</f>
        <v>0</v>
      </c>
      <c r="L142" s="139"/>
      <c r="M142" s="144"/>
      <c r="N142" s="145"/>
      <c r="O142" s="145"/>
      <c r="P142" s="146">
        <f>P143+P172</f>
        <v>0</v>
      </c>
      <c r="Q142" s="145"/>
      <c r="R142" s="146">
        <f>R143+R172</f>
        <v>0</v>
      </c>
      <c r="S142" s="145"/>
      <c r="T142" s="147">
        <f>T143+T172</f>
        <v>0</v>
      </c>
      <c r="AR142" s="140" t="s">
        <v>78</v>
      </c>
      <c r="AT142" s="148" t="s">
        <v>73</v>
      </c>
      <c r="AU142" s="148" t="s">
        <v>74</v>
      </c>
      <c r="AY142" s="140" t="s">
        <v>159</v>
      </c>
      <c r="BK142" s="149">
        <f>BK143+BK172</f>
        <v>0</v>
      </c>
    </row>
    <row r="143" spans="2:65" s="11" customFormat="1" ht="22.8" customHeight="1">
      <c r="B143" s="139"/>
      <c r="D143" s="140" t="s">
        <v>73</v>
      </c>
      <c r="E143" s="150" t="s">
        <v>190</v>
      </c>
      <c r="F143" s="150" t="s">
        <v>1366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SUM(P144:P171)</f>
        <v>0</v>
      </c>
      <c r="Q143" s="145"/>
      <c r="R143" s="146">
        <f>SUM(R144:R171)</f>
        <v>0</v>
      </c>
      <c r="S143" s="145"/>
      <c r="T143" s="147">
        <f>SUM(T144:T171)</f>
        <v>0</v>
      </c>
      <c r="AR143" s="140" t="s">
        <v>78</v>
      </c>
      <c r="AT143" s="148" t="s">
        <v>73</v>
      </c>
      <c r="AU143" s="148" t="s">
        <v>78</v>
      </c>
      <c r="AY143" s="140" t="s">
        <v>159</v>
      </c>
      <c r="BK143" s="149">
        <f>SUM(BK144:BK171)</f>
        <v>0</v>
      </c>
    </row>
    <row r="144" spans="2:65" s="1" customFormat="1" ht="24" customHeight="1">
      <c r="B144" s="152"/>
      <c r="C144" s="153" t="s">
        <v>480</v>
      </c>
      <c r="D144" s="153" t="s">
        <v>161</v>
      </c>
      <c r="E144" s="154" t="s">
        <v>1824</v>
      </c>
      <c r="F144" s="155" t="s">
        <v>1825</v>
      </c>
      <c r="G144" s="156" t="s">
        <v>274</v>
      </c>
      <c r="H144" s="157">
        <v>1</v>
      </c>
      <c r="I144" s="158"/>
      <c r="J144" s="159">
        <f t="shared" ref="J144:J171" si="10">ROUND(I144*H144,2)</f>
        <v>0</v>
      </c>
      <c r="K144" s="155" t="s">
        <v>1</v>
      </c>
      <c r="L144" s="28"/>
      <c r="M144" s="160" t="s">
        <v>1</v>
      </c>
      <c r="N144" s="161" t="s">
        <v>40</v>
      </c>
      <c r="O144" s="51"/>
      <c r="P144" s="162">
        <f t="shared" ref="P144:P171" si="11">O144*H144</f>
        <v>0</v>
      </c>
      <c r="Q144" s="162">
        <v>0</v>
      </c>
      <c r="R144" s="162">
        <f t="shared" ref="R144:R171" si="12">Q144*H144</f>
        <v>0</v>
      </c>
      <c r="S144" s="162">
        <v>0</v>
      </c>
      <c r="T144" s="163">
        <f t="shared" ref="T144:T171" si="13">S144*H144</f>
        <v>0</v>
      </c>
      <c r="AR144" s="164" t="s">
        <v>166</v>
      </c>
      <c r="AT144" s="164" t="s">
        <v>161</v>
      </c>
      <c r="AU144" s="164" t="s">
        <v>86</v>
      </c>
      <c r="AY144" s="13" t="s">
        <v>159</v>
      </c>
      <c r="BE144" s="165">
        <f t="shared" ref="BE144:BE171" si="14">IF(N144="základná",J144,0)</f>
        <v>0</v>
      </c>
      <c r="BF144" s="165">
        <f t="shared" ref="BF144:BF171" si="15">IF(N144="znížená",J144,0)</f>
        <v>0</v>
      </c>
      <c r="BG144" s="165">
        <f t="shared" ref="BG144:BG171" si="16">IF(N144="zákl. prenesená",J144,0)</f>
        <v>0</v>
      </c>
      <c r="BH144" s="165">
        <f t="shared" ref="BH144:BH171" si="17">IF(N144="zníž. prenesená",J144,0)</f>
        <v>0</v>
      </c>
      <c r="BI144" s="165">
        <f t="shared" ref="BI144:BI171" si="18">IF(N144="nulová",J144,0)</f>
        <v>0</v>
      </c>
      <c r="BJ144" s="13" t="s">
        <v>86</v>
      </c>
      <c r="BK144" s="165">
        <f t="shared" ref="BK144:BK171" si="19">ROUND(I144*H144,2)</f>
        <v>0</v>
      </c>
      <c r="BL144" s="13" t="s">
        <v>166</v>
      </c>
      <c r="BM144" s="164" t="s">
        <v>7</v>
      </c>
    </row>
    <row r="145" spans="2:65" s="1" customFormat="1" ht="24" customHeight="1">
      <c r="B145" s="152"/>
      <c r="C145" s="153" t="s">
        <v>419</v>
      </c>
      <c r="D145" s="153" t="s">
        <v>161</v>
      </c>
      <c r="E145" s="154" t="s">
        <v>1367</v>
      </c>
      <c r="F145" s="155" t="s">
        <v>1368</v>
      </c>
      <c r="G145" s="156" t="s">
        <v>212</v>
      </c>
      <c r="H145" s="157">
        <v>3</v>
      </c>
      <c r="I145" s="158"/>
      <c r="J145" s="159">
        <f t="shared" si="10"/>
        <v>0</v>
      </c>
      <c r="K145" s="155" t="s">
        <v>1</v>
      </c>
      <c r="L145" s="28"/>
      <c r="M145" s="160" t="s">
        <v>1</v>
      </c>
      <c r="N145" s="161" t="s">
        <v>40</v>
      </c>
      <c r="O145" s="51"/>
      <c r="P145" s="162">
        <f t="shared" si="11"/>
        <v>0</v>
      </c>
      <c r="Q145" s="162">
        <v>0</v>
      </c>
      <c r="R145" s="162">
        <f t="shared" si="12"/>
        <v>0</v>
      </c>
      <c r="S145" s="162">
        <v>0</v>
      </c>
      <c r="T145" s="163">
        <f t="shared" si="13"/>
        <v>0</v>
      </c>
      <c r="AR145" s="164" t="s">
        <v>166</v>
      </c>
      <c r="AT145" s="164" t="s">
        <v>161</v>
      </c>
      <c r="AU145" s="164" t="s">
        <v>86</v>
      </c>
      <c r="AY145" s="13" t="s">
        <v>159</v>
      </c>
      <c r="BE145" s="165">
        <f t="shared" si="14"/>
        <v>0</v>
      </c>
      <c r="BF145" s="165">
        <f t="shared" si="15"/>
        <v>0</v>
      </c>
      <c r="BG145" s="165">
        <f t="shared" si="16"/>
        <v>0</v>
      </c>
      <c r="BH145" s="165">
        <f t="shared" si="17"/>
        <v>0</v>
      </c>
      <c r="BI145" s="165">
        <f t="shared" si="18"/>
        <v>0</v>
      </c>
      <c r="BJ145" s="13" t="s">
        <v>86</v>
      </c>
      <c r="BK145" s="165">
        <f t="shared" si="19"/>
        <v>0</v>
      </c>
      <c r="BL145" s="13" t="s">
        <v>166</v>
      </c>
      <c r="BM145" s="164" t="s">
        <v>249</v>
      </c>
    </row>
    <row r="146" spans="2:65" s="1" customFormat="1" ht="24" customHeight="1">
      <c r="B146" s="152"/>
      <c r="C146" s="166" t="s">
        <v>423</v>
      </c>
      <c r="D146" s="166" t="s">
        <v>250</v>
      </c>
      <c r="E146" s="167" t="s">
        <v>1369</v>
      </c>
      <c r="F146" s="168" t="s">
        <v>1370</v>
      </c>
      <c r="G146" s="169" t="s">
        <v>212</v>
      </c>
      <c r="H146" s="170">
        <v>3</v>
      </c>
      <c r="I146" s="171"/>
      <c r="J146" s="172">
        <f t="shared" si="10"/>
        <v>0</v>
      </c>
      <c r="K146" s="168" t="s">
        <v>1</v>
      </c>
      <c r="L146" s="173"/>
      <c r="M146" s="174" t="s">
        <v>1</v>
      </c>
      <c r="N146" s="175" t="s">
        <v>40</v>
      </c>
      <c r="O146" s="51"/>
      <c r="P146" s="162">
        <f t="shared" si="11"/>
        <v>0</v>
      </c>
      <c r="Q146" s="162">
        <v>0</v>
      </c>
      <c r="R146" s="162">
        <f t="shared" si="12"/>
        <v>0</v>
      </c>
      <c r="S146" s="162">
        <v>0</v>
      </c>
      <c r="T146" s="163">
        <f t="shared" si="13"/>
        <v>0</v>
      </c>
      <c r="AR146" s="164" t="s">
        <v>190</v>
      </c>
      <c r="AT146" s="164" t="s">
        <v>250</v>
      </c>
      <c r="AU146" s="164" t="s">
        <v>86</v>
      </c>
      <c r="AY146" s="13" t="s">
        <v>159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3" t="s">
        <v>86</v>
      </c>
      <c r="BK146" s="165">
        <f t="shared" si="19"/>
        <v>0</v>
      </c>
      <c r="BL146" s="13" t="s">
        <v>166</v>
      </c>
      <c r="BM146" s="164" t="s">
        <v>259</v>
      </c>
    </row>
    <row r="147" spans="2:65" s="1" customFormat="1" ht="24" customHeight="1">
      <c r="B147" s="152"/>
      <c r="C147" s="166" t="s">
        <v>427</v>
      </c>
      <c r="D147" s="166" t="s">
        <v>250</v>
      </c>
      <c r="E147" s="167" t="s">
        <v>1371</v>
      </c>
      <c r="F147" s="168" t="s">
        <v>1372</v>
      </c>
      <c r="G147" s="169" t="s">
        <v>274</v>
      </c>
      <c r="H147" s="170">
        <v>1</v>
      </c>
      <c r="I147" s="171"/>
      <c r="J147" s="172">
        <f t="shared" si="10"/>
        <v>0</v>
      </c>
      <c r="K147" s="168" t="s">
        <v>1</v>
      </c>
      <c r="L147" s="173"/>
      <c r="M147" s="174" t="s">
        <v>1</v>
      </c>
      <c r="N147" s="175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190</v>
      </c>
      <c r="AT147" s="164" t="s">
        <v>250</v>
      </c>
      <c r="AU147" s="164" t="s">
        <v>86</v>
      </c>
      <c r="AY147" s="13" t="s">
        <v>159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86</v>
      </c>
      <c r="BK147" s="165">
        <f t="shared" si="19"/>
        <v>0</v>
      </c>
      <c r="BL147" s="13" t="s">
        <v>166</v>
      </c>
      <c r="BM147" s="164" t="s">
        <v>267</v>
      </c>
    </row>
    <row r="148" spans="2:65" s="1" customFormat="1" ht="24" customHeight="1">
      <c r="B148" s="152"/>
      <c r="C148" s="153" t="s">
        <v>536</v>
      </c>
      <c r="D148" s="153" t="s">
        <v>161</v>
      </c>
      <c r="E148" s="154" t="s">
        <v>1378</v>
      </c>
      <c r="F148" s="155" t="s">
        <v>1379</v>
      </c>
      <c r="G148" s="156" t="s">
        <v>212</v>
      </c>
      <c r="H148" s="157">
        <v>5</v>
      </c>
      <c r="I148" s="158"/>
      <c r="J148" s="159">
        <f t="shared" si="10"/>
        <v>0</v>
      </c>
      <c r="K148" s="155" t="s">
        <v>1</v>
      </c>
      <c r="L148" s="28"/>
      <c r="M148" s="160" t="s">
        <v>1</v>
      </c>
      <c r="N148" s="161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166</v>
      </c>
      <c r="AT148" s="164" t="s">
        <v>161</v>
      </c>
      <c r="AU148" s="164" t="s">
        <v>86</v>
      </c>
      <c r="AY148" s="13" t="s">
        <v>159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166</v>
      </c>
      <c r="BM148" s="164" t="s">
        <v>276</v>
      </c>
    </row>
    <row r="149" spans="2:65" s="1" customFormat="1" ht="24" customHeight="1">
      <c r="B149" s="152"/>
      <c r="C149" s="166" t="s">
        <v>540</v>
      </c>
      <c r="D149" s="166" t="s">
        <v>250</v>
      </c>
      <c r="E149" s="167" t="s">
        <v>1381</v>
      </c>
      <c r="F149" s="168" t="s">
        <v>1826</v>
      </c>
      <c r="G149" s="169" t="s">
        <v>274</v>
      </c>
      <c r="H149" s="170">
        <v>1</v>
      </c>
      <c r="I149" s="171"/>
      <c r="J149" s="172">
        <f t="shared" si="10"/>
        <v>0</v>
      </c>
      <c r="K149" s="168" t="s">
        <v>1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190</v>
      </c>
      <c r="AT149" s="164" t="s">
        <v>250</v>
      </c>
      <c r="AU149" s="164" t="s">
        <v>86</v>
      </c>
      <c r="AY149" s="13" t="s">
        <v>159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166</v>
      </c>
      <c r="BM149" s="164" t="s">
        <v>284</v>
      </c>
    </row>
    <row r="150" spans="2:65" s="1" customFormat="1" ht="16.5" customHeight="1">
      <c r="B150" s="152"/>
      <c r="C150" s="153" t="s">
        <v>415</v>
      </c>
      <c r="D150" s="153" t="s">
        <v>161</v>
      </c>
      <c r="E150" s="154" t="s">
        <v>1383</v>
      </c>
      <c r="F150" s="155" t="s">
        <v>1384</v>
      </c>
      <c r="G150" s="156" t="s">
        <v>604</v>
      </c>
      <c r="H150" s="176"/>
      <c r="I150" s="158"/>
      <c r="J150" s="159">
        <f t="shared" si="10"/>
        <v>0</v>
      </c>
      <c r="K150" s="155" t="s">
        <v>1</v>
      </c>
      <c r="L150" s="28"/>
      <c r="M150" s="160" t="s">
        <v>1</v>
      </c>
      <c r="N150" s="161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166</v>
      </c>
      <c r="AT150" s="164" t="s">
        <v>161</v>
      </c>
      <c r="AU150" s="164" t="s">
        <v>86</v>
      </c>
      <c r="AY150" s="13" t="s">
        <v>159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166</v>
      </c>
      <c r="BM150" s="164" t="s">
        <v>292</v>
      </c>
    </row>
    <row r="151" spans="2:65" s="1" customFormat="1" ht="24" customHeight="1">
      <c r="B151" s="152"/>
      <c r="C151" s="153" t="s">
        <v>488</v>
      </c>
      <c r="D151" s="153" t="s">
        <v>161</v>
      </c>
      <c r="E151" s="154" t="s">
        <v>1827</v>
      </c>
      <c r="F151" s="155" t="s">
        <v>1828</v>
      </c>
      <c r="G151" s="156" t="s">
        <v>274</v>
      </c>
      <c r="H151" s="157">
        <v>1</v>
      </c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166</v>
      </c>
      <c r="AT151" s="164" t="s">
        <v>161</v>
      </c>
      <c r="AU151" s="164" t="s">
        <v>86</v>
      </c>
      <c r="AY151" s="13" t="s">
        <v>159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166</v>
      </c>
      <c r="BM151" s="164" t="s">
        <v>300</v>
      </c>
    </row>
    <row r="152" spans="2:65" s="1" customFormat="1" ht="16.5" customHeight="1">
      <c r="B152" s="152"/>
      <c r="C152" s="166" t="s">
        <v>492</v>
      </c>
      <c r="D152" s="166" t="s">
        <v>250</v>
      </c>
      <c r="E152" s="167" t="s">
        <v>1829</v>
      </c>
      <c r="F152" s="168" t="s">
        <v>1830</v>
      </c>
      <c r="G152" s="169" t="s">
        <v>274</v>
      </c>
      <c r="H152" s="170">
        <v>1</v>
      </c>
      <c r="I152" s="171"/>
      <c r="J152" s="172">
        <f t="shared" si="10"/>
        <v>0</v>
      </c>
      <c r="K152" s="168" t="s">
        <v>1</v>
      </c>
      <c r="L152" s="173"/>
      <c r="M152" s="174" t="s">
        <v>1</v>
      </c>
      <c r="N152" s="175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190</v>
      </c>
      <c r="AT152" s="164" t="s">
        <v>250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166</v>
      </c>
      <c r="BM152" s="164" t="s">
        <v>308</v>
      </c>
    </row>
    <row r="153" spans="2:65" s="1" customFormat="1" ht="24" customHeight="1">
      <c r="B153" s="152"/>
      <c r="C153" s="153" t="s">
        <v>459</v>
      </c>
      <c r="D153" s="153" t="s">
        <v>161</v>
      </c>
      <c r="E153" s="154" t="s">
        <v>1831</v>
      </c>
      <c r="F153" s="155" t="s">
        <v>1832</v>
      </c>
      <c r="G153" s="156" t="s">
        <v>274</v>
      </c>
      <c r="H153" s="157">
        <v>1</v>
      </c>
      <c r="I153" s="158"/>
      <c r="J153" s="159">
        <f t="shared" si="10"/>
        <v>0</v>
      </c>
      <c r="K153" s="155" t="s">
        <v>1</v>
      </c>
      <c r="L153" s="28"/>
      <c r="M153" s="160" t="s">
        <v>1</v>
      </c>
      <c r="N153" s="161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166</v>
      </c>
      <c r="AT153" s="164" t="s">
        <v>161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166</v>
      </c>
      <c r="BM153" s="164" t="s">
        <v>316</v>
      </c>
    </row>
    <row r="154" spans="2:65" s="1" customFormat="1" ht="24" customHeight="1">
      <c r="B154" s="152"/>
      <c r="C154" s="166" t="s">
        <v>463</v>
      </c>
      <c r="D154" s="166" t="s">
        <v>250</v>
      </c>
      <c r="E154" s="167" t="s">
        <v>1833</v>
      </c>
      <c r="F154" s="168" t="s">
        <v>1834</v>
      </c>
      <c r="G154" s="169" t="s">
        <v>274</v>
      </c>
      <c r="H154" s="170">
        <v>1</v>
      </c>
      <c r="I154" s="171"/>
      <c r="J154" s="172">
        <f t="shared" si="10"/>
        <v>0</v>
      </c>
      <c r="K154" s="168" t="s">
        <v>1</v>
      </c>
      <c r="L154" s="173"/>
      <c r="M154" s="174" t="s">
        <v>1</v>
      </c>
      <c r="N154" s="175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190</v>
      </c>
      <c r="AT154" s="164" t="s">
        <v>250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166</v>
      </c>
      <c r="BM154" s="164" t="s">
        <v>324</v>
      </c>
    </row>
    <row r="155" spans="2:65" s="1" customFormat="1" ht="24" customHeight="1">
      <c r="B155" s="152"/>
      <c r="C155" s="166" t="s">
        <v>467</v>
      </c>
      <c r="D155" s="166" t="s">
        <v>250</v>
      </c>
      <c r="E155" s="167" t="s">
        <v>1835</v>
      </c>
      <c r="F155" s="168" t="s">
        <v>1836</v>
      </c>
      <c r="G155" s="169" t="s">
        <v>274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190</v>
      </c>
      <c r="AT155" s="164" t="s">
        <v>250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166</v>
      </c>
      <c r="BM155" s="164" t="s">
        <v>332</v>
      </c>
    </row>
    <row r="156" spans="2:65" s="1" customFormat="1" ht="24" customHeight="1">
      <c r="B156" s="152"/>
      <c r="C156" s="153" t="s">
        <v>451</v>
      </c>
      <c r="D156" s="153" t="s">
        <v>161</v>
      </c>
      <c r="E156" s="154" t="s">
        <v>1837</v>
      </c>
      <c r="F156" s="155" t="s">
        <v>1838</v>
      </c>
      <c r="G156" s="156" t="s">
        <v>274</v>
      </c>
      <c r="H156" s="157">
        <v>1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166</v>
      </c>
      <c r="AT156" s="164" t="s">
        <v>161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166</v>
      </c>
      <c r="BM156" s="164" t="s">
        <v>341</v>
      </c>
    </row>
    <row r="157" spans="2:65" s="1" customFormat="1" ht="24" customHeight="1">
      <c r="B157" s="152"/>
      <c r="C157" s="166" t="s">
        <v>455</v>
      </c>
      <c r="D157" s="166" t="s">
        <v>250</v>
      </c>
      <c r="E157" s="167" t="s">
        <v>1839</v>
      </c>
      <c r="F157" s="168" t="s">
        <v>1840</v>
      </c>
      <c r="G157" s="169" t="s">
        <v>274</v>
      </c>
      <c r="H157" s="170">
        <v>1</v>
      </c>
      <c r="I157" s="171"/>
      <c r="J157" s="172">
        <f t="shared" si="10"/>
        <v>0</v>
      </c>
      <c r="K157" s="168" t="s">
        <v>1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190</v>
      </c>
      <c r="AT157" s="164" t="s">
        <v>250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166</v>
      </c>
      <c r="BM157" s="164" t="s">
        <v>349</v>
      </c>
    </row>
    <row r="158" spans="2:65" s="1" customFormat="1" ht="16.5" customHeight="1">
      <c r="B158" s="152"/>
      <c r="C158" s="153" t="s">
        <v>276</v>
      </c>
      <c r="D158" s="153" t="s">
        <v>161</v>
      </c>
      <c r="E158" s="154" t="s">
        <v>1385</v>
      </c>
      <c r="F158" s="155" t="s">
        <v>1386</v>
      </c>
      <c r="G158" s="156" t="s">
        <v>212</v>
      </c>
      <c r="H158" s="157">
        <v>24.5</v>
      </c>
      <c r="I158" s="158"/>
      <c r="J158" s="159">
        <f t="shared" si="10"/>
        <v>0</v>
      </c>
      <c r="K158" s="155" t="s">
        <v>1</v>
      </c>
      <c r="L158" s="28"/>
      <c r="M158" s="160" t="s">
        <v>1</v>
      </c>
      <c r="N158" s="161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166</v>
      </c>
      <c r="AT158" s="164" t="s">
        <v>161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166</v>
      </c>
      <c r="BM158" s="164" t="s">
        <v>357</v>
      </c>
    </row>
    <row r="159" spans="2:65" s="1" customFormat="1" ht="24" customHeight="1">
      <c r="B159" s="152"/>
      <c r="C159" s="153" t="s">
        <v>443</v>
      </c>
      <c r="D159" s="153" t="s">
        <v>161</v>
      </c>
      <c r="E159" s="154" t="s">
        <v>1841</v>
      </c>
      <c r="F159" s="155" t="s">
        <v>1842</v>
      </c>
      <c r="G159" s="156" t="s">
        <v>274</v>
      </c>
      <c r="H159" s="157">
        <v>1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166</v>
      </c>
      <c r="AT159" s="164" t="s">
        <v>161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166</v>
      </c>
      <c r="BM159" s="164" t="s">
        <v>366</v>
      </c>
    </row>
    <row r="160" spans="2:65" s="1" customFormat="1" ht="24" customHeight="1">
      <c r="B160" s="152"/>
      <c r="C160" s="166" t="s">
        <v>447</v>
      </c>
      <c r="D160" s="166" t="s">
        <v>250</v>
      </c>
      <c r="E160" s="167" t="s">
        <v>1843</v>
      </c>
      <c r="F160" s="168" t="s">
        <v>1844</v>
      </c>
      <c r="G160" s="169" t="s">
        <v>274</v>
      </c>
      <c r="H160" s="170">
        <v>1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190</v>
      </c>
      <c r="AT160" s="164" t="s">
        <v>250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166</v>
      </c>
      <c r="BM160" s="164" t="s">
        <v>374</v>
      </c>
    </row>
    <row r="161" spans="2:65" s="1" customFormat="1" ht="24" customHeight="1">
      <c r="B161" s="152"/>
      <c r="C161" s="153" t="s">
        <v>595</v>
      </c>
      <c r="D161" s="153" t="s">
        <v>161</v>
      </c>
      <c r="E161" s="154" t="s">
        <v>1845</v>
      </c>
      <c r="F161" s="155" t="s">
        <v>1846</v>
      </c>
      <c r="G161" s="156" t="s">
        <v>274</v>
      </c>
      <c r="H161" s="157">
        <v>1</v>
      </c>
      <c r="I161" s="158"/>
      <c r="J161" s="159">
        <f t="shared" si="10"/>
        <v>0</v>
      </c>
      <c r="K161" s="155" t="s">
        <v>1</v>
      </c>
      <c r="L161" s="28"/>
      <c r="M161" s="160" t="s">
        <v>1</v>
      </c>
      <c r="N161" s="161" t="s">
        <v>40</v>
      </c>
      <c r="O161" s="51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AR161" s="164" t="s">
        <v>166</v>
      </c>
      <c r="AT161" s="164" t="s">
        <v>161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166</v>
      </c>
      <c r="BM161" s="164" t="s">
        <v>382</v>
      </c>
    </row>
    <row r="162" spans="2:65" s="1" customFormat="1" ht="24" customHeight="1">
      <c r="B162" s="152"/>
      <c r="C162" s="166" t="s">
        <v>599</v>
      </c>
      <c r="D162" s="166" t="s">
        <v>250</v>
      </c>
      <c r="E162" s="167" t="s">
        <v>1847</v>
      </c>
      <c r="F162" s="168" t="s">
        <v>1848</v>
      </c>
      <c r="G162" s="169" t="s">
        <v>274</v>
      </c>
      <c r="H162" s="170">
        <v>1</v>
      </c>
      <c r="I162" s="171"/>
      <c r="J162" s="172">
        <f t="shared" si="10"/>
        <v>0</v>
      </c>
      <c r="K162" s="168" t="s">
        <v>1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0</v>
      </c>
      <c r="R162" s="162">
        <f t="shared" si="12"/>
        <v>0</v>
      </c>
      <c r="S162" s="162">
        <v>0</v>
      </c>
      <c r="T162" s="163">
        <f t="shared" si="13"/>
        <v>0</v>
      </c>
      <c r="AR162" s="164" t="s">
        <v>190</v>
      </c>
      <c r="AT162" s="164" t="s">
        <v>250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166</v>
      </c>
      <c r="BM162" s="164" t="s">
        <v>390</v>
      </c>
    </row>
    <row r="163" spans="2:65" s="1" customFormat="1" ht="16.5" customHeight="1">
      <c r="B163" s="152"/>
      <c r="C163" s="153" t="s">
        <v>583</v>
      </c>
      <c r="D163" s="153" t="s">
        <v>161</v>
      </c>
      <c r="E163" s="154" t="s">
        <v>1849</v>
      </c>
      <c r="F163" s="155" t="s">
        <v>1850</v>
      </c>
      <c r="G163" s="156" t="s">
        <v>274</v>
      </c>
      <c r="H163" s="157">
        <v>1</v>
      </c>
      <c r="I163" s="158"/>
      <c r="J163" s="159">
        <f t="shared" si="10"/>
        <v>0</v>
      </c>
      <c r="K163" s="155" t="s">
        <v>1</v>
      </c>
      <c r="L163" s="28"/>
      <c r="M163" s="160" t="s">
        <v>1</v>
      </c>
      <c r="N163" s="161" t="s">
        <v>40</v>
      </c>
      <c r="O163" s="51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AR163" s="164" t="s">
        <v>166</v>
      </c>
      <c r="AT163" s="164" t="s">
        <v>161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166</v>
      </c>
      <c r="BM163" s="164" t="s">
        <v>399</v>
      </c>
    </row>
    <row r="164" spans="2:65" s="1" customFormat="1" ht="16.5" customHeight="1">
      <c r="B164" s="152"/>
      <c r="C164" s="166" t="s">
        <v>587</v>
      </c>
      <c r="D164" s="166" t="s">
        <v>250</v>
      </c>
      <c r="E164" s="167" t="s">
        <v>1851</v>
      </c>
      <c r="F164" s="168" t="s">
        <v>1852</v>
      </c>
      <c r="G164" s="169" t="s">
        <v>274</v>
      </c>
      <c r="H164" s="170">
        <v>1</v>
      </c>
      <c r="I164" s="171"/>
      <c r="J164" s="172">
        <f t="shared" si="10"/>
        <v>0</v>
      </c>
      <c r="K164" s="168" t="s">
        <v>1</v>
      </c>
      <c r="L164" s="173"/>
      <c r="M164" s="174" t="s">
        <v>1</v>
      </c>
      <c r="N164" s="175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190</v>
      </c>
      <c r="AT164" s="164" t="s">
        <v>250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166</v>
      </c>
      <c r="BM164" s="164" t="s">
        <v>407</v>
      </c>
    </row>
    <row r="165" spans="2:65" s="1" customFormat="1" ht="24" customHeight="1">
      <c r="B165" s="152"/>
      <c r="C165" s="153" t="s">
        <v>524</v>
      </c>
      <c r="D165" s="153" t="s">
        <v>161</v>
      </c>
      <c r="E165" s="154" t="s">
        <v>1391</v>
      </c>
      <c r="F165" s="155" t="s">
        <v>1392</v>
      </c>
      <c r="G165" s="156" t="s">
        <v>274</v>
      </c>
      <c r="H165" s="157">
        <v>1</v>
      </c>
      <c r="I165" s="158"/>
      <c r="J165" s="159">
        <f t="shared" si="10"/>
        <v>0</v>
      </c>
      <c r="K165" s="155" t="s">
        <v>1</v>
      </c>
      <c r="L165" s="28"/>
      <c r="M165" s="160" t="s">
        <v>1</v>
      </c>
      <c r="N165" s="161" t="s">
        <v>40</v>
      </c>
      <c r="O165" s="51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AR165" s="164" t="s">
        <v>166</v>
      </c>
      <c r="AT165" s="164" t="s">
        <v>161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166</v>
      </c>
      <c r="BM165" s="164" t="s">
        <v>415</v>
      </c>
    </row>
    <row r="166" spans="2:65" s="1" customFormat="1" ht="24" customHeight="1">
      <c r="B166" s="152"/>
      <c r="C166" s="166" t="s">
        <v>520</v>
      </c>
      <c r="D166" s="166" t="s">
        <v>250</v>
      </c>
      <c r="E166" s="167" t="s">
        <v>1853</v>
      </c>
      <c r="F166" s="168" t="s">
        <v>1854</v>
      </c>
      <c r="G166" s="169" t="s">
        <v>274</v>
      </c>
      <c r="H166" s="170">
        <v>1</v>
      </c>
      <c r="I166" s="171"/>
      <c r="J166" s="172">
        <f t="shared" si="10"/>
        <v>0</v>
      </c>
      <c r="K166" s="168" t="s">
        <v>1</v>
      </c>
      <c r="L166" s="173"/>
      <c r="M166" s="174" t="s">
        <v>1</v>
      </c>
      <c r="N166" s="175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190</v>
      </c>
      <c r="AT166" s="164" t="s">
        <v>250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166</v>
      </c>
      <c r="BM166" s="164" t="s">
        <v>423</v>
      </c>
    </row>
    <row r="167" spans="2:65" s="1" customFormat="1" ht="24" customHeight="1">
      <c r="B167" s="152"/>
      <c r="C167" s="166" t="s">
        <v>532</v>
      </c>
      <c r="D167" s="166" t="s">
        <v>250</v>
      </c>
      <c r="E167" s="167" t="s">
        <v>1397</v>
      </c>
      <c r="F167" s="168" t="s">
        <v>1398</v>
      </c>
      <c r="G167" s="169" t="s">
        <v>274</v>
      </c>
      <c r="H167" s="170">
        <v>1</v>
      </c>
      <c r="I167" s="171"/>
      <c r="J167" s="172">
        <f t="shared" si="1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AR167" s="164" t="s">
        <v>190</v>
      </c>
      <c r="AT167" s="164" t="s">
        <v>250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166</v>
      </c>
      <c r="BM167" s="164" t="s">
        <v>431</v>
      </c>
    </row>
    <row r="168" spans="2:65" s="1" customFormat="1" ht="24" customHeight="1">
      <c r="B168" s="152"/>
      <c r="C168" s="153" t="s">
        <v>496</v>
      </c>
      <c r="D168" s="153" t="s">
        <v>161</v>
      </c>
      <c r="E168" s="154" t="s">
        <v>1400</v>
      </c>
      <c r="F168" s="155" t="s">
        <v>1401</v>
      </c>
      <c r="G168" s="156" t="s">
        <v>274</v>
      </c>
      <c r="H168" s="157">
        <v>1</v>
      </c>
      <c r="I168" s="158"/>
      <c r="J168" s="159">
        <f t="shared" si="10"/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AR168" s="164" t="s">
        <v>166</v>
      </c>
      <c r="AT168" s="164" t="s">
        <v>161</v>
      </c>
      <c r="AU168" s="164" t="s">
        <v>86</v>
      </c>
      <c r="AY168" s="13" t="s">
        <v>159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166</v>
      </c>
      <c r="BM168" s="164" t="s">
        <v>439</v>
      </c>
    </row>
    <row r="169" spans="2:65" s="1" customFormat="1" ht="24" customHeight="1">
      <c r="B169" s="152"/>
      <c r="C169" s="166" t="s">
        <v>512</v>
      </c>
      <c r="D169" s="166" t="s">
        <v>250</v>
      </c>
      <c r="E169" s="167" t="s">
        <v>1403</v>
      </c>
      <c r="F169" s="168" t="s">
        <v>1404</v>
      </c>
      <c r="G169" s="169" t="s">
        <v>274</v>
      </c>
      <c r="H169" s="170">
        <v>1</v>
      </c>
      <c r="I169" s="171"/>
      <c r="J169" s="172">
        <f t="shared" si="10"/>
        <v>0</v>
      </c>
      <c r="K169" s="168" t="s">
        <v>1</v>
      </c>
      <c r="L169" s="173"/>
      <c r="M169" s="174" t="s">
        <v>1</v>
      </c>
      <c r="N169" s="175" t="s">
        <v>40</v>
      </c>
      <c r="O169" s="51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AR169" s="164" t="s">
        <v>190</v>
      </c>
      <c r="AT169" s="164" t="s">
        <v>250</v>
      </c>
      <c r="AU169" s="164" t="s">
        <v>86</v>
      </c>
      <c r="AY169" s="13" t="s">
        <v>159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166</v>
      </c>
      <c r="BM169" s="164" t="s">
        <v>447</v>
      </c>
    </row>
    <row r="170" spans="2:65" s="1" customFormat="1" ht="16.5" customHeight="1">
      <c r="B170" s="152"/>
      <c r="C170" s="153" t="s">
        <v>472</v>
      </c>
      <c r="D170" s="153" t="s">
        <v>161</v>
      </c>
      <c r="E170" s="154" t="s">
        <v>1855</v>
      </c>
      <c r="F170" s="155" t="s">
        <v>1856</v>
      </c>
      <c r="G170" s="156" t="s">
        <v>274</v>
      </c>
      <c r="H170" s="157">
        <v>1</v>
      </c>
      <c r="I170" s="158"/>
      <c r="J170" s="159">
        <f t="shared" si="1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0</v>
      </c>
      <c r="R170" s="162">
        <f t="shared" si="12"/>
        <v>0</v>
      </c>
      <c r="S170" s="162">
        <v>0</v>
      </c>
      <c r="T170" s="163">
        <f t="shared" si="13"/>
        <v>0</v>
      </c>
      <c r="AR170" s="164" t="s">
        <v>166</v>
      </c>
      <c r="AT170" s="164" t="s">
        <v>161</v>
      </c>
      <c r="AU170" s="164" t="s">
        <v>86</v>
      </c>
      <c r="AY170" s="13" t="s">
        <v>159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166</v>
      </c>
      <c r="BM170" s="164" t="s">
        <v>455</v>
      </c>
    </row>
    <row r="171" spans="2:65" s="1" customFormat="1" ht="24" customHeight="1">
      <c r="B171" s="152"/>
      <c r="C171" s="166" t="s">
        <v>476</v>
      </c>
      <c r="D171" s="166" t="s">
        <v>250</v>
      </c>
      <c r="E171" s="167" t="s">
        <v>1857</v>
      </c>
      <c r="F171" s="168" t="s">
        <v>1858</v>
      </c>
      <c r="G171" s="169" t="s">
        <v>274</v>
      </c>
      <c r="H171" s="170">
        <v>1</v>
      </c>
      <c r="I171" s="171"/>
      <c r="J171" s="172">
        <f t="shared" si="10"/>
        <v>0</v>
      </c>
      <c r="K171" s="168" t="s">
        <v>1</v>
      </c>
      <c r="L171" s="173"/>
      <c r="M171" s="174" t="s">
        <v>1</v>
      </c>
      <c r="N171" s="175" t="s">
        <v>40</v>
      </c>
      <c r="O171" s="51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AR171" s="164" t="s">
        <v>190</v>
      </c>
      <c r="AT171" s="164" t="s">
        <v>250</v>
      </c>
      <c r="AU171" s="164" t="s">
        <v>86</v>
      </c>
      <c r="AY171" s="13" t="s">
        <v>159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166</v>
      </c>
      <c r="BM171" s="164" t="s">
        <v>463</v>
      </c>
    </row>
    <row r="172" spans="2:65" s="11" customFormat="1" ht="22.8" customHeight="1">
      <c r="B172" s="139"/>
      <c r="D172" s="140" t="s">
        <v>73</v>
      </c>
      <c r="E172" s="150" t="s">
        <v>556</v>
      </c>
      <c r="F172" s="150" t="s">
        <v>557</v>
      </c>
      <c r="I172" s="142"/>
      <c r="J172" s="151">
        <f>BK172</f>
        <v>0</v>
      </c>
      <c r="L172" s="139"/>
      <c r="M172" s="144"/>
      <c r="N172" s="145"/>
      <c r="O172" s="145"/>
      <c r="P172" s="146">
        <f>P173</f>
        <v>0</v>
      </c>
      <c r="Q172" s="145"/>
      <c r="R172" s="146">
        <f>R173</f>
        <v>0</v>
      </c>
      <c r="S172" s="145"/>
      <c r="T172" s="147">
        <f>T173</f>
        <v>0</v>
      </c>
      <c r="AR172" s="140" t="s">
        <v>78</v>
      </c>
      <c r="AT172" s="148" t="s">
        <v>73</v>
      </c>
      <c r="AU172" s="148" t="s">
        <v>78</v>
      </c>
      <c r="AY172" s="140" t="s">
        <v>159</v>
      </c>
      <c r="BK172" s="149">
        <f>BK173</f>
        <v>0</v>
      </c>
    </row>
    <row r="173" spans="2:65" s="1" customFormat="1" ht="24" customHeight="1">
      <c r="B173" s="152"/>
      <c r="C173" s="153" t="s">
        <v>320</v>
      </c>
      <c r="D173" s="153" t="s">
        <v>161</v>
      </c>
      <c r="E173" s="154" t="s">
        <v>1859</v>
      </c>
      <c r="F173" s="155" t="s">
        <v>1860</v>
      </c>
      <c r="G173" s="156" t="s">
        <v>197</v>
      </c>
      <c r="H173" s="157">
        <v>79.8</v>
      </c>
      <c r="I173" s="158"/>
      <c r="J173" s="159">
        <f>ROUND(I173*H173,2)</f>
        <v>0</v>
      </c>
      <c r="K173" s="155" t="s">
        <v>1</v>
      </c>
      <c r="L173" s="28"/>
      <c r="M173" s="160" t="s">
        <v>1</v>
      </c>
      <c r="N173" s="161" t="s">
        <v>40</v>
      </c>
      <c r="O173" s="51"/>
      <c r="P173" s="162">
        <f>O173*H173</f>
        <v>0</v>
      </c>
      <c r="Q173" s="162">
        <v>0</v>
      </c>
      <c r="R173" s="162">
        <f>Q173*H173</f>
        <v>0</v>
      </c>
      <c r="S173" s="162">
        <v>0</v>
      </c>
      <c r="T173" s="163">
        <f>S173*H173</f>
        <v>0</v>
      </c>
      <c r="AR173" s="164" t="s">
        <v>166</v>
      </c>
      <c r="AT173" s="164" t="s">
        <v>161</v>
      </c>
      <c r="AU173" s="164" t="s">
        <v>86</v>
      </c>
      <c r="AY173" s="13" t="s">
        <v>159</v>
      </c>
      <c r="BE173" s="165">
        <f>IF(N173="základná",J173,0)</f>
        <v>0</v>
      </c>
      <c r="BF173" s="165">
        <f>IF(N173="znížená",J173,0)</f>
        <v>0</v>
      </c>
      <c r="BG173" s="165">
        <f>IF(N173="zákl. prenesená",J173,0)</f>
        <v>0</v>
      </c>
      <c r="BH173" s="165">
        <f>IF(N173="zníž. prenesená",J173,0)</f>
        <v>0</v>
      </c>
      <c r="BI173" s="165">
        <f>IF(N173="nulová",J173,0)</f>
        <v>0</v>
      </c>
      <c r="BJ173" s="13" t="s">
        <v>86</v>
      </c>
      <c r="BK173" s="165">
        <f>ROUND(I173*H173,2)</f>
        <v>0</v>
      </c>
      <c r="BL173" s="13" t="s">
        <v>166</v>
      </c>
      <c r="BM173" s="164" t="s">
        <v>472</v>
      </c>
    </row>
    <row r="174" spans="2:65" s="11" customFormat="1" ht="25.95" customHeight="1">
      <c r="B174" s="139"/>
      <c r="D174" s="140" t="s">
        <v>73</v>
      </c>
      <c r="E174" s="141" t="s">
        <v>562</v>
      </c>
      <c r="F174" s="141" t="s">
        <v>563</v>
      </c>
      <c r="I174" s="142"/>
      <c r="J174" s="143">
        <f>BK174</f>
        <v>0</v>
      </c>
      <c r="L174" s="139"/>
      <c r="M174" s="144"/>
      <c r="N174" s="145"/>
      <c r="O174" s="145"/>
      <c r="P174" s="146">
        <v>0</v>
      </c>
      <c r="Q174" s="145"/>
      <c r="R174" s="146">
        <v>0</v>
      </c>
      <c r="S174" s="145"/>
      <c r="T174" s="147">
        <v>0</v>
      </c>
      <c r="AR174" s="140" t="s">
        <v>86</v>
      </c>
      <c r="AT174" s="148" t="s">
        <v>73</v>
      </c>
      <c r="AU174" s="148" t="s">
        <v>74</v>
      </c>
      <c r="AY174" s="140" t="s">
        <v>159</v>
      </c>
      <c r="BK174" s="149">
        <v>0</v>
      </c>
    </row>
    <row r="175" spans="2:65" s="11" customFormat="1" ht="25.95" customHeight="1">
      <c r="B175" s="139"/>
      <c r="D175" s="140" t="s">
        <v>73</v>
      </c>
      <c r="E175" s="141" t="s">
        <v>250</v>
      </c>
      <c r="F175" s="141" t="s">
        <v>1056</v>
      </c>
      <c r="I175" s="142"/>
      <c r="J175" s="143">
        <f>BK175</f>
        <v>0</v>
      </c>
      <c r="L175" s="139"/>
      <c r="M175" s="144"/>
      <c r="N175" s="145"/>
      <c r="O175" s="145"/>
      <c r="P175" s="146">
        <f>P176+P179</f>
        <v>0</v>
      </c>
      <c r="Q175" s="145"/>
      <c r="R175" s="146">
        <f>R176+R179</f>
        <v>0</v>
      </c>
      <c r="S175" s="145"/>
      <c r="T175" s="147">
        <f>T176+T179</f>
        <v>0</v>
      </c>
      <c r="AR175" s="140" t="s">
        <v>171</v>
      </c>
      <c r="AT175" s="148" t="s">
        <v>73</v>
      </c>
      <c r="AU175" s="148" t="s">
        <v>74</v>
      </c>
      <c r="AY175" s="140" t="s">
        <v>159</v>
      </c>
      <c r="BK175" s="149">
        <f>BK176+BK179</f>
        <v>0</v>
      </c>
    </row>
    <row r="176" spans="2:65" s="11" customFormat="1" ht="22.8" customHeight="1">
      <c r="B176" s="139"/>
      <c r="D176" s="140" t="s">
        <v>73</v>
      </c>
      <c r="E176" s="150" t="s">
        <v>1208</v>
      </c>
      <c r="F176" s="150" t="s">
        <v>1209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SUM(P177:P178)</f>
        <v>0</v>
      </c>
      <c r="Q176" s="145"/>
      <c r="R176" s="146">
        <f>SUM(R177:R178)</f>
        <v>0</v>
      </c>
      <c r="S176" s="145"/>
      <c r="T176" s="147">
        <f>SUM(T177:T178)</f>
        <v>0</v>
      </c>
      <c r="AR176" s="140" t="s">
        <v>171</v>
      </c>
      <c r="AT176" s="148" t="s">
        <v>73</v>
      </c>
      <c r="AU176" s="148" t="s">
        <v>78</v>
      </c>
      <c r="AY176" s="140" t="s">
        <v>159</v>
      </c>
      <c r="BK176" s="149">
        <f>SUM(BK177:BK178)</f>
        <v>0</v>
      </c>
    </row>
    <row r="177" spans="2:65" s="1" customFormat="1" ht="16.5" customHeight="1">
      <c r="B177" s="152"/>
      <c r="C177" s="153" t="s">
        <v>431</v>
      </c>
      <c r="D177" s="153" t="s">
        <v>161</v>
      </c>
      <c r="E177" s="154" t="s">
        <v>1861</v>
      </c>
      <c r="F177" s="155" t="s">
        <v>1862</v>
      </c>
      <c r="G177" s="156" t="s">
        <v>1863</v>
      </c>
      <c r="H177" s="157">
        <v>1</v>
      </c>
      <c r="I177" s="158"/>
      <c r="J177" s="159">
        <f>ROUND(I177*H177,2)</f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>O177*H177</f>
        <v>0</v>
      </c>
      <c r="Q177" s="162">
        <v>0</v>
      </c>
      <c r="R177" s="162">
        <f>Q177*H177</f>
        <v>0</v>
      </c>
      <c r="S177" s="162">
        <v>0</v>
      </c>
      <c r="T177" s="163">
        <f>S177*H177</f>
        <v>0</v>
      </c>
      <c r="AR177" s="164" t="s">
        <v>423</v>
      </c>
      <c r="AT177" s="164" t="s">
        <v>161</v>
      </c>
      <c r="AU177" s="164" t="s">
        <v>86</v>
      </c>
      <c r="AY177" s="13" t="s">
        <v>159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3" t="s">
        <v>86</v>
      </c>
      <c r="BK177" s="165">
        <f>ROUND(I177*H177,2)</f>
        <v>0</v>
      </c>
      <c r="BL177" s="13" t="s">
        <v>423</v>
      </c>
      <c r="BM177" s="164" t="s">
        <v>480</v>
      </c>
    </row>
    <row r="178" spans="2:65" s="1" customFormat="1" ht="24" customHeight="1">
      <c r="B178" s="152"/>
      <c r="C178" s="153" t="s">
        <v>435</v>
      </c>
      <c r="D178" s="153" t="s">
        <v>161</v>
      </c>
      <c r="E178" s="154" t="s">
        <v>1864</v>
      </c>
      <c r="F178" s="155" t="s">
        <v>1865</v>
      </c>
      <c r="G178" s="156" t="s">
        <v>212</v>
      </c>
      <c r="H178" s="157">
        <v>9</v>
      </c>
      <c r="I178" s="158"/>
      <c r="J178" s="159">
        <f>ROUND(I178*H178,2)</f>
        <v>0</v>
      </c>
      <c r="K178" s="155" t="s">
        <v>1</v>
      </c>
      <c r="L178" s="28"/>
      <c r="M178" s="160" t="s">
        <v>1</v>
      </c>
      <c r="N178" s="161" t="s">
        <v>40</v>
      </c>
      <c r="O178" s="51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164" t="s">
        <v>423</v>
      </c>
      <c r="AT178" s="164" t="s">
        <v>161</v>
      </c>
      <c r="AU178" s="164" t="s">
        <v>86</v>
      </c>
      <c r="AY178" s="13" t="s">
        <v>159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3" t="s">
        <v>86</v>
      </c>
      <c r="BK178" s="165">
        <f>ROUND(I178*H178,2)</f>
        <v>0</v>
      </c>
      <c r="BL178" s="13" t="s">
        <v>423</v>
      </c>
      <c r="BM178" s="164" t="s">
        <v>488</v>
      </c>
    </row>
    <row r="179" spans="2:65" s="11" customFormat="1" ht="22.8" customHeight="1">
      <c r="B179" s="139"/>
      <c r="D179" s="140" t="s">
        <v>73</v>
      </c>
      <c r="E179" s="150" t="s">
        <v>1866</v>
      </c>
      <c r="F179" s="150" t="s">
        <v>1867</v>
      </c>
      <c r="I179" s="142"/>
      <c r="J179" s="151">
        <f>BK179</f>
        <v>0</v>
      </c>
      <c r="L179" s="139"/>
      <c r="M179" s="144"/>
      <c r="N179" s="145"/>
      <c r="O179" s="145"/>
      <c r="P179" s="146">
        <f>SUM(P180:P182)</f>
        <v>0</v>
      </c>
      <c r="Q179" s="145"/>
      <c r="R179" s="146">
        <f>SUM(R180:R182)</f>
        <v>0</v>
      </c>
      <c r="S179" s="145"/>
      <c r="T179" s="147">
        <f>SUM(T180:T182)</f>
        <v>0</v>
      </c>
      <c r="AR179" s="140" t="s">
        <v>171</v>
      </c>
      <c r="AT179" s="148" t="s">
        <v>73</v>
      </c>
      <c r="AU179" s="148" t="s">
        <v>78</v>
      </c>
      <c r="AY179" s="140" t="s">
        <v>159</v>
      </c>
      <c r="BK179" s="149">
        <f>SUM(BK180:BK182)</f>
        <v>0</v>
      </c>
    </row>
    <row r="180" spans="2:65" s="1" customFormat="1" ht="24" customHeight="1">
      <c r="B180" s="152"/>
      <c r="C180" s="153" t="s">
        <v>332</v>
      </c>
      <c r="D180" s="153" t="s">
        <v>161</v>
      </c>
      <c r="E180" s="154" t="s">
        <v>1868</v>
      </c>
      <c r="F180" s="155" t="s">
        <v>1869</v>
      </c>
      <c r="G180" s="156" t="s">
        <v>212</v>
      </c>
      <c r="H180" s="157">
        <v>8</v>
      </c>
      <c r="I180" s="158"/>
      <c r="J180" s="159">
        <f>ROUND(I180*H180,2)</f>
        <v>0</v>
      </c>
      <c r="K180" s="155" t="s">
        <v>1</v>
      </c>
      <c r="L180" s="28"/>
      <c r="M180" s="160" t="s">
        <v>1</v>
      </c>
      <c r="N180" s="161" t="s">
        <v>40</v>
      </c>
      <c r="O180" s="51"/>
      <c r="P180" s="162">
        <f>O180*H180</f>
        <v>0</v>
      </c>
      <c r="Q180" s="162">
        <v>0</v>
      </c>
      <c r="R180" s="162">
        <f>Q180*H180</f>
        <v>0</v>
      </c>
      <c r="S180" s="162">
        <v>0</v>
      </c>
      <c r="T180" s="163">
        <f>S180*H180</f>
        <v>0</v>
      </c>
      <c r="AR180" s="164" t="s">
        <v>423</v>
      </c>
      <c r="AT180" s="164" t="s">
        <v>161</v>
      </c>
      <c r="AU180" s="164" t="s">
        <v>86</v>
      </c>
      <c r="AY180" s="13" t="s">
        <v>159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3" t="s">
        <v>86</v>
      </c>
      <c r="BK180" s="165">
        <f>ROUND(I180*H180,2)</f>
        <v>0</v>
      </c>
      <c r="BL180" s="13" t="s">
        <v>423</v>
      </c>
      <c r="BM180" s="164" t="s">
        <v>496</v>
      </c>
    </row>
    <row r="181" spans="2:65" s="1" customFormat="1" ht="16.5" customHeight="1">
      <c r="B181" s="152"/>
      <c r="C181" s="166" t="s">
        <v>336</v>
      </c>
      <c r="D181" s="166" t="s">
        <v>250</v>
      </c>
      <c r="E181" s="167" t="s">
        <v>1870</v>
      </c>
      <c r="F181" s="168" t="s">
        <v>1871</v>
      </c>
      <c r="G181" s="169" t="s">
        <v>212</v>
      </c>
      <c r="H181" s="170">
        <v>5</v>
      </c>
      <c r="I181" s="171"/>
      <c r="J181" s="172">
        <f>ROUND(I181*H181,2)</f>
        <v>0</v>
      </c>
      <c r="K181" s="168" t="s">
        <v>1</v>
      </c>
      <c r="L181" s="173"/>
      <c r="M181" s="174" t="s">
        <v>1</v>
      </c>
      <c r="N181" s="175" t="s">
        <v>40</v>
      </c>
      <c r="O181" s="51"/>
      <c r="P181" s="162">
        <f>O181*H181</f>
        <v>0</v>
      </c>
      <c r="Q181" s="162">
        <v>0</v>
      </c>
      <c r="R181" s="162">
        <f>Q181*H181</f>
        <v>0</v>
      </c>
      <c r="S181" s="162">
        <v>0</v>
      </c>
      <c r="T181" s="163">
        <f>S181*H181</f>
        <v>0</v>
      </c>
      <c r="AR181" s="164" t="s">
        <v>1325</v>
      </c>
      <c r="AT181" s="164" t="s">
        <v>250</v>
      </c>
      <c r="AU181" s="164" t="s">
        <v>86</v>
      </c>
      <c r="AY181" s="13" t="s">
        <v>159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3" t="s">
        <v>86</v>
      </c>
      <c r="BK181" s="165">
        <f>ROUND(I181*H181,2)</f>
        <v>0</v>
      </c>
      <c r="BL181" s="13" t="s">
        <v>423</v>
      </c>
      <c r="BM181" s="164" t="s">
        <v>504</v>
      </c>
    </row>
    <row r="182" spans="2:65" s="1" customFormat="1" ht="16.5" customHeight="1">
      <c r="B182" s="152"/>
      <c r="C182" s="166" t="s">
        <v>439</v>
      </c>
      <c r="D182" s="166" t="s">
        <v>250</v>
      </c>
      <c r="E182" s="167" t="s">
        <v>1872</v>
      </c>
      <c r="F182" s="168" t="s">
        <v>1873</v>
      </c>
      <c r="G182" s="169" t="s">
        <v>212</v>
      </c>
      <c r="H182" s="170">
        <v>3</v>
      </c>
      <c r="I182" s="171"/>
      <c r="J182" s="172">
        <f>ROUND(I182*H182,2)</f>
        <v>0</v>
      </c>
      <c r="K182" s="168" t="s">
        <v>1</v>
      </c>
      <c r="L182" s="173"/>
      <c r="M182" s="174" t="s">
        <v>1</v>
      </c>
      <c r="N182" s="175" t="s">
        <v>40</v>
      </c>
      <c r="O182" s="51"/>
      <c r="P182" s="162">
        <f>O182*H182</f>
        <v>0</v>
      </c>
      <c r="Q182" s="162">
        <v>0</v>
      </c>
      <c r="R182" s="162">
        <f>Q182*H182</f>
        <v>0</v>
      </c>
      <c r="S182" s="162">
        <v>0</v>
      </c>
      <c r="T182" s="163">
        <f>S182*H182</f>
        <v>0</v>
      </c>
      <c r="AR182" s="164" t="s">
        <v>1325</v>
      </c>
      <c r="AT182" s="164" t="s">
        <v>250</v>
      </c>
      <c r="AU182" s="164" t="s">
        <v>86</v>
      </c>
      <c r="AY182" s="13" t="s">
        <v>159</v>
      </c>
      <c r="BE182" s="165">
        <f>IF(N182="základná",J182,0)</f>
        <v>0</v>
      </c>
      <c r="BF182" s="165">
        <f>IF(N182="znížená",J182,0)</f>
        <v>0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3" t="s">
        <v>86</v>
      </c>
      <c r="BK182" s="165">
        <f>ROUND(I182*H182,2)</f>
        <v>0</v>
      </c>
      <c r="BL182" s="13" t="s">
        <v>423</v>
      </c>
      <c r="BM182" s="164" t="s">
        <v>512</v>
      </c>
    </row>
    <row r="183" spans="2:65" s="11" customFormat="1" ht="25.95" customHeight="1">
      <c r="B183" s="139"/>
      <c r="D183" s="140" t="s">
        <v>73</v>
      </c>
      <c r="E183" s="141" t="s">
        <v>1218</v>
      </c>
      <c r="F183" s="141" t="s">
        <v>1219</v>
      </c>
      <c r="I183" s="142"/>
      <c r="J183" s="143">
        <f>BK183</f>
        <v>0</v>
      </c>
      <c r="L183" s="139"/>
      <c r="M183" s="144"/>
      <c r="N183" s="145"/>
      <c r="O183" s="145"/>
      <c r="P183" s="146">
        <f>P184</f>
        <v>0</v>
      </c>
      <c r="Q183" s="145"/>
      <c r="R183" s="146">
        <f>R184</f>
        <v>0</v>
      </c>
      <c r="S183" s="145"/>
      <c r="T183" s="147">
        <f>T184</f>
        <v>0</v>
      </c>
      <c r="AR183" s="140" t="s">
        <v>166</v>
      </c>
      <c r="AT183" s="148" t="s">
        <v>73</v>
      </c>
      <c r="AU183" s="148" t="s">
        <v>74</v>
      </c>
      <c r="AY183" s="140" t="s">
        <v>159</v>
      </c>
      <c r="BK183" s="149">
        <f>BK184</f>
        <v>0</v>
      </c>
    </row>
    <row r="184" spans="2:65" s="1" customFormat="1" ht="24" customHeight="1">
      <c r="B184" s="152"/>
      <c r="C184" s="153" t="s">
        <v>341</v>
      </c>
      <c r="D184" s="153" t="s">
        <v>161</v>
      </c>
      <c r="E184" s="154" t="s">
        <v>1874</v>
      </c>
      <c r="F184" s="155" t="s">
        <v>1875</v>
      </c>
      <c r="G184" s="156" t="s">
        <v>274</v>
      </c>
      <c r="H184" s="157">
        <v>1</v>
      </c>
      <c r="I184" s="158"/>
      <c r="J184" s="159">
        <f>ROUND(I184*H184,2)</f>
        <v>0</v>
      </c>
      <c r="K184" s="155" t="s">
        <v>1</v>
      </c>
      <c r="L184" s="28"/>
      <c r="M184" s="182" t="s">
        <v>1</v>
      </c>
      <c r="N184" s="183" t="s">
        <v>40</v>
      </c>
      <c r="O184" s="179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AR184" s="164" t="s">
        <v>1222</v>
      </c>
      <c r="AT184" s="164" t="s">
        <v>161</v>
      </c>
      <c r="AU184" s="164" t="s">
        <v>78</v>
      </c>
      <c r="AY184" s="13" t="s">
        <v>159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3" t="s">
        <v>86</v>
      </c>
      <c r="BK184" s="165">
        <f>ROUND(I184*H184,2)</f>
        <v>0</v>
      </c>
      <c r="BL184" s="13" t="s">
        <v>1222</v>
      </c>
      <c r="BM184" s="164" t="s">
        <v>520</v>
      </c>
    </row>
    <row r="185" spans="2:65" s="1" customFormat="1" ht="6.9" customHeight="1">
      <c r="B185" s="40"/>
      <c r="C185" s="41"/>
      <c r="D185" s="41"/>
      <c r="E185" s="41"/>
      <c r="F185" s="41"/>
      <c r="G185" s="41"/>
      <c r="H185" s="41"/>
      <c r="I185" s="113"/>
      <c r="J185" s="41"/>
      <c r="K185" s="41"/>
      <c r="L185" s="28"/>
    </row>
  </sheetData>
  <autoFilter ref="C129:K184" xr:uid="{00000000-0009-0000-0000-000006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4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105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3" t="str">
        <f>'Rekapitulácia stavby'!K6</f>
        <v>DSS Ladomerska Vieska Odsťahovanie z kaštieľa v Ladomerskej Vieske</v>
      </c>
      <c r="F7" s="234"/>
      <c r="G7" s="234"/>
      <c r="H7" s="234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3" t="s">
        <v>111</v>
      </c>
      <c r="F9" s="232"/>
      <c r="G9" s="232"/>
      <c r="H9" s="232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7" t="s">
        <v>1876</v>
      </c>
      <c r="F11" s="232"/>
      <c r="G11" s="232"/>
      <c r="H11" s="232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5" t="str">
        <f>'Rekapitulácia stavby'!E14</f>
        <v>Vyplň údaj</v>
      </c>
      <c r="F20" s="220"/>
      <c r="G20" s="220"/>
      <c r="H20" s="220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4" t="s">
        <v>1</v>
      </c>
      <c r="F29" s="224"/>
      <c r="G29" s="224"/>
      <c r="H29" s="224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ROUND(J131,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ROUND((SUM(BE131:BE173)),  2)</f>
        <v>0</v>
      </c>
      <c r="I35" s="101">
        <v>0.2</v>
      </c>
      <c r="J35" s="100">
        <f>ROUND(((SUM(BE131:BE173))*I35),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ROUND((SUM(BF131:BF173)),  2)</f>
        <v>0</v>
      </c>
      <c r="I36" s="101">
        <v>0.2</v>
      </c>
      <c r="J36" s="100">
        <f>ROUND(((SUM(BF131:BF173))*I36),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ROUND((SUM(BG131:BG173)),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ROUND((SUM(BH131:BH173)),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ROUND((SUM(BI131:BI173)),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3" t="str">
        <f>E7</f>
        <v>DSS Ladomerska Vieska Odsťahovanie z kaštieľa v Ladomerskej Vieske</v>
      </c>
      <c r="F85" s="234"/>
      <c r="G85" s="234"/>
      <c r="H85" s="234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3" t="s">
        <v>111</v>
      </c>
      <c r="F87" s="232"/>
      <c r="G87" s="232"/>
      <c r="H87" s="232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7" t="str">
        <f>E11</f>
        <v>1-7 - Daždová kanalizácia</v>
      </c>
      <c r="F89" s="232"/>
      <c r="G89" s="232"/>
      <c r="H89" s="232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J131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1809</v>
      </c>
      <c r="E99" s="121"/>
      <c r="F99" s="121"/>
      <c r="G99" s="121"/>
      <c r="H99" s="121"/>
      <c r="I99" s="122"/>
      <c r="J99" s="123">
        <f>J132</f>
        <v>0</v>
      </c>
      <c r="L99" s="119"/>
    </row>
    <row r="100" spans="2:47" s="8" customFormat="1" ht="24.9" customHeight="1">
      <c r="B100" s="119"/>
      <c r="D100" s="120" t="s">
        <v>1810</v>
      </c>
      <c r="E100" s="121"/>
      <c r="F100" s="121"/>
      <c r="G100" s="121"/>
      <c r="H100" s="121"/>
      <c r="I100" s="122"/>
      <c r="J100" s="123">
        <f>J142</f>
        <v>0</v>
      </c>
      <c r="L100" s="119"/>
    </row>
    <row r="101" spans="2:47" s="8" customFormat="1" ht="24.9" customHeight="1">
      <c r="B101" s="119"/>
      <c r="D101" s="120" t="s">
        <v>119</v>
      </c>
      <c r="E101" s="121"/>
      <c r="F101" s="121"/>
      <c r="G101" s="121"/>
      <c r="H101" s="121"/>
      <c r="I101" s="122"/>
      <c r="J101" s="123">
        <f>J144</f>
        <v>0</v>
      </c>
      <c r="L101" s="119"/>
    </row>
    <row r="102" spans="2:47" s="9" customFormat="1" ht="19.95" customHeight="1">
      <c r="B102" s="124"/>
      <c r="D102" s="125" t="s">
        <v>1339</v>
      </c>
      <c r="E102" s="126"/>
      <c r="F102" s="126"/>
      <c r="G102" s="126"/>
      <c r="H102" s="126"/>
      <c r="I102" s="127"/>
      <c r="J102" s="128">
        <f>J145</f>
        <v>0</v>
      </c>
      <c r="L102" s="124"/>
    </row>
    <row r="103" spans="2:47" s="9" customFormat="1" ht="19.95" customHeight="1">
      <c r="B103" s="124"/>
      <c r="D103" s="125" t="s">
        <v>127</v>
      </c>
      <c r="E103" s="126"/>
      <c r="F103" s="126"/>
      <c r="G103" s="126"/>
      <c r="H103" s="126"/>
      <c r="I103" s="127"/>
      <c r="J103" s="128">
        <f>J161</f>
        <v>0</v>
      </c>
      <c r="L103" s="124"/>
    </row>
    <row r="104" spans="2:47" s="8" customFormat="1" ht="24.9" customHeight="1">
      <c r="B104" s="119"/>
      <c r="D104" s="120" t="s">
        <v>1877</v>
      </c>
      <c r="E104" s="121"/>
      <c r="F104" s="121"/>
      <c r="G104" s="121"/>
      <c r="H104" s="121"/>
      <c r="I104" s="122"/>
      <c r="J104" s="123">
        <f>J163</f>
        <v>0</v>
      </c>
      <c r="L104" s="119"/>
    </row>
    <row r="105" spans="2:47" s="8" customFormat="1" ht="24.9" customHeight="1">
      <c r="B105" s="119"/>
      <c r="D105" s="120" t="s">
        <v>128</v>
      </c>
      <c r="E105" s="121"/>
      <c r="F105" s="121"/>
      <c r="G105" s="121"/>
      <c r="H105" s="121"/>
      <c r="I105" s="122"/>
      <c r="J105" s="123">
        <f>J165</f>
        <v>0</v>
      </c>
      <c r="L105" s="119"/>
    </row>
    <row r="106" spans="2:47" s="8" customFormat="1" ht="24.9" customHeight="1">
      <c r="B106" s="119"/>
      <c r="D106" s="120" t="s">
        <v>143</v>
      </c>
      <c r="E106" s="121"/>
      <c r="F106" s="121"/>
      <c r="G106" s="121"/>
      <c r="H106" s="121"/>
      <c r="I106" s="122"/>
      <c r="J106" s="123">
        <f>J166</f>
        <v>0</v>
      </c>
      <c r="L106" s="119"/>
    </row>
    <row r="107" spans="2:47" s="9" customFormat="1" ht="19.95" customHeight="1">
      <c r="B107" s="124"/>
      <c r="D107" s="125" t="s">
        <v>1083</v>
      </c>
      <c r="E107" s="126"/>
      <c r="F107" s="126"/>
      <c r="G107" s="126"/>
      <c r="H107" s="126"/>
      <c r="I107" s="127"/>
      <c r="J107" s="128">
        <f>J167</f>
        <v>0</v>
      </c>
      <c r="L107" s="124"/>
    </row>
    <row r="108" spans="2:47" s="9" customFormat="1" ht="19.95" customHeight="1">
      <c r="B108" s="124"/>
      <c r="D108" s="125" t="s">
        <v>1811</v>
      </c>
      <c r="E108" s="126"/>
      <c r="F108" s="126"/>
      <c r="G108" s="126"/>
      <c r="H108" s="126"/>
      <c r="I108" s="127"/>
      <c r="J108" s="128">
        <f>J170</f>
        <v>0</v>
      </c>
      <c r="L108" s="124"/>
    </row>
    <row r="109" spans="2:47" s="8" customFormat="1" ht="24.9" customHeight="1">
      <c r="B109" s="119"/>
      <c r="D109" s="120" t="s">
        <v>1084</v>
      </c>
      <c r="E109" s="121"/>
      <c r="F109" s="121"/>
      <c r="G109" s="121"/>
      <c r="H109" s="121"/>
      <c r="I109" s="122"/>
      <c r="J109" s="123">
        <f>J173</f>
        <v>0</v>
      </c>
      <c r="L109" s="119"/>
    </row>
    <row r="110" spans="2:47" s="1" customFormat="1" ht="21.75" customHeight="1">
      <c r="B110" s="28"/>
      <c r="I110" s="92"/>
      <c r="L110" s="28"/>
    </row>
    <row r="111" spans="2:47" s="1" customFormat="1" ht="6.9" customHeight="1">
      <c r="B111" s="40"/>
      <c r="C111" s="41"/>
      <c r="D111" s="41"/>
      <c r="E111" s="41"/>
      <c r="F111" s="41"/>
      <c r="G111" s="41"/>
      <c r="H111" s="41"/>
      <c r="I111" s="113"/>
      <c r="J111" s="41"/>
      <c r="K111" s="41"/>
      <c r="L111" s="28"/>
    </row>
    <row r="115" spans="2:12" s="1" customFormat="1" ht="6.9" customHeight="1">
      <c r="B115" s="42"/>
      <c r="C115" s="43"/>
      <c r="D115" s="43"/>
      <c r="E115" s="43"/>
      <c r="F115" s="43"/>
      <c r="G115" s="43"/>
      <c r="H115" s="43"/>
      <c r="I115" s="114"/>
      <c r="J115" s="43"/>
      <c r="K115" s="43"/>
      <c r="L115" s="28"/>
    </row>
    <row r="116" spans="2:12" s="1" customFormat="1" ht="24.9" customHeight="1">
      <c r="B116" s="28"/>
      <c r="C116" s="17" t="s">
        <v>145</v>
      </c>
      <c r="I116" s="92"/>
      <c r="L116" s="28"/>
    </row>
    <row r="117" spans="2:12" s="1" customFormat="1" ht="6.9" customHeight="1">
      <c r="B117" s="28"/>
      <c r="I117" s="92"/>
      <c r="L117" s="28"/>
    </row>
    <row r="118" spans="2:12" s="1" customFormat="1" ht="12" customHeight="1">
      <c r="B118" s="28"/>
      <c r="C118" s="23" t="s">
        <v>15</v>
      </c>
      <c r="I118" s="92"/>
      <c r="L118" s="28"/>
    </row>
    <row r="119" spans="2:12" s="1" customFormat="1" ht="16.5" customHeight="1">
      <c r="B119" s="28"/>
      <c r="E119" s="233" t="str">
        <f>E7</f>
        <v>DSS Ladomerska Vieska Odsťahovanie z kaštieľa v Ladomerskej Vieske</v>
      </c>
      <c r="F119" s="234"/>
      <c r="G119" s="234"/>
      <c r="H119" s="234"/>
      <c r="I119" s="92"/>
      <c r="L119" s="28"/>
    </row>
    <row r="120" spans="2:12" ht="12" customHeight="1">
      <c r="B120" s="16"/>
      <c r="C120" s="23" t="s">
        <v>110</v>
      </c>
      <c r="L120" s="16"/>
    </row>
    <row r="121" spans="2:12" s="1" customFormat="1" ht="16.5" customHeight="1">
      <c r="B121" s="28"/>
      <c r="E121" s="233" t="s">
        <v>111</v>
      </c>
      <c r="F121" s="232"/>
      <c r="G121" s="232"/>
      <c r="H121" s="232"/>
      <c r="I121" s="92"/>
      <c r="L121" s="28"/>
    </row>
    <row r="122" spans="2:12" s="1" customFormat="1" ht="12" customHeight="1">
      <c r="B122" s="28"/>
      <c r="C122" s="23" t="s">
        <v>112</v>
      </c>
      <c r="I122" s="92"/>
      <c r="L122" s="28"/>
    </row>
    <row r="123" spans="2:12" s="1" customFormat="1" ht="16.5" customHeight="1">
      <c r="B123" s="28"/>
      <c r="E123" s="217" t="str">
        <f>E11</f>
        <v>1-7 - Daždová kanalizácia</v>
      </c>
      <c r="F123" s="232"/>
      <c r="G123" s="232"/>
      <c r="H123" s="232"/>
      <c r="I123" s="92"/>
      <c r="L123" s="28"/>
    </row>
    <row r="124" spans="2:12" s="1" customFormat="1" ht="6.9" customHeight="1">
      <c r="B124" s="28"/>
      <c r="I124" s="92"/>
      <c r="L124" s="28"/>
    </row>
    <row r="125" spans="2:12" s="1" customFormat="1" ht="12" customHeight="1">
      <c r="B125" s="28"/>
      <c r="C125" s="23" t="s">
        <v>19</v>
      </c>
      <c r="F125" s="21" t="str">
        <f>F14</f>
        <v xml:space="preserve"> </v>
      </c>
      <c r="I125" s="93" t="s">
        <v>21</v>
      </c>
      <c r="J125" s="48" t="str">
        <f>IF(J14="","",J14)</f>
        <v>29. 10. 2019</v>
      </c>
      <c r="L125" s="28"/>
    </row>
    <row r="126" spans="2:12" s="1" customFormat="1" ht="6.9" customHeight="1">
      <c r="B126" s="28"/>
      <c r="I126" s="92"/>
      <c r="L126" s="28"/>
    </row>
    <row r="127" spans="2:12" s="1" customFormat="1" ht="27.9" customHeight="1">
      <c r="B127" s="28"/>
      <c r="C127" s="23" t="s">
        <v>23</v>
      </c>
      <c r="F127" s="21" t="str">
        <f>E17</f>
        <v>BBSK, Domov sociálnych služieb Ladomerska Vieska</v>
      </c>
      <c r="I127" s="93" t="s">
        <v>29</v>
      </c>
      <c r="J127" s="26" t="str">
        <f>E23</f>
        <v>Design Project s.r.o.</v>
      </c>
      <c r="L127" s="28"/>
    </row>
    <row r="128" spans="2:12" s="1" customFormat="1" ht="15.15" customHeight="1">
      <c r="B128" s="28"/>
      <c r="C128" s="23" t="s">
        <v>27</v>
      </c>
      <c r="F128" s="21" t="str">
        <f>IF(E20="","",E20)</f>
        <v>Vyplň údaj</v>
      </c>
      <c r="I128" s="93" t="s">
        <v>32</v>
      </c>
      <c r="J128" s="26" t="str">
        <f>E26</f>
        <v xml:space="preserve"> </v>
      </c>
      <c r="L128" s="28"/>
    </row>
    <row r="129" spans="2:65" s="1" customFormat="1" ht="10.35" customHeight="1">
      <c r="B129" s="28"/>
      <c r="I129" s="92"/>
      <c r="L129" s="28"/>
    </row>
    <row r="130" spans="2:65" s="10" customFormat="1" ht="29.25" customHeight="1">
      <c r="B130" s="129"/>
      <c r="C130" s="130" t="s">
        <v>146</v>
      </c>
      <c r="D130" s="131" t="s">
        <v>59</v>
      </c>
      <c r="E130" s="131" t="s">
        <v>55</v>
      </c>
      <c r="F130" s="131" t="s">
        <v>56</v>
      </c>
      <c r="G130" s="131" t="s">
        <v>147</v>
      </c>
      <c r="H130" s="131" t="s">
        <v>148</v>
      </c>
      <c r="I130" s="132" t="s">
        <v>149</v>
      </c>
      <c r="J130" s="133" t="s">
        <v>116</v>
      </c>
      <c r="K130" s="134" t="s">
        <v>150</v>
      </c>
      <c r="L130" s="129"/>
      <c r="M130" s="55" t="s">
        <v>1</v>
      </c>
      <c r="N130" s="56" t="s">
        <v>38</v>
      </c>
      <c r="O130" s="56" t="s">
        <v>151</v>
      </c>
      <c r="P130" s="56" t="s">
        <v>152</v>
      </c>
      <c r="Q130" s="56" t="s">
        <v>153</v>
      </c>
      <c r="R130" s="56" t="s">
        <v>154</v>
      </c>
      <c r="S130" s="56" t="s">
        <v>155</v>
      </c>
      <c r="T130" s="57" t="s">
        <v>156</v>
      </c>
    </row>
    <row r="131" spans="2:65" s="1" customFormat="1" ht="22.8" customHeight="1">
      <c r="B131" s="28"/>
      <c r="C131" s="60" t="s">
        <v>117</v>
      </c>
      <c r="I131" s="92"/>
      <c r="J131" s="135">
        <f>BK131</f>
        <v>0</v>
      </c>
      <c r="L131" s="28"/>
      <c r="M131" s="58"/>
      <c r="N131" s="49"/>
      <c r="O131" s="49"/>
      <c r="P131" s="136">
        <f>P132+P142+P144+P163+P165+P166+P173</f>
        <v>0</v>
      </c>
      <c r="Q131" s="49"/>
      <c r="R131" s="136">
        <f>R132+R142+R144+R163+R165+R166+R173</f>
        <v>0</v>
      </c>
      <c r="S131" s="49"/>
      <c r="T131" s="137">
        <f>T132+T142+T144+T163+T165+T166+T173</f>
        <v>0</v>
      </c>
      <c r="AT131" s="13" t="s">
        <v>73</v>
      </c>
      <c r="AU131" s="13" t="s">
        <v>118</v>
      </c>
      <c r="BK131" s="138">
        <f>BK132+BK142+BK144+BK163+BK165+BK166+BK173</f>
        <v>0</v>
      </c>
    </row>
    <row r="132" spans="2:65" s="11" customFormat="1" ht="25.95" customHeight="1">
      <c r="B132" s="139"/>
      <c r="D132" s="140" t="s">
        <v>73</v>
      </c>
      <c r="E132" s="141" t="s">
        <v>78</v>
      </c>
      <c r="F132" s="141" t="s">
        <v>160</v>
      </c>
      <c r="I132" s="142"/>
      <c r="J132" s="143">
        <f>BK132</f>
        <v>0</v>
      </c>
      <c r="L132" s="139"/>
      <c r="M132" s="144"/>
      <c r="N132" s="145"/>
      <c r="O132" s="145"/>
      <c r="P132" s="146">
        <f>SUM(P133:P141)</f>
        <v>0</v>
      </c>
      <c r="Q132" s="145"/>
      <c r="R132" s="146">
        <f>SUM(R133:R141)</f>
        <v>0</v>
      </c>
      <c r="S132" s="145"/>
      <c r="T132" s="147">
        <f>SUM(T133:T141)</f>
        <v>0</v>
      </c>
      <c r="AR132" s="140" t="s">
        <v>78</v>
      </c>
      <c r="AT132" s="148" t="s">
        <v>73</v>
      </c>
      <c r="AU132" s="148" t="s">
        <v>74</v>
      </c>
      <c r="AY132" s="140" t="s">
        <v>159</v>
      </c>
      <c r="BK132" s="149">
        <f>SUM(BK133:BK141)</f>
        <v>0</v>
      </c>
    </row>
    <row r="133" spans="2:65" s="1" customFormat="1" ht="16.5" customHeight="1">
      <c r="B133" s="152"/>
      <c r="C133" s="153" t="s">
        <v>591</v>
      </c>
      <c r="D133" s="153" t="s">
        <v>161</v>
      </c>
      <c r="E133" s="154" t="s">
        <v>1878</v>
      </c>
      <c r="F133" s="155" t="s">
        <v>1879</v>
      </c>
      <c r="G133" s="156" t="s">
        <v>164</v>
      </c>
      <c r="H133" s="157">
        <v>21.6</v>
      </c>
      <c r="I133" s="158"/>
      <c r="J133" s="159">
        <f t="shared" ref="J133:J141" si="0">ROUND(I133*H133,2)</f>
        <v>0</v>
      </c>
      <c r="K133" s="155" t="s">
        <v>1</v>
      </c>
      <c r="L133" s="28"/>
      <c r="M133" s="160" t="s">
        <v>1</v>
      </c>
      <c r="N133" s="161" t="s">
        <v>40</v>
      </c>
      <c r="O133" s="51"/>
      <c r="P133" s="162">
        <f t="shared" ref="P133:P141" si="1">O133*H133</f>
        <v>0</v>
      </c>
      <c r="Q133" s="162">
        <v>0</v>
      </c>
      <c r="R133" s="162">
        <f t="shared" ref="R133:R141" si="2">Q133*H133</f>
        <v>0</v>
      </c>
      <c r="S133" s="162">
        <v>0</v>
      </c>
      <c r="T133" s="163">
        <f t="shared" ref="T133:T141" si="3">S133*H133</f>
        <v>0</v>
      </c>
      <c r="AR133" s="164" t="s">
        <v>166</v>
      </c>
      <c r="AT133" s="164" t="s">
        <v>161</v>
      </c>
      <c r="AU133" s="164" t="s">
        <v>78</v>
      </c>
      <c r="AY133" s="13" t="s">
        <v>159</v>
      </c>
      <c r="BE133" s="165">
        <f t="shared" ref="BE133:BE141" si="4">IF(N133="základná",J133,0)</f>
        <v>0</v>
      </c>
      <c r="BF133" s="165">
        <f t="shared" ref="BF133:BF141" si="5">IF(N133="znížená",J133,0)</f>
        <v>0</v>
      </c>
      <c r="BG133" s="165">
        <f t="shared" ref="BG133:BG141" si="6">IF(N133="zákl. prenesená",J133,0)</f>
        <v>0</v>
      </c>
      <c r="BH133" s="165">
        <f t="shared" ref="BH133:BH141" si="7">IF(N133="zníž. prenesená",J133,0)</f>
        <v>0</v>
      </c>
      <c r="BI133" s="165">
        <f t="shared" ref="BI133:BI141" si="8">IF(N133="nulová",J133,0)</f>
        <v>0</v>
      </c>
      <c r="BJ133" s="13" t="s">
        <v>86</v>
      </c>
      <c r="BK133" s="165">
        <f t="shared" ref="BK133:BK141" si="9">ROUND(I133*H133,2)</f>
        <v>0</v>
      </c>
      <c r="BL133" s="13" t="s">
        <v>166</v>
      </c>
      <c r="BM133" s="164" t="s">
        <v>86</v>
      </c>
    </row>
    <row r="134" spans="2:65" s="1" customFormat="1" ht="16.5" customHeight="1">
      <c r="B134" s="152"/>
      <c r="C134" s="153" t="s">
        <v>544</v>
      </c>
      <c r="D134" s="153" t="s">
        <v>161</v>
      </c>
      <c r="E134" s="154" t="s">
        <v>1345</v>
      </c>
      <c r="F134" s="155" t="s">
        <v>1346</v>
      </c>
      <c r="G134" s="156" t="s">
        <v>164</v>
      </c>
      <c r="H134" s="157">
        <v>87.2</v>
      </c>
      <c r="I134" s="158"/>
      <c r="J134" s="159">
        <f t="shared" si="0"/>
        <v>0</v>
      </c>
      <c r="K134" s="155" t="s">
        <v>1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166</v>
      </c>
      <c r="AT134" s="164" t="s">
        <v>161</v>
      </c>
      <c r="AU134" s="164" t="s">
        <v>78</v>
      </c>
      <c r="AY134" s="13" t="s">
        <v>159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166</v>
      </c>
      <c r="BM134" s="164" t="s">
        <v>166</v>
      </c>
    </row>
    <row r="135" spans="2:65" s="1" customFormat="1" ht="36" customHeight="1">
      <c r="B135" s="152"/>
      <c r="C135" s="153" t="s">
        <v>548</v>
      </c>
      <c r="D135" s="153" t="s">
        <v>161</v>
      </c>
      <c r="E135" s="154" t="s">
        <v>1347</v>
      </c>
      <c r="F135" s="155" t="s">
        <v>1348</v>
      </c>
      <c r="G135" s="156" t="s">
        <v>164</v>
      </c>
      <c r="H135" s="157">
        <v>87.2</v>
      </c>
      <c r="I135" s="158"/>
      <c r="J135" s="159">
        <f t="shared" si="0"/>
        <v>0</v>
      </c>
      <c r="K135" s="155" t="s">
        <v>1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166</v>
      </c>
      <c r="AT135" s="164" t="s">
        <v>161</v>
      </c>
      <c r="AU135" s="164" t="s">
        <v>78</v>
      </c>
      <c r="AY135" s="13" t="s">
        <v>159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166</v>
      </c>
      <c r="BM135" s="164" t="s">
        <v>182</v>
      </c>
    </row>
    <row r="136" spans="2:65" s="1" customFormat="1" ht="16.5" customHeight="1">
      <c r="B136" s="152"/>
      <c r="C136" s="153" t="s">
        <v>552</v>
      </c>
      <c r="D136" s="153" t="s">
        <v>161</v>
      </c>
      <c r="E136" s="154" t="s">
        <v>1812</v>
      </c>
      <c r="F136" s="155" t="s">
        <v>1813</v>
      </c>
      <c r="G136" s="156" t="s">
        <v>164</v>
      </c>
      <c r="H136" s="157">
        <v>40.36</v>
      </c>
      <c r="I136" s="158"/>
      <c r="J136" s="159">
        <f t="shared" si="0"/>
        <v>0</v>
      </c>
      <c r="K136" s="155" t="s">
        <v>1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166</v>
      </c>
      <c r="AT136" s="164" t="s">
        <v>161</v>
      </c>
      <c r="AU136" s="164" t="s">
        <v>78</v>
      </c>
      <c r="AY136" s="13" t="s">
        <v>159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166</v>
      </c>
      <c r="BM136" s="164" t="s">
        <v>190</v>
      </c>
    </row>
    <row r="137" spans="2:65" s="1" customFormat="1" ht="24" customHeight="1">
      <c r="B137" s="152"/>
      <c r="C137" s="153" t="s">
        <v>558</v>
      </c>
      <c r="D137" s="153" t="s">
        <v>161</v>
      </c>
      <c r="E137" s="154" t="s">
        <v>1814</v>
      </c>
      <c r="F137" s="155" t="s">
        <v>1815</v>
      </c>
      <c r="G137" s="156" t="s">
        <v>164</v>
      </c>
      <c r="H137" s="157">
        <v>40.36</v>
      </c>
      <c r="I137" s="158"/>
      <c r="J137" s="159">
        <f t="shared" si="0"/>
        <v>0</v>
      </c>
      <c r="K137" s="155" t="s">
        <v>1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166</v>
      </c>
      <c r="AT137" s="164" t="s">
        <v>161</v>
      </c>
      <c r="AU137" s="164" t="s">
        <v>78</v>
      </c>
      <c r="AY137" s="13" t="s">
        <v>159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166</v>
      </c>
      <c r="BM137" s="164" t="s">
        <v>199</v>
      </c>
    </row>
    <row r="138" spans="2:65" s="1" customFormat="1" ht="16.5" customHeight="1">
      <c r="B138" s="152"/>
      <c r="C138" s="153" t="s">
        <v>566</v>
      </c>
      <c r="D138" s="153" t="s">
        <v>161</v>
      </c>
      <c r="E138" s="154" t="s">
        <v>1816</v>
      </c>
      <c r="F138" s="155" t="s">
        <v>1817</v>
      </c>
      <c r="G138" s="156" t="s">
        <v>164</v>
      </c>
      <c r="H138" s="157">
        <v>40.36</v>
      </c>
      <c r="I138" s="158"/>
      <c r="J138" s="159">
        <f t="shared" si="0"/>
        <v>0</v>
      </c>
      <c r="K138" s="155" t="s">
        <v>1</v>
      </c>
      <c r="L138" s="28"/>
      <c r="M138" s="160" t="s">
        <v>1</v>
      </c>
      <c r="N138" s="161" t="s">
        <v>40</v>
      </c>
      <c r="O138" s="51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AR138" s="164" t="s">
        <v>166</v>
      </c>
      <c r="AT138" s="164" t="s">
        <v>161</v>
      </c>
      <c r="AU138" s="164" t="s">
        <v>78</v>
      </c>
      <c r="AY138" s="13" t="s">
        <v>159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3" t="s">
        <v>86</v>
      </c>
      <c r="BK138" s="165">
        <f t="shared" si="9"/>
        <v>0</v>
      </c>
      <c r="BL138" s="13" t="s">
        <v>166</v>
      </c>
      <c r="BM138" s="164" t="s">
        <v>209</v>
      </c>
    </row>
    <row r="139" spans="2:65" s="1" customFormat="1" ht="24" customHeight="1">
      <c r="B139" s="152"/>
      <c r="C139" s="153" t="s">
        <v>556</v>
      </c>
      <c r="D139" s="153" t="s">
        <v>161</v>
      </c>
      <c r="E139" s="154" t="s">
        <v>1354</v>
      </c>
      <c r="F139" s="155" t="s">
        <v>1355</v>
      </c>
      <c r="G139" s="156" t="s">
        <v>164</v>
      </c>
      <c r="H139" s="157">
        <v>57.64</v>
      </c>
      <c r="I139" s="158"/>
      <c r="J139" s="159">
        <f t="shared" si="0"/>
        <v>0</v>
      </c>
      <c r="K139" s="155" t="s">
        <v>1</v>
      </c>
      <c r="L139" s="28"/>
      <c r="M139" s="160" t="s">
        <v>1</v>
      </c>
      <c r="N139" s="161" t="s">
        <v>40</v>
      </c>
      <c r="O139" s="51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AR139" s="164" t="s">
        <v>166</v>
      </c>
      <c r="AT139" s="164" t="s">
        <v>161</v>
      </c>
      <c r="AU139" s="164" t="s">
        <v>78</v>
      </c>
      <c r="AY139" s="13" t="s">
        <v>159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3" t="s">
        <v>86</v>
      </c>
      <c r="BK139" s="165">
        <f t="shared" si="9"/>
        <v>0</v>
      </c>
      <c r="BL139" s="13" t="s">
        <v>166</v>
      </c>
      <c r="BM139" s="164" t="s">
        <v>218</v>
      </c>
    </row>
    <row r="140" spans="2:65" s="1" customFormat="1" ht="24" customHeight="1">
      <c r="B140" s="152"/>
      <c r="C140" s="153" t="s">
        <v>573</v>
      </c>
      <c r="D140" s="153" t="s">
        <v>161</v>
      </c>
      <c r="E140" s="154" t="s">
        <v>1818</v>
      </c>
      <c r="F140" s="155" t="s">
        <v>1819</v>
      </c>
      <c r="G140" s="156" t="s">
        <v>164</v>
      </c>
      <c r="H140" s="157">
        <v>16</v>
      </c>
      <c r="I140" s="158"/>
      <c r="J140" s="159">
        <f t="shared" si="0"/>
        <v>0</v>
      </c>
      <c r="K140" s="155" t="s">
        <v>1</v>
      </c>
      <c r="L140" s="28"/>
      <c r="M140" s="160" t="s">
        <v>1</v>
      </c>
      <c r="N140" s="161" t="s">
        <v>40</v>
      </c>
      <c r="O140" s="51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AR140" s="164" t="s">
        <v>166</v>
      </c>
      <c r="AT140" s="164" t="s">
        <v>161</v>
      </c>
      <c r="AU140" s="164" t="s">
        <v>78</v>
      </c>
      <c r="AY140" s="13" t="s">
        <v>159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3" t="s">
        <v>86</v>
      </c>
      <c r="BK140" s="165">
        <f t="shared" si="9"/>
        <v>0</v>
      </c>
      <c r="BL140" s="13" t="s">
        <v>166</v>
      </c>
      <c r="BM140" s="164" t="s">
        <v>226</v>
      </c>
    </row>
    <row r="141" spans="2:65" s="1" customFormat="1" ht="16.5" customHeight="1">
      <c r="B141" s="152"/>
      <c r="C141" s="166" t="s">
        <v>577</v>
      </c>
      <c r="D141" s="166" t="s">
        <v>250</v>
      </c>
      <c r="E141" s="167" t="s">
        <v>1820</v>
      </c>
      <c r="F141" s="168" t="s">
        <v>1821</v>
      </c>
      <c r="G141" s="169" t="s">
        <v>164</v>
      </c>
      <c r="H141" s="170">
        <v>19.2</v>
      </c>
      <c r="I141" s="171"/>
      <c r="J141" s="172">
        <f t="shared" si="0"/>
        <v>0</v>
      </c>
      <c r="K141" s="168" t="s">
        <v>1</v>
      </c>
      <c r="L141" s="173"/>
      <c r="M141" s="174" t="s">
        <v>1</v>
      </c>
      <c r="N141" s="175" t="s">
        <v>40</v>
      </c>
      <c r="O141" s="51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AR141" s="164" t="s">
        <v>190</v>
      </c>
      <c r="AT141" s="164" t="s">
        <v>250</v>
      </c>
      <c r="AU141" s="164" t="s">
        <v>78</v>
      </c>
      <c r="AY141" s="13" t="s">
        <v>159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3" t="s">
        <v>86</v>
      </c>
      <c r="BK141" s="165">
        <f t="shared" si="9"/>
        <v>0</v>
      </c>
      <c r="BL141" s="13" t="s">
        <v>166</v>
      </c>
      <c r="BM141" s="164" t="s">
        <v>234</v>
      </c>
    </row>
    <row r="142" spans="2:65" s="11" customFormat="1" ht="25.95" customHeight="1">
      <c r="B142" s="139"/>
      <c r="D142" s="140" t="s">
        <v>73</v>
      </c>
      <c r="E142" s="141" t="s">
        <v>166</v>
      </c>
      <c r="F142" s="141" t="s">
        <v>340</v>
      </c>
      <c r="I142" s="142"/>
      <c r="J142" s="143">
        <f>BK142</f>
        <v>0</v>
      </c>
      <c r="L142" s="139"/>
      <c r="M142" s="144"/>
      <c r="N142" s="145"/>
      <c r="O142" s="145"/>
      <c r="P142" s="146">
        <f>P143</f>
        <v>0</v>
      </c>
      <c r="Q142" s="145"/>
      <c r="R142" s="146">
        <f>R143</f>
        <v>0</v>
      </c>
      <c r="S142" s="145"/>
      <c r="T142" s="147">
        <f>T143</f>
        <v>0</v>
      </c>
      <c r="AR142" s="140" t="s">
        <v>78</v>
      </c>
      <c r="AT142" s="148" t="s">
        <v>73</v>
      </c>
      <c r="AU142" s="148" t="s">
        <v>74</v>
      </c>
      <c r="AY142" s="140" t="s">
        <v>159</v>
      </c>
      <c r="BK142" s="149">
        <f>BK143</f>
        <v>0</v>
      </c>
    </row>
    <row r="143" spans="2:65" s="1" customFormat="1" ht="24" customHeight="1">
      <c r="B143" s="152"/>
      <c r="C143" s="153" t="s">
        <v>579</v>
      </c>
      <c r="D143" s="153" t="s">
        <v>161</v>
      </c>
      <c r="E143" s="154" t="s">
        <v>1822</v>
      </c>
      <c r="F143" s="155" t="s">
        <v>1823</v>
      </c>
      <c r="G143" s="156" t="s">
        <v>164</v>
      </c>
      <c r="H143" s="157">
        <v>13.56</v>
      </c>
      <c r="I143" s="158"/>
      <c r="J143" s="159">
        <f>ROUND(I143*H143,2)</f>
        <v>0</v>
      </c>
      <c r="K143" s="155" t="s">
        <v>1</v>
      </c>
      <c r="L143" s="28"/>
      <c r="M143" s="160" t="s">
        <v>1</v>
      </c>
      <c r="N143" s="161" t="s">
        <v>40</v>
      </c>
      <c r="O143" s="51"/>
      <c r="P143" s="162">
        <f>O143*H143</f>
        <v>0</v>
      </c>
      <c r="Q143" s="162">
        <v>0</v>
      </c>
      <c r="R143" s="162">
        <f>Q143*H143</f>
        <v>0</v>
      </c>
      <c r="S143" s="162">
        <v>0</v>
      </c>
      <c r="T143" s="163">
        <f>S143*H143</f>
        <v>0</v>
      </c>
      <c r="AR143" s="164" t="s">
        <v>166</v>
      </c>
      <c r="AT143" s="164" t="s">
        <v>161</v>
      </c>
      <c r="AU143" s="164" t="s">
        <v>78</v>
      </c>
      <c r="AY143" s="13" t="s">
        <v>159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3" t="s">
        <v>86</v>
      </c>
      <c r="BK143" s="165">
        <f>ROUND(I143*H143,2)</f>
        <v>0</v>
      </c>
      <c r="BL143" s="13" t="s">
        <v>166</v>
      </c>
      <c r="BM143" s="164" t="s">
        <v>7</v>
      </c>
    </row>
    <row r="144" spans="2:65" s="11" customFormat="1" ht="25.95" customHeight="1">
      <c r="B144" s="139"/>
      <c r="D144" s="140" t="s">
        <v>73</v>
      </c>
      <c r="E144" s="141" t="s">
        <v>157</v>
      </c>
      <c r="F144" s="141" t="s">
        <v>158</v>
      </c>
      <c r="I144" s="142"/>
      <c r="J144" s="143">
        <f>BK144</f>
        <v>0</v>
      </c>
      <c r="L144" s="139"/>
      <c r="M144" s="144"/>
      <c r="N144" s="145"/>
      <c r="O144" s="145"/>
      <c r="P144" s="146">
        <f>P145+P161</f>
        <v>0</v>
      </c>
      <c r="Q144" s="145"/>
      <c r="R144" s="146">
        <f>R145+R161</f>
        <v>0</v>
      </c>
      <c r="S144" s="145"/>
      <c r="T144" s="147">
        <f>T145+T161</f>
        <v>0</v>
      </c>
      <c r="AR144" s="140" t="s">
        <v>78</v>
      </c>
      <c r="AT144" s="148" t="s">
        <v>73</v>
      </c>
      <c r="AU144" s="148" t="s">
        <v>74</v>
      </c>
      <c r="AY144" s="140" t="s">
        <v>159</v>
      </c>
      <c r="BK144" s="149">
        <f>BK145+BK161</f>
        <v>0</v>
      </c>
    </row>
    <row r="145" spans="2:65" s="11" customFormat="1" ht="22.8" customHeight="1">
      <c r="B145" s="139"/>
      <c r="D145" s="140" t="s">
        <v>73</v>
      </c>
      <c r="E145" s="150" t="s">
        <v>190</v>
      </c>
      <c r="F145" s="150" t="s">
        <v>1366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SUM(P146:P160)</f>
        <v>0</v>
      </c>
      <c r="Q145" s="145"/>
      <c r="R145" s="146">
        <f>SUM(R146:R160)</f>
        <v>0</v>
      </c>
      <c r="S145" s="145"/>
      <c r="T145" s="147">
        <f>SUM(T146:T160)</f>
        <v>0</v>
      </c>
      <c r="AR145" s="140" t="s">
        <v>78</v>
      </c>
      <c r="AT145" s="148" t="s">
        <v>73</v>
      </c>
      <c r="AU145" s="148" t="s">
        <v>78</v>
      </c>
      <c r="AY145" s="140" t="s">
        <v>159</v>
      </c>
      <c r="BK145" s="149">
        <f>SUM(BK146:BK160)</f>
        <v>0</v>
      </c>
    </row>
    <row r="146" spans="2:65" s="1" customFormat="1" ht="24" customHeight="1">
      <c r="B146" s="152"/>
      <c r="C146" s="153" t="s">
        <v>480</v>
      </c>
      <c r="D146" s="153" t="s">
        <v>161</v>
      </c>
      <c r="E146" s="154" t="s">
        <v>1824</v>
      </c>
      <c r="F146" s="155" t="s">
        <v>1825</v>
      </c>
      <c r="G146" s="156" t="s">
        <v>274</v>
      </c>
      <c r="H146" s="157">
        <v>1</v>
      </c>
      <c r="I146" s="158"/>
      <c r="J146" s="159">
        <f t="shared" ref="J146:J160" si="10">ROUND(I146*H146,2)</f>
        <v>0</v>
      </c>
      <c r="K146" s="155" t="s">
        <v>1</v>
      </c>
      <c r="L146" s="28"/>
      <c r="M146" s="160" t="s">
        <v>1</v>
      </c>
      <c r="N146" s="161" t="s">
        <v>40</v>
      </c>
      <c r="O146" s="51"/>
      <c r="P146" s="162">
        <f t="shared" ref="P146:P160" si="11">O146*H146</f>
        <v>0</v>
      </c>
      <c r="Q146" s="162">
        <v>0</v>
      </c>
      <c r="R146" s="162">
        <f t="shared" ref="R146:R160" si="12">Q146*H146</f>
        <v>0</v>
      </c>
      <c r="S146" s="162">
        <v>0</v>
      </c>
      <c r="T146" s="163">
        <f t="shared" ref="T146:T160" si="13">S146*H146</f>
        <v>0</v>
      </c>
      <c r="AR146" s="164" t="s">
        <v>166</v>
      </c>
      <c r="AT146" s="164" t="s">
        <v>161</v>
      </c>
      <c r="AU146" s="164" t="s">
        <v>86</v>
      </c>
      <c r="AY146" s="13" t="s">
        <v>159</v>
      </c>
      <c r="BE146" s="165">
        <f t="shared" ref="BE146:BE160" si="14">IF(N146="základná",J146,0)</f>
        <v>0</v>
      </c>
      <c r="BF146" s="165">
        <f t="shared" ref="BF146:BF160" si="15">IF(N146="znížená",J146,0)</f>
        <v>0</v>
      </c>
      <c r="BG146" s="165">
        <f t="shared" ref="BG146:BG160" si="16">IF(N146="zákl. prenesená",J146,0)</f>
        <v>0</v>
      </c>
      <c r="BH146" s="165">
        <f t="shared" ref="BH146:BH160" si="17">IF(N146="zníž. prenesená",J146,0)</f>
        <v>0</v>
      </c>
      <c r="BI146" s="165">
        <f t="shared" ref="BI146:BI160" si="18">IF(N146="nulová",J146,0)</f>
        <v>0</v>
      </c>
      <c r="BJ146" s="13" t="s">
        <v>86</v>
      </c>
      <c r="BK146" s="165">
        <f t="shared" ref="BK146:BK160" si="19">ROUND(I146*H146,2)</f>
        <v>0</v>
      </c>
      <c r="BL146" s="13" t="s">
        <v>166</v>
      </c>
      <c r="BM146" s="164" t="s">
        <v>249</v>
      </c>
    </row>
    <row r="147" spans="2:65" s="1" customFormat="1" ht="24" customHeight="1">
      <c r="B147" s="152"/>
      <c r="C147" s="153" t="s">
        <v>608</v>
      </c>
      <c r="D147" s="153" t="s">
        <v>161</v>
      </c>
      <c r="E147" s="154" t="s">
        <v>1373</v>
      </c>
      <c r="F147" s="155" t="s">
        <v>1374</v>
      </c>
      <c r="G147" s="156" t="s">
        <v>212</v>
      </c>
      <c r="H147" s="157">
        <v>100</v>
      </c>
      <c r="I147" s="158"/>
      <c r="J147" s="159">
        <f t="shared" si="10"/>
        <v>0</v>
      </c>
      <c r="K147" s="155" t="s">
        <v>1</v>
      </c>
      <c r="L147" s="28"/>
      <c r="M147" s="160" t="s">
        <v>1</v>
      </c>
      <c r="N147" s="161" t="s">
        <v>40</v>
      </c>
      <c r="O147" s="51"/>
      <c r="P147" s="162">
        <f t="shared" si="11"/>
        <v>0</v>
      </c>
      <c r="Q147" s="162">
        <v>0</v>
      </c>
      <c r="R147" s="162">
        <f t="shared" si="12"/>
        <v>0</v>
      </c>
      <c r="S147" s="162">
        <v>0</v>
      </c>
      <c r="T147" s="163">
        <f t="shared" si="13"/>
        <v>0</v>
      </c>
      <c r="AR147" s="164" t="s">
        <v>166</v>
      </c>
      <c r="AT147" s="164" t="s">
        <v>161</v>
      </c>
      <c r="AU147" s="164" t="s">
        <v>86</v>
      </c>
      <c r="AY147" s="13" t="s">
        <v>159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86</v>
      </c>
      <c r="BK147" s="165">
        <f t="shared" si="19"/>
        <v>0</v>
      </c>
      <c r="BL147" s="13" t="s">
        <v>166</v>
      </c>
      <c r="BM147" s="164" t="s">
        <v>259</v>
      </c>
    </row>
    <row r="148" spans="2:65" s="1" customFormat="1" ht="24" customHeight="1">
      <c r="B148" s="152"/>
      <c r="C148" s="166" t="s">
        <v>612</v>
      </c>
      <c r="D148" s="166" t="s">
        <v>250</v>
      </c>
      <c r="E148" s="167" t="s">
        <v>1375</v>
      </c>
      <c r="F148" s="168" t="s">
        <v>1376</v>
      </c>
      <c r="G148" s="169" t="s">
        <v>274</v>
      </c>
      <c r="H148" s="170">
        <v>16.7</v>
      </c>
      <c r="I148" s="171"/>
      <c r="J148" s="172">
        <f t="shared" si="10"/>
        <v>0</v>
      </c>
      <c r="K148" s="168" t="s">
        <v>1</v>
      </c>
      <c r="L148" s="173"/>
      <c r="M148" s="174" t="s">
        <v>1</v>
      </c>
      <c r="N148" s="175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190</v>
      </c>
      <c r="AT148" s="164" t="s">
        <v>250</v>
      </c>
      <c r="AU148" s="164" t="s">
        <v>86</v>
      </c>
      <c r="AY148" s="13" t="s">
        <v>159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166</v>
      </c>
      <c r="BM148" s="164" t="s">
        <v>267</v>
      </c>
    </row>
    <row r="149" spans="2:65" s="1" customFormat="1" ht="24" customHeight="1">
      <c r="B149" s="152"/>
      <c r="C149" s="153" t="s">
        <v>536</v>
      </c>
      <c r="D149" s="153" t="s">
        <v>161</v>
      </c>
      <c r="E149" s="154" t="s">
        <v>1378</v>
      </c>
      <c r="F149" s="155" t="s">
        <v>1379</v>
      </c>
      <c r="G149" s="156" t="s">
        <v>212</v>
      </c>
      <c r="H149" s="157">
        <v>15</v>
      </c>
      <c r="I149" s="158"/>
      <c r="J149" s="159">
        <f t="shared" si="10"/>
        <v>0</v>
      </c>
      <c r="K149" s="155" t="s">
        <v>1</v>
      </c>
      <c r="L149" s="28"/>
      <c r="M149" s="160" t="s">
        <v>1</v>
      </c>
      <c r="N149" s="161" t="s">
        <v>40</v>
      </c>
      <c r="O149" s="51"/>
      <c r="P149" s="162">
        <f t="shared" si="11"/>
        <v>0</v>
      </c>
      <c r="Q149" s="162">
        <v>0</v>
      </c>
      <c r="R149" s="162">
        <f t="shared" si="12"/>
        <v>0</v>
      </c>
      <c r="S149" s="162">
        <v>0</v>
      </c>
      <c r="T149" s="163">
        <f t="shared" si="13"/>
        <v>0</v>
      </c>
      <c r="AR149" s="164" t="s">
        <v>166</v>
      </c>
      <c r="AT149" s="164" t="s">
        <v>161</v>
      </c>
      <c r="AU149" s="164" t="s">
        <v>86</v>
      </c>
      <c r="AY149" s="13" t="s">
        <v>159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166</v>
      </c>
      <c r="BM149" s="164" t="s">
        <v>276</v>
      </c>
    </row>
    <row r="150" spans="2:65" s="1" customFormat="1" ht="24" customHeight="1">
      <c r="B150" s="152"/>
      <c r="C150" s="166" t="s">
        <v>540</v>
      </c>
      <c r="D150" s="166" t="s">
        <v>250</v>
      </c>
      <c r="E150" s="167" t="s">
        <v>1381</v>
      </c>
      <c r="F150" s="168" t="s">
        <v>1880</v>
      </c>
      <c r="G150" s="169" t="s">
        <v>274</v>
      </c>
      <c r="H150" s="170">
        <v>3</v>
      </c>
      <c r="I150" s="171"/>
      <c r="J150" s="172">
        <f t="shared" si="10"/>
        <v>0</v>
      </c>
      <c r="K150" s="168" t="s">
        <v>1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0</v>
      </c>
      <c r="R150" s="162">
        <f t="shared" si="12"/>
        <v>0</v>
      </c>
      <c r="S150" s="162">
        <v>0</v>
      </c>
      <c r="T150" s="163">
        <f t="shared" si="13"/>
        <v>0</v>
      </c>
      <c r="AR150" s="164" t="s">
        <v>190</v>
      </c>
      <c r="AT150" s="164" t="s">
        <v>250</v>
      </c>
      <c r="AU150" s="164" t="s">
        <v>86</v>
      </c>
      <c r="AY150" s="13" t="s">
        <v>159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166</v>
      </c>
      <c r="BM150" s="164" t="s">
        <v>284</v>
      </c>
    </row>
    <row r="151" spans="2:65" s="1" customFormat="1" ht="16.5" customHeight="1">
      <c r="B151" s="152"/>
      <c r="C151" s="153" t="s">
        <v>415</v>
      </c>
      <c r="D151" s="153" t="s">
        <v>161</v>
      </c>
      <c r="E151" s="154" t="s">
        <v>1383</v>
      </c>
      <c r="F151" s="155" t="s">
        <v>1384</v>
      </c>
      <c r="G151" s="156" t="s">
        <v>604</v>
      </c>
      <c r="H151" s="176"/>
      <c r="I151" s="158"/>
      <c r="J151" s="159">
        <f t="shared" si="10"/>
        <v>0</v>
      </c>
      <c r="K151" s="155" t="s">
        <v>1</v>
      </c>
      <c r="L151" s="28"/>
      <c r="M151" s="160" t="s">
        <v>1</v>
      </c>
      <c r="N151" s="161" t="s">
        <v>40</v>
      </c>
      <c r="O151" s="51"/>
      <c r="P151" s="162">
        <f t="shared" si="11"/>
        <v>0</v>
      </c>
      <c r="Q151" s="162">
        <v>0</v>
      </c>
      <c r="R151" s="162">
        <f t="shared" si="12"/>
        <v>0</v>
      </c>
      <c r="S151" s="162">
        <v>0</v>
      </c>
      <c r="T151" s="163">
        <f t="shared" si="13"/>
        <v>0</v>
      </c>
      <c r="AR151" s="164" t="s">
        <v>166</v>
      </c>
      <c r="AT151" s="164" t="s">
        <v>161</v>
      </c>
      <c r="AU151" s="164" t="s">
        <v>86</v>
      </c>
      <c r="AY151" s="13" t="s">
        <v>159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166</v>
      </c>
      <c r="BM151" s="164" t="s">
        <v>292</v>
      </c>
    </row>
    <row r="152" spans="2:65" s="1" customFormat="1" ht="16.5" customHeight="1">
      <c r="B152" s="152"/>
      <c r="C152" s="153" t="s">
        <v>616</v>
      </c>
      <c r="D152" s="153" t="s">
        <v>161</v>
      </c>
      <c r="E152" s="154" t="s">
        <v>1881</v>
      </c>
      <c r="F152" s="155" t="s">
        <v>1882</v>
      </c>
      <c r="G152" s="156" t="s">
        <v>274</v>
      </c>
      <c r="H152" s="157">
        <v>1</v>
      </c>
      <c r="I152" s="158"/>
      <c r="J152" s="159">
        <f t="shared" si="10"/>
        <v>0</v>
      </c>
      <c r="K152" s="155" t="s">
        <v>1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166</v>
      </c>
      <c r="AT152" s="164" t="s">
        <v>161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166</v>
      </c>
      <c r="BM152" s="164" t="s">
        <v>300</v>
      </c>
    </row>
    <row r="153" spans="2:65" s="1" customFormat="1" ht="24" customHeight="1">
      <c r="B153" s="152"/>
      <c r="C153" s="166" t="s">
        <v>620</v>
      </c>
      <c r="D153" s="166" t="s">
        <v>250</v>
      </c>
      <c r="E153" s="167" t="s">
        <v>1883</v>
      </c>
      <c r="F153" s="168" t="s">
        <v>1884</v>
      </c>
      <c r="G153" s="169" t="s">
        <v>274</v>
      </c>
      <c r="H153" s="170">
        <v>1</v>
      </c>
      <c r="I153" s="171"/>
      <c r="J153" s="172">
        <f t="shared" si="10"/>
        <v>0</v>
      </c>
      <c r="K153" s="168" t="s">
        <v>1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0</v>
      </c>
      <c r="R153" s="162">
        <f t="shared" si="12"/>
        <v>0</v>
      </c>
      <c r="S153" s="162">
        <v>0</v>
      </c>
      <c r="T153" s="163">
        <f t="shared" si="13"/>
        <v>0</v>
      </c>
      <c r="AR153" s="164" t="s">
        <v>190</v>
      </c>
      <c r="AT153" s="164" t="s">
        <v>250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166</v>
      </c>
      <c r="BM153" s="164" t="s">
        <v>308</v>
      </c>
    </row>
    <row r="154" spans="2:65" s="1" customFormat="1" ht="24" customHeight="1">
      <c r="B154" s="152"/>
      <c r="C154" s="153" t="s">
        <v>488</v>
      </c>
      <c r="D154" s="153" t="s">
        <v>161</v>
      </c>
      <c r="E154" s="154" t="s">
        <v>1827</v>
      </c>
      <c r="F154" s="155" t="s">
        <v>1828</v>
      </c>
      <c r="G154" s="156" t="s">
        <v>274</v>
      </c>
      <c r="H154" s="157">
        <v>1</v>
      </c>
      <c r="I154" s="158"/>
      <c r="J154" s="159">
        <f t="shared" si="10"/>
        <v>0</v>
      </c>
      <c r="K154" s="155" t="s">
        <v>1</v>
      </c>
      <c r="L154" s="28"/>
      <c r="M154" s="160" t="s">
        <v>1</v>
      </c>
      <c r="N154" s="161" t="s">
        <v>40</v>
      </c>
      <c r="O154" s="51"/>
      <c r="P154" s="162">
        <f t="shared" si="11"/>
        <v>0</v>
      </c>
      <c r="Q154" s="162">
        <v>0</v>
      </c>
      <c r="R154" s="162">
        <f t="shared" si="12"/>
        <v>0</v>
      </c>
      <c r="S154" s="162">
        <v>0</v>
      </c>
      <c r="T154" s="163">
        <f t="shared" si="13"/>
        <v>0</v>
      </c>
      <c r="AR154" s="164" t="s">
        <v>166</v>
      </c>
      <c r="AT154" s="164" t="s">
        <v>161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166</v>
      </c>
      <c r="BM154" s="164" t="s">
        <v>316</v>
      </c>
    </row>
    <row r="155" spans="2:65" s="1" customFormat="1" ht="16.5" customHeight="1">
      <c r="B155" s="152"/>
      <c r="C155" s="166" t="s">
        <v>492</v>
      </c>
      <c r="D155" s="166" t="s">
        <v>250</v>
      </c>
      <c r="E155" s="167" t="s">
        <v>1829</v>
      </c>
      <c r="F155" s="168" t="s">
        <v>1830</v>
      </c>
      <c r="G155" s="169" t="s">
        <v>274</v>
      </c>
      <c r="H155" s="170">
        <v>1</v>
      </c>
      <c r="I155" s="171"/>
      <c r="J155" s="172">
        <f t="shared" si="10"/>
        <v>0</v>
      </c>
      <c r="K155" s="168" t="s">
        <v>1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AR155" s="164" t="s">
        <v>190</v>
      </c>
      <c r="AT155" s="164" t="s">
        <v>250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166</v>
      </c>
      <c r="BM155" s="164" t="s">
        <v>324</v>
      </c>
    </row>
    <row r="156" spans="2:65" s="1" customFormat="1" ht="16.5" customHeight="1">
      <c r="B156" s="152"/>
      <c r="C156" s="153" t="s">
        <v>276</v>
      </c>
      <c r="D156" s="153" t="s">
        <v>161</v>
      </c>
      <c r="E156" s="154" t="s">
        <v>1385</v>
      </c>
      <c r="F156" s="155" t="s">
        <v>1386</v>
      </c>
      <c r="G156" s="156" t="s">
        <v>212</v>
      </c>
      <c r="H156" s="157">
        <v>24.5</v>
      </c>
      <c r="I156" s="158"/>
      <c r="J156" s="159">
        <f t="shared" si="10"/>
        <v>0</v>
      </c>
      <c r="K156" s="155" t="s">
        <v>1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166</v>
      </c>
      <c r="AT156" s="164" t="s">
        <v>161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166</v>
      </c>
      <c r="BM156" s="164" t="s">
        <v>332</v>
      </c>
    </row>
    <row r="157" spans="2:65" s="1" customFormat="1" ht="24" customHeight="1">
      <c r="B157" s="152"/>
      <c r="C157" s="153" t="s">
        <v>595</v>
      </c>
      <c r="D157" s="153" t="s">
        <v>161</v>
      </c>
      <c r="E157" s="154" t="s">
        <v>1845</v>
      </c>
      <c r="F157" s="155" t="s">
        <v>1846</v>
      </c>
      <c r="G157" s="156" t="s">
        <v>274</v>
      </c>
      <c r="H157" s="157">
        <v>1</v>
      </c>
      <c r="I157" s="158"/>
      <c r="J157" s="159">
        <f t="shared" si="10"/>
        <v>0</v>
      </c>
      <c r="K157" s="155" t="s">
        <v>1</v>
      </c>
      <c r="L157" s="28"/>
      <c r="M157" s="160" t="s">
        <v>1</v>
      </c>
      <c r="N157" s="161" t="s">
        <v>40</v>
      </c>
      <c r="O157" s="51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AR157" s="164" t="s">
        <v>166</v>
      </c>
      <c r="AT157" s="164" t="s">
        <v>161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166</v>
      </c>
      <c r="BM157" s="164" t="s">
        <v>341</v>
      </c>
    </row>
    <row r="158" spans="2:65" s="1" customFormat="1" ht="24" customHeight="1">
      <c r="B158" s="152"/>
      <c r="C158" s="166" t="s">
        <v>599</v>
      </c>
      <c r="D158" s="166" t="s">
        <v>250</v>
      </c>
      <c r="E158" s="167" t="s">
        <v>1847</v>
      </c>
      <c r="F158" s="168" t="s">
        <v>1848</v>
      </c>
      <c r="G158" s="169" t="s">
        <v>274</v>
      </c>
      <c r="H158" s="170">
        <v>1</v>
      </c>
      <c r="I158" s="171"/>
      <c r="J158" s="172">
        <f t="shared" si="10"/>
        <v>0</v>
      </c>
      <c r="K158" s="168" t="s">
        <v>1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AR158" s="164" t="s">
        <v>190</v>
      </c>
      <c r="AT158" s="164" t="s">
        <v>250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166</v>
      </c>
      <c r="BM158" s="164" t="s">
        <v>349</v>
      </c>
    </row>
    <row r="159" spans="2:65" s="1" customFormat="1" ht="16.5" customHeight="1">
      <c r="B159" s="152"/>
      <c r="C159" s="153" t="s">
        <v>583</v>
      </c>
      <c r="D159" s="153" t="s">
        <v>161</v>
      </c>
      <c r="E159" s="154" t="s">
        <v>1849</v>
      </c>
      <c r="F159" s="155" t="s">
        <v>1850</v>
      </c>
      <c r="G159" s="156" t="s">
        <v>274</v>
      </c>
      <c r="H159" s="157">
        <v>1</v>
      </c>
      <c r="I159" s="158"/>
      <c r="J159" s="159">
        <f t="shared" si="10"/>
        <v>0</v>
      </c>
      <c r="K159" s="155" t="s">
        <v>1</v>
      </c>
      <c r="L159" s="28"/>
      <c r="M159" s="160" t="s">
        <v>1</v>
      </c>
      <c r="N159" s="161" t="s">
        <v>40</v>
      </c>
      <c r="O159" s="51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AR159" s="164" t="s">
        <v>166</v>
      </c>
      <c r="AT159" s="164" t="s">
        <v>161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166</v>
      </c>
      <c r="BM159" s="164" t="s">
        <v>357</v>
      </c>
    </row>
    <row r="160" spans="2:65" s="1" customFormat="1" ht="16.5" customHeight="1">
      <c r="B160" s="152"/>
      <c r="C160" s="166" t="s">
        <v>587</v>
      </c>
      <c r="D160" s="166" t="s">
        <v>250</v>
      </c>
      <c r="E160" s="167" t="s">
        <v>1851</v>
      </c>
      <c r="F160" s="168" t="s">
        <v>1885</v>
      </c>
      <c r="G160" s="169" t="s">
        <v>274</v>
      </c>
      <c r="H160" s="170">
        <v>1</v>
      </c>
      <c r="I160" s="171"/>
      <c r="J160" s="172">
        <f t="shared" si="10"/>
        <v>0</v>
      </c>
      <c r="K160" s="168" t="s">
        <v>1</v>
      </c>
      <c r="L160" s="173"/>
      <c r="M160" s="174" t="s">
        <v>1</v>
      </c>
      <c r="N160" s="175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190</v>
      </c>
      <c r="AT160" s="164" t="s">
        <v>250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166</v>
      </c>
      <c r="BM160" s="164" t="s">
        <v>366</v>
      </c>
    </row>
    <row r="161" spans="2:65" s="11" customFormat="1" ht="22.8" customHeight="1">
      <c r="B161" s="139"/>
      <c r="D161" s="140" t="s">
        <v>73</v>
      </c>
      <c r="E161" s="150" t="s">
        <v>556</v>
      </c>
      <c r="F161" s="150" t="s">
        <v>557</v>
      </c>
      <c r="I161" s="142"/>
      <c r="J161" s="151">
        <f>BK161</f>
        <v>0</v>
      </c>
      <c r="L161" s="139"/>
      <c r="M161" s="144"/>
      <c r="N161" s="145"/>
      <c r="O161" s="145"/>
      <c r="P161" s="146">
        <f>P162</f>
        <v>0</v>
      </c>
      <c r="Q161" s="145"/>
      <c r="R161" s="146">
        <f>R162</f>
        <v>0</v>
      </c>
      <c r="S161" s="145"/>
      <c r="T161" s="147">
        <f>T162</f>
        <v>0</v>
      </c>
      <c r="AR161" s="140" t="s">
        <v>78</v>
      </c>
      <c r="AT161" s="148" t="s">
        <v>73</v>
      </c>
      <c r="AU161" s="148" t="s">
        <v>78</v>
      </c>
      <c r="AY161" s="140" t="s">
        <v>159</v>
      </c>
      <c r="BK161" s="149">
        <f>BK162</f>
        <v>0</v>
      </c>
    </row>
    <row r="162" spans="2:65" s="1" customFormat="1" ht="24" customHeight="1">
      <c r="B162" s="152"/>
      <c r="C162" s="153" t="s">
        <v>320</v>
      </c>
      <c r="D162" s="153" t="s">
        <v>161</v>
      </c>
      <c r="E162" s="154" t="s">
        <v>1859</v>
      </c>
      <c r="F162" s="155" t="s">
        <v>1860</v>
      </c>
      <c r="G162" s="156" t="s">
        <v>197</v>
      </c>
      <c r="H162" s="157">
        <v>79.8</v>
      </c>
      <c r="I162" s="158"/>
      <c r="J162" s="159">
        <f>ROUND(I162*H162,2)</f>
        <v>0</v>
      </c>
      <c r="K162" s="155" t="s">
        <v>1</v>
      </c>
      <c r="L162" s="28"/>
      <c r="M162" s="160" t="s">
        <v>1</v>
      </c>
      <c r="N162" s="161" t="s">
        <v>40</v>
      </c>
      <c r="O162" s="51"/>
      <c r="P162" s="162">
        <f>O162*H162</f>
        <v>0</v>
      </c>
      <c r="Q162" s="162">
        <v>0</v>
      </c>
      <c r="R162" s="162">
        <f>Q162*H162</f>
        <v>0</v>
      </c>
      <c r="S162" s="162">
        <v>0</v>
      </c>
      <c r="T162" s="163">
        <f>S162*H162</f>
        <v>0</v>
      </c>
      <c r="AR162" s="164" t="s">
        <v>166</v>
      </c>
      <c r="AT162" s="164" t="s">
        <v>161</v>
      </c>
      <c r="AU162" s="164" t="s">
        <v>86</v>
      </c>
      <c r="AY162" s="13" t="s">
        <v>159</v>
      </c>
      <c r="BE162" s="165">
        <f>IF(N162="základná",J162,0)</f>
        <v>0</v>
      </c>
      <c r="BF162" s="165">
        <f>IF(N162="znížená",J162,0)</f>
        <v>0</v>
      </c>
      <c r="BG162" s="165">
        <f>IF(N162="zákl. prenesená",J162,0)</f>
        <v>0</v>
      </c>
      <c r="BH162" s="165">
        <f>IF(N162="zníž. prenesená",J162,0)</f>
        <v>0</v>
      </c>
      <c r="BI162" s="165">
        <f>IF(N162="nulová",J162,0)</f>
        <v>0</v>
      </c>
      <c r="BJ162" s="13" t="s">
        <v>86</v>
      </c>
      <c r="BK162" s="165">
        <f>ROUND(I162*H162,2)</f>
        <v>0</v>
      </c>
      <c r="BL162" s="13" t="s">
        <v>166</v>
      </c>
      <c r="BM162" s="164" t="s">
        <v>374</v>
      </c>
    </row>
    <row r="163" spans="2:65" s="11" customFormat="1" ht="25.95" customHeight="1">
      <c r="B163" s="139"/>
      <c r="D163" s="140" t="s">
        <v>73</v>
      </c>
      <c r="E163" s="141" t="s">
        <v>1239</v>
      </c>
      <c r="F163" s="141" t="s">
        <v>1240</v>
      </c>
      <c r="I163" s="142"/>
      <c r="J163" s="143">
        <f>BK163</f>
        <v>0</v>
      </c>
      <c r="L163" s="139"/>
      <c r="M163" s="144"/>
      <c r="N163" s="145"/>
      <c r="O163" s="145"/>
      <c r="P163" s="146">
        <f>P164</f>
        <v>0</v>
      </c>
      <c r="Q163" s="145"/>
      <c r="R163" s="146">
        <f>R164</f>
        <v>0</v>
      </c>
      <c r="S163" s="145"/>
      <c r="T163" s="147">
        <f>T164</f>
        <v>0</v>
      </c>
      <c r="AR163" s="140" t="s">
        <v>86</v>
      </c>
      <c r="AT163" s="148" t="s">
        <v>73</v>
      </c>
      <c r="AU163" s="148" t="s">
        <v>74</v>
      </c>
      <c r="AY163" s="140" t="s">
        <v>159</v>
      </c>
      <c r="BK163" s="149">
        <f>BK164</f>
        <v>0</v>
      </c>
    </row>
    <row r="164" spans="2:65" s="1" customFormat="1" ht="24" customHeight="1">
      <c r="B164" s="152"/>
      <c r="C164" s="153" t="s">
        <v>601</v>
      </c>
      <c r="D164" s="153" t="s">
        <v>161</v>
      </c>
      <c r="E164" s="154" t="s">
        <v>1886</v>
      </c>
      <c r="F164" s="155" t="s">
        <v>1887</v>
      </c>
      <c r="G164" s="156" t="s">
        <v>274</v>
      </c>
      <c r="H164" s="157">
        <v>4</v>
      </c>
      <c r="I164" s="158"/>
      <c r="J164" s="159">
        <f>ROUND(I164*H164,2)</f>
        <v>0</v>
      </c>
      <c r="K164" s="155" t="s">
        <v>1</v>
      </c>
      <c r="L164" s="28"/>
      <c r="M164" s="160" t="s">
        <v>1</v>
      </c>
      <c r="N164" s="161" t="s">
        <v>40</v>
      </c>
      <c r="O164" s="51"/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164" t="s">
        <v>226</v>
      </c>
      <c r="AT164" s="164" t="s">
        <v>161</v>
      </c>
      <c r="AU164" s="164" t="s">
        <v>78</v>
      </c>
      <c r="AY164" s="13" t="s">
        <v>159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3" t="s">
        <v>86</v>
      </c>
      <c r="BK164" s="165">
        <f>ROUND(I164*H164,2)</f>
        <v>0</v>
      </c>
      <c r="BL164" s="13" t="s">
        <v>226</v>
      </c>
      <c r="BM164" s="164" t="s">
        <v>382</v>
      </c>
    </row>
    <row r="165" spans="2:65" s="11" customFormat="1" ht="25.95" customHeight="1">
      <c r="B165" s="139"/>
      <c r="D165" s="140" t="s">
        <v>73</v>
      </c>
      <c r="E165" s="141" t="s">
        <v>562</v>
      </c>
      <c r="F165" s="141" t="s">
        <v>563</v>
      </c>
      <c r="I165" s="142"/>
      <c r="J165" s="143">
        <f>BK165</f>
        <v>0</v>
      </c>
      <c r="L165" s="139"/>
      <c r="M165" s="144"/>
      <c r="N165" s="145"/>
      <c r="O165" s="145"/>
      <c r="P165" s="146">
        <v>0</v>
      </c>
      <c r="Q165" s="145"/>
      <c r="R165" s="146">
        <v>0</v>
      </c>
      <c r="S165" s="145"/>
      <c r="T165" s="147">
        <v>0</v>
      </c>
      <c r="AR165" s="140" t="s">
        <v>86</v>
      </c>
      <c r="AT165" s="148" t="s">
        <v>73</v>
      </c>
      <c r="AU165" s="148" t="s">
        <v>74</v>
      </c>
      <c r="AY165" s="140" t="s">
        <v>159</v>
      </c>
      <c r="BK165" s="149">
        <v>0</v>
      </c>
    </row>
    <row r="166" spans="2:65" s="11" customFormat="1" ht="25.95" customHeight="1">
      <c r="B166" s="139"/>
      <c r="D166" s="140" t="s">
        <v>73</v>
      </c>
      <c r="E166" s="141" t="s">
        <v>250</v>
      </c>
      <c r="F166" s="141" t="s">
        <v>1056</v>
      </c>
      <c r="I166" s="142"/>
      <c r="J166" s="143">
        <f>BK166</f>
        <v>0</v>
      </c>
      <c r="L166" s="139"/>
      <c r="M166" s="144"/>
      <c r="N166" s="145"/>
      <c r="O166" s="145"/>
      <c r="P166" s="146">
        <f>P167+P170</f>
        <v>0</v>
      </c>
      <c r="Q166" s="145"/>
      <c r="R166" s="146">
        <f>R167+R170</f>
        <v>0</v>
      </c>
      <c r="S166" s="145"/>
      <c r="T166" s="147">
        <f>T167+T170</f>
        <v>0</v>
      </c>
      <c r="AR166" s="140" t="s">
        <v>171</v>
      </c>
      <c r="AT166" s="148" t="s">
        <v>73</v>
      </c>
      <c r="AU166" s="148" t="s">
        <v>74</v>
      </c>
      <c r="AY166" s="140" t="s">
        <v>159</v>
      </c>
      <c r="BK166" s="149">
        <f>BK167+BK170</f>
        <v>0</v>
      </c>
    </row>
    <row r="167" spans="2:65" s="11" customFormat="1" ht="22.8" customHeight="1">
      <c r="B167" s="139"/>
      <c r="D167" s="140" t="s">
        <v>73</v>
      </c>
      <c r="E167" s="150" t="s">
        <v>1208</v>
      </c>
      <c r="F167" s="150" t="s">
        <v>1209</v>
      </c>
      <c r="I167" s="142"/>
      <c r="J167" s="151">
        <f>BK167</f>
        <v>0</v>
      </c>
      <c r="L167" s="139"/>
      <c r="M167" s="144"/>
      <c r="N167" s="145"/>
      <c r="O167" s="145"/>
      <c r="P167" s="146">
        <f>SUM(P168:P169)</f>
        <v>0</v>
      </c>
      <c r="Q167" s="145"/>
      <c r="R167" s="146">
        <f>SUM(R168:R169)</f>
        <v>0</v>
      </c>
      <c r="S167" s="145"/>
      <c r="T167" s="147">
        <f>SUM(T168:T169)</f>
        <v>0</v>
      </c>
      <c r="AR167" s="140" t="s">
        <v>171</v>
      </c>
      <c r="AT167" s="148" t="s">
        <v>73</v>
      </c>
      <c r="AU167" s="148" t="s">
        <v>78</v>
      </c>
      <c r="AY167" s="140" t="s">
        <v>159</v>
      </c>
      <c r="BK167" s="149">
        <f>SUM(BK168:BK169)</f>
        <v>0</v>
      </c>
    </row>
    <row r="168" spans="2:65" s="1" customFormat="1" ht="16.5" customHeight="1">
      <c r="B168" s="152"/>
      <c r="C168" s="153" t="s">
        <v>431</v>
      </c>
      <c r="D168" s="153" t="s">
        <v>161</v>
      </c>
      <c r="E168" s="154" t="s">
        <v>1861</v>
      </c>
      <c r="F168" s="155" t="s">
        <v>1862</v>
      </c>
      <c r="G168" s="156" t="s">
        <v>1863</v>
      </c>
      <c r="H168" s="157">
        <v>1</v>
      </c>
      <c r="I168" s="158"/>
      <c r="J168" s="159">
        <f>ROUND(I168*H168,2)</f>
        <v>0</v>
      </c>
      <c r="K168" s="155" t="s">
        <v>1</v>
      </c>
      <c r="L168" s="28"/>
      <c r="M168" s="160" t="s">
        <v>1</v>
      </c>
      <c r="N168" s="161" t="s">
        <v>40</v>
      </c>
      <c r="O168" s="51"/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164" t="s">
        <v>423</v>
      </c>
      <c r="AT168" s="164" t="s">
        <v>161</v>
      </c>
      <c r="AU168" s="164" t="s">
        <v>86</v>
      </c>
      <c r="AY168" s="13" t="s">
        <v>159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3" t="s">
        <v>86</v>
      </c>
      <c r="BK168" s="165">
        <f>ROUND(I168*H168,2)</f>
        <v>0</v>
      </c>
      <c r="BL168" s="13" t="s">
        <v>423</v>
      </c>
      <c r="BM168" s="164" t="s">
        <v>390</v>
      </c>
    </row>
    <row r="169" spans="2:65" s="1" customFormat="1" ht="24" customHeight="1">
      <c r="B169" s="152"/>
      <c r="C169" s="153" t="s">
        <v>435</v>
      </c>
      <c r="D169" s="153" t="s">
        <v>161</v>
      </c>
      <c r="E169" s="154" t="s">
        <v>1864</v>
      </c>
      <c r="F169" s="155" t="s">
        <v>1865</v>
      </c>
      <c r="G169" s="156" t="s">
        <v>212</v>
      </c>
      <c r="H169" s="157">
        <v>9</v>
      </c>
      <c r="I169" s="158"/>
      <c r="J169" s="159">
        <f>ROUND(I169*H169,2)</f>
        <v>0</v>
      </c>
      <c r="K169" s="155" t="s">
        <v>1</v>
      </c>
      <c r="L169" s="28"/>
      <c r="M169" s="160" t="s">
        <v>1</v>
      </c>
      <c r="N169" s="161" t="s">
        <v>40</v>
      </c>
      <c r="O169" s="51"/>
      <c r="P169" s="162">
        <f>O169*H169</f>
        <v>0</v>
      </c>
      <c r="Q169" s="162">
        <v>0</v>
      </c>
      <c r="R169" s="162">
        <f>Q169*H169</f>
        <v>0</v>
      </c>
      <c r="S169" s="162">
        <v>0</v>
      </c>
      <c r="T169" s="163">
        <f>S169*H169</f>
        <v>0</v>
      </c>
      <c r="AR169" s="164" t="s">
        <v>423</v>
      </c>
      <c r="AT169" s="164" t="s">
        <v>161</v>
      </c>
      <c r="AU169" s="164" t="s">
        <v>86</v>
      </c>
      <c r="AY169" s="13" t="s">
        <v>159</v>
      </c>
      <c r="BE169" s="165">
        <f>IF(N169="základná",J169,0)</f>
        <v>0</v>
      </c>
      <c r="BF169" s="165">
        <f>IF(N169="znížená",J169,0)</f>
        <v>0</v>
      </c>
      <c r="BG169" s="165">
        <f>IF(N169="zákl. prenesená",J169,0)</f>
        <v>0</v>
      </c>
      <c r="BH169" s="165">
        <f>IF(N169="zníž. prenesená",J169,0)</f>
        <v>0</v>
      </c>
      <c r="BI169" s="165">
        <f>IF(N169="nulová",J169,0)</f>
        <v>0</v>
      </c>
      <c r="BJ169" s="13" t="s">
        <v>86</v>
      </c>
      <c r="BK169" s="165">
        <f>ROUND(I169*H169,2)</f>
        <v>0</v>
      </c>
      <c r="BL169" s="13" t="s">
        <v>423</v>
      </c>
      <c r="BM169" s="164" t="s">
        <v>399</v>
      </c>
    </row>
    <row r="170" spans="2:65" s="11" customFormat="1" ht="22.8" customHeight="1">
      <c r="B170" s="139"/>
      <c r="D170" s="140" t="s">
        <v>73</v>
      </c>
      <c r="E170" s="150" t="s">
        <v>1866</v>
      </c>
      <c r="F170" s="150" t="s">
        <v>1867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SUM(P171:P172)</f>
        <v>0</v>
      </c>
      <c r="Q170" s="145"/>
      <c r="R170" s="146">
        <f>SUM(R171:R172)</f>
        <v>0</v>
      </c>
      <c r="S170" s="145"/>
      <c r="T170" s="147">
        <f>SUM(T171:T172)</f>
        <v>0</v>
      </c>
      <c r="AR170" s="140" t="s">
        <v>171</v>
      </c>
      <c r="AT170" s="148" t="s">
        <v>73</v>
      </c>
      <c r="AU170" s="148" t="s">
        <v>78</v>
      </c>
      <c r="AY170" s="140" t="s">
        <v>159</v>
      </c>
      <c r="BK170" s="149">
        <f>SUM(BK171:BK172)</f>
        <v>0</v>
      </c>
    </row>
    <row r="171" spans="2:65" s="1" customFormat="1" ht="24" customHeight="1">
      <c r="B171" s="152"/>
      <c r="C171" s="153" t="s">
        <v>332</v>
      </c>
      <c r="D171" s="153" t="s">
        <v>161</v>
      </c>
      <c r="E171" s="154" t="s">
        <v>1868</v>
      </c>
      <c r="F171" s="155" t="s">
        <v>1869</v>
      </c>
      <c r="G171" s="156" t="s">
        <v>212</v>
      </c>
      <c r="H171" s="157">
        <v>18</v>
      </c>
      <c r="I171" s="158"/>
      <c r="J171" s="159">
        <f>ROUND(I171*H171,2)</f>
        <v>0</v>
      </c>
      <c r="K171" s="155" t="s">
        <v>1</v>
      </c>
      <c r="L171" s="28"/>
      <c r="M171" s="160" t="s">
        <v>1</v>
      </c>
      <c r="N171" s="161" t="s">
        <v>40</v>
      </c>
      <c r="O171" s="51"/>
      <c r="P171" s="162">
        <f>O171*H171</f>
        <v>0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AR171" s="164" t="s">
        <v>423</v>
      </c>
      <c r="AT171" s="164" t="s">
        <v>161</v>
      </c>
      <c r="AU171" s="164" t="s">
        <v>86</v>
      </c>
      <c r="AY171" s="13" t="s">
        <v>159</v>
      </c>
      <c r="BE171" s="165">
        <f>IF(N171="základná",J171,0)</f>
        <v>0</v>
      </c>
      <c r="BF171" s="165">
        <f>IF(N171="znížená",J171,0)</f>
        <v>0</v>
      </c>
      <c r="BG171" s="165">
        <f>IF(N171="zákl. prenesená",J171,0)</f>
        <v>0</v>
      </c>
      <c r="BH171" s="165">
        <f>IF(N171="zníž. prenesená",J171,0)</f>
        <v>0</v>
      </c>
      <c r="BI171" s="165">
        <f>IF(N171="nulová",J171,0)</f>
        <v>0</v>
      </c>
      <c r="BJ171" s="13" t="s">
        <v>86</v>
      </c>
      <c r="BK171" s="165">
        <f>ROUND(I171*H171,2)</f>
        <v>0</v>
      </c>
      <c r="BL171" s="13" t="s">
        <v>423</v>
      </c>
      <c r="BM171" s="164" t="s">
        <v>407</v>
      </c>
    </row>
    <row r="172" spans="2:65" s="1" customFormat="1" ht="16.5" customHeight="1">
      <c r="B172" s="152"/>
      <c r="C172" s="166" t="s">
        <v>336</v>
      </c>
      <c r="D172" s="166" t="s">
        <v>250</v>
      </c>
      <c r="E172" s="167" t="s">
        <v>1870</v>
      </c>
      <c r="F172" s="168" t="s">
        <v>1871</v>
      </c>
      <c r="G172" s="169" t="s">
        <v>212</v>
      </c>
      <c r="H172" s="170">
        <v>9</v>
      </c>
      <c r="I172" s="171"/>
      <c r="J172" s="172">
        <f>ROUND(I172*H172,2)</f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AR172" s="164" t="s">
        <v>1325</v>
      </c>
      <c r="AT172" s="164" t="s">
        <v>250</v>
      </c>
      <c r="AU172" s="164" t="s">
        <v>86</v>
      </c>
      <c r="AY172" s="13" t="s">
        <v>159</v>
      </c>
      <c r="BE172" s="165">
        <f>IF(N172="základná",J172,0)</f>
        <v>0</v>
      </c>
      <c r="BF172" s="165">
        <f>IF(N172="znížená",J172,0)</f>
        <v>0</v>
      </c>
      <c r="BG172" s="165">
        <f>IF(N172="zákl. prenesená",J172,0)</f>
        <v>0</v>
      </c>
      <c r="BH172" s="165">
        <f>IF(N172="zníž. prenesená",J172,0)</f>
        <v>0</v>
      </c>
      <c r="BI172" s="165">
        <f>IF(N172="nulová",J172,0)</f>
        <v>0</v>
      </c>
      <c r="BJ172" s="13" t="s">
        <v>86</v>
      </c>
      <c r="BK172" s="165">
        <f>ROUND(I172*H172,2)</f>
        <v>0</v>
      </c>
      <c r="BL172" s="13" t="s">
        <v>423</v>
      </c>
      <c r="BM172" s="164" t="s">
        <v>415</v>
      </c>
    </row>
    <row r="173" spans="2:65" s="11" customFormat="1" ht="25.95" customHeight="1">
      <c r="B173" s="139"/>
      <c r="D173" s="140" t="s">
        <v>73</v>
      </c>
      <c r="E173" s="141" t="s">
        <v>1218</v>
      </c>
      <c r="F173" s="141" t="s">
        <v>1219</v>
      </c>
      <c r="I173" s="142"/>
      <c r="J173" s="143">
        <f>BK173</f>
        <v>0</v>
      </c>
      <c r="L173" s="139"/>
      <c r="M173" s="184"/>
      <c r="N173" s="185"/>
      <c r="O173" s="185"/>
      <c r="P173" s="186">
        <v>0</v>
      </c>
      <c r="Q173" s="185"/>
      <c r="R173" s="186">
        <v>0</v>
      </c>
      <c r="S173" s="185"/>
      <c r="T173" s="187">
        <v>0</v>
      </c>
      <c r="AR173" s="140" t="s">
        <v>166</v>
      </c>
      <c r="AT173" s="148" t="s">
        <v>73</v>
      </c>
      <c r="AU173" s="148" t="s">
        <v>74</v>
      </c>
      <c r="AY173" s="140" t="s">
        <v>159</v>
      </c>
      <c r="BK173" s="149">
        <v>0</v>
      </c>
    </row>
    <row r="174" spans="2:65" s="1" customFormat="1" ht="6.9" customHeight="1">
      <c r="B174" s="40"/>
      <c r="C174" s="41"/>
      <c r="D174" s="41"/>
      <c r="E174" s="41"/>
      <c r="F174" s="41"/>
      <c r="G174" s="41"/>
      <c r="H174" s="41"/>
      <c r="I174" s="113"/>
      <c r="J174" s="41"/>
      <c r="K174" s="41"/>
      <c r="L174" s="28"/>
    </row>
  </sheetData>
  <autoFilter ref="C130:K173" xr:uid="{00000000-0009-0000-0000-000007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24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9" width="20.140625" style="89" customWidth="1"/>
    <col min="10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108</v>
      </c>
    </row>
    <row r="3" spans="2:46" ht="6.9" customHeight="1">
      <c r="B3" s="14"/>
      <c r="C3" s="15"/>
      <c r="D3" s="15"/>
      <c r="E3" s="15"/>
      <c r="F3" s="15"/>
      <c r="G3" s="15"/>
      <c r="H3" s="15"/>
      <c r="I3" s="90"/>
      <c r="J3" s="15"/>
      <c r="K3" s="15"/>
      <c r="L3" s="16"/>
      <c r="AT3" s="13" t="s">
        <v>74</v>
      </c>
    </row>
    <row r="4" spans="2:46" ht="24.9" customHeight="1">
      <c r="B4" s="16"/>
      <c r="D4" s="17" t="s">
        <v>109</v>
      </c>
      <c r="L4" s="16"/>
      <c r="M4" s="9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33" t="str">
        <f>'Rekapitulácia stavby'!K6</f>
        <v>DSS Ladomerska Vieska Odsťahovanie z kaštieľa v Ladomerskej Vieske</v>
      </c>
      <c r="F7" s="234"/>
      <c r="G7" s="234"/>
      <c r="H7" s="234"/>
      <c r="L7" s="16"/>
    </row>
    <row r="8" spans="2:46" ht="12" customHeight="1">
      <c r="B8" s="16"/>
      <c r="D8" s="23" t="s">
        <v>110</v>
      </c>
      <c r="L8" s="16"/>
    </row>
    <row r="9" spans="2:46" s="1" customFormat="1" ht="16.5" customHeight="1">
      <c r="B9" s="28"/>
      <c r="E9" s="233" t="s">
        <v>111</v>
      </c>
      <c r="F9" s="232"/>
      <c r="G9" s="232"/>
      <c r="H9" s="232"/>
      <c r="I9" s="92"/>
      <c r="L9" s="28"/>
    </row>
    <row r="10" spans="2:46" s="1" customFormat="1" ht="12" customHeight="1">
      <c r="B10" s="28"/>
      <c r="D10" s="23" t="s">
        <v>112</v>
      </c>
      <c r="I10" s="92"/>
      <c r="L10" s="28"/>
    </row>
    <row r="11" spans="2:46" s="1" customFormat="1" ht="36.9" customHeight="1">
      <c r="B11" s="28"/>
      <c r="E11" s="217" t="s">
        <v>1888</v>
      </c>
      <c r="F11" s="232"/>
      <c r="G11" s="232"/>
      <c r="H11" s="232"/>
      <c r="I11" s="92"/>
      <c r="L11" s="28"/>
    </row>
    <row r="12" spans="2:46" s="1" customFormat="1">
      <c r="B12" s="28"/>
      <c r="I12" s="92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9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93" t="s">
        <v>21</v>
      </c>
      <c r="J14" s="48" t="str">
        <f>'Rekapitulácia stavby'!AN8</f>
        <v>29. 10. 2019</v>
      </c>
      <c r="L14" s="28"/>
    </row>
    <row r="15" spans="2:46" s="1" customFormat="1" ht="10.8" customHeight="1">
      <c r="B15" s="28"/>
      <c r="I15" s="92"/>
      <c r="L15" s="28"/>
    </row>
    <row r="16" spans="2:46" s="1" customFormat="1" ht="12" customHeight="1">
      <c r="B16" s="28"/>
      <c r="D16" s="23" t="s">
        <v>23</v>
      </c>
      <c r="I16" s="93" t="s">
        <v>24</v>
      </c>
      <c r="J16" s="21" t="s">
        <v>1</v>
      </c>
      <c r="L16" s="28"/>
    </row>
    <row r="17" spans="2:12" s="1" customFormat="1" ht="18" customHeight="1">
      <c r="B17" s="28"/>
      <c r="E17" s="21" t="s">
        <v>25</v>
      </c>
      <c r="I17" s="93" t="s">
        <v>26</v>
      </c>
      <c r="J17" s="21" t="s">
        <v>1</v>
      </c>
      <c r="L17" s="28"/>
    </row>
    <row r="18" spans="2:12" s="1" customFormat="1" ht="6.9" customHeight="1">
      <c r="B18" s="28"/>
      <c r="I18" s="92"/>
      <c r="L18" s="28"/>
    </row>
    <row r="19" spans="2:12" s="1" customFormat="1" ht="12" customHeight="1">
      <c r="B19" s="28"/>
      <c r="D19" s="23" t="s">
        <v>27</v>
      </c>
      <c r="I19" s="93" t="s">
        <v>24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35" t="str">
        <f>'Rekapitulácia stavby'!E14</f>
        <v>Vyplň údaj</v>
      </c>
      <c r="F20" s="220"/>
      <c r="G20" s="220"/>
      <c r="H20" s="220"/>
      <c r="I20" s="93" t="s">
        <v>26</v>
      </c>
      <c r="J20" s="24" t="str">
        <f>'Rekapitulácia stavby'!AN14</f>
        <v>Vyplň údaj</v>
      </c>
      <c r="L20" s="28"/>
    </row>
    <row r="21" spans="2:12" s="1" customFormat="1" ht="6.9" customHeight="1">
      <c r="B21" s="28"/>
      <c r="I21" s="92"/>
      <c r="L21" s="28"/>
    </row>
    <row r="22" spans="2:12" s="1" customFormat="1" ht="12" customHeight="1">
      <c r="B22" s="28"/>
      <c r="D22" s="23" t="s">
        <v>29</v>
      </c>
      <c r="I22" s="93" t="s">
        <v>24</v>
      </c>
      <c r="J22" s="21" t="s">
        <v>1</v>
      </c>
      <c r="L22" s="28"/>
    </row>
    <row r="23" spans="2:12" s="1" customFormat="1" ht="18" customHeight="1">
      <c r="B23" s="28"/>
      <c r="E23" s="21" t="s">
        <v>30</v>
      </c>
      <c r="I23" s="93" t="s">
        <v>26</v>
      </c>
      <c r="J23" s="21" t="s">
        <v>1</v>
      </c>
      <c r="L23" s="28"/>
    </row>
    <row r="24" spans="2:12" s="1" customFormat="1" ht="6.9" customHeight="1">
      <c r="B24" s="28"/>
      <c r="I24" s="92"/>
      <c r="L24" s="28"/>
    </row>
    <row r="25" spans="2:12" s="1" customFormat="1" ht="12" customHeight="1">
      <c r="B25" s="28"/>
      <c r="D25" s="23" t="s">
        <v>32</v>
      </c>
      <c r="I25" s="93" t="s">
        <v>24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93" t="s">
        <v>26</v>
      </c>
      <c r="J26" s="21" t="str">
        <f>IF('Rekapitulácia stavby'!AN20="","",'Rekapitulácia stavby'!AN20)</f>
        <v/>
      </c>
      <c r="L26" s="28"/>
    </row>
    <row r="27" spans="2:12" s="1" customFormat="1" ht="6.9" customHeight="1">
      <c r="B27" s="28"/>
      <c r="I27" s="92"/>
      <c r="L27" s="28"/>
    </row>
    <row r="28" spans="2:12" s="1" customFormat="1" ht="12" customHeight="1">
      <c r="B28" s="28"/>
      <c r="D28" s="23" t="s">
        <v>33</v>
      </c>
      <c r="I28" s="92"/>
      <c r="L28" s="28"/>
    </row>
    <row r="29" spans="2:12" s="7" customFormat="1" ht="16.5" customHeight="1">
      <c r="B29" s="94"/>
      <c r="E29" s="224" t="s">
        <v>1</v>
      </c>
      <c r="F29" s="224"/>
      <c r="G29" s="224"/>
      <c r="H29" s="224"/>
      <c r="I29" s="95"/>
      <c r="L29" s="94"/>
    </row>
    <row r="30" spans="2:12" s="1" customFormat="1" ht="6.9" customHeight="1">
      <c r="B30" s="28"/>
      <c r="I30" s="92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96"/>
      <c r="J31" s="49"/>
      <c r="K31" s="49"/>
      <c r="L31" s="28"/>
    </row>
    <row r="32" spans="2:12" s="1" customFormat="1" ht="25.35" customHeight="1">
      <c r="B32" s="28"/>
      <c r="D32" s="97" t="s">
        <v>34</v>
      </c>
      <c r="I32" s="92"/>
      <c r="J32" s="62">
        <f>ROUND(J127, 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96"/>
      <c r="J33" s="49"/>
      <c r="K33" s="49"/>
      <c r="L33" s="28"/>
    </row>
    <row r="34" spans="2:12" s="1" customFormat="1" ht="14.4" customHeight="1">
      <c r="B34" s="28"/>
      <c r="F34" s="31" t="s">
        <v>36</v>
      </c>
      <c r="I34" s="98" t="s">
        <v>35</v>
      </c>
      <c r="J34" s="31" t="s">
        <v>37</v>
      </c>
      <c r="L34" s="28"/>
    </row>
    <row r="35" spans="2:12" s="1" customFormat="1" ht="14.4" customHeight="1">
      <c r="B35" s="28"/>
      <c r="D35" s="99" t="s">
        <v>38</v>
      </c>
      <c r="E35" s="23" t="s">
        <v>39</v>
      </c>
      <c r="F35" s="100">
        <f>ROUND((SUM(BE127:BE223)),  2)</f>
        <v>0</v>
      </c>
      <c r="I35" s="101">
        <v>0.2</v>
      </c>
      <c r="J35" s="100">
        <f>ROUND(((SUM(BE127:BE223))*I35),  2)</f>
        <v>0</v>
      </c>
      <c r="L35" s="28"/>
    </row>
    <row r="36" spans="2:12" s="1" customFormat="1" ht="14.4" customHeight="1">
      <c r="B36" s="28"/>
      <c r="E36" s="23" t="s">
        <v>40</v>
      </c>
      <c r="F36" s="100">
        <f>ROUND((SUM(BF127:BF223)),  2)</f>
        <v>0</v>
      </c>
      <c r="I36" s="101">
        <v>0.2</v>
      </c>
      <c r="J36" s="100">
        <f>ROUND(((SUM(BF127:BF223))*I36),  2)</f>
        <v>0</v>
      </c>
      <c r="L36" s="28"/>
    </row>
    <row r="37" spans="2:12" s="1" customFormat="1" ht="14.4" hidden="1" customHeight="1">
      <c r="B37" s="28"/>
      <c r="E37" s="23" t="s">
        <v>41</v>
      </c>
      <c r="F37" s="100">
        <f>ROUND((SUM(BG127:BG223)),  2)</f>
        <v>0</v>
      </c>
      <c r="I37" s="101">
        <v>0.2</v>
      </c>
      <c r="J37" s="100">
        <f>0</f>
        <v>0</v>
      </c>
      <c r="L37" s="28"/>
    </row>
    <row r="38" spans="2:12" s="1" customFormat="1" ht="14.4" hidden="1" customHeight="1">
      <c r="B38" s="28"/>
      <c r="E38" s="23" t="s">
        <v>42</v>
      </c>
      <c r="F38" s="100">
        <f>ROUND((SUM(BH127:BH223)),  2)</f>
        <v>0</v>
      </c>
      <c r="I38" s="101">
        <v>0.2</v>
      </c>
      <c r="J38" s="100">
        <f>0</f>
        <v>0</v>
      </c>
      <c r="L38" s="28"/>
    </row>
    <row r="39" spans="2:12" s="1" customFormat="1" ht="14.4" hidden="1" customHeight="1">
      <c r="B39" s="28"/>
      <c r="E39" s="23" t="s">
        <v>43</v>
      </c>
      <c r="F39" s="100">
        <f>ROUND((SUM(BI127:BI223)),  2)</f>
        <v>0</v>
      </c>
      <c r="I39" s="101">
        <v>0</v>
      </c>
      <c r="J39" s="100">
        <f>0</f>
        <v>0</v>
      </c>
      <c r="L39" s="28"/>
    </row>
    <row r="40" spans="2:12" s="1" customFormat="1" ht="6.9" customHeight="1">
      <c r="B40" s="28"/>
      <c r="I40" s="92"/>
      <c r="L40" s="28"/>
    </row>
    <row r="41" spans="2:12" s="1" customFormat="1" ht="25.35" customHeight="1">
      <c r="B41" s="28"/>
      <c r="C41" s="102"/>
      <c r="D41" s="103" t="s">
        <v>44</v>
      </c>
      <c r="E41" s="53"/>
      <c r="F41" s="53"/>
      <c r="G41" s="104" t="s">
        <v>45</v>
      </c>
      <c r="H41" s="105" t="s">
        <v>46</v>
      </c>
      <c r="I41" s="106"/>
      <c r="J41" s="107">
        <f>SUM(J32:J39)</f>
        <v>0</v>
      </c>
      <c r="K41" s="108"/>
      <c r="L41" s="28"/>
    </row>
    <row r="42" spans="2:12" s="1" customFormat="1" ht="14.4" customHeight="1">
      <c r="B42" s="28"/>
      <c r="I42" s="92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47</v>
      </c>
      <c r="E50" s="38"/>
      <c r="F50" s="38"/>
      <c r="G50" s="37" t="s">
        <v>48</v>
      </c>
      <c r="H50" s="38"/>
      <c r="I50" s="109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39" t="s">
        <v>49</v>
      </c>
      <c r="E61" s="30"/>
      <c r="F61" s="110" t="s">
        <v>50</v>
      </c>
      <c r="G61" s="39" t="s">
        <v>49</v>
      </c>
      <c r="H61" s="30"/>
      <c r="I61" s="111"/>
      <c r="J61" s="11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37" t="s">
        <v>51</v>
      </c>
      <c r="E65" s="38"/>
      <c r="F65" s="38"/>
      <c r="G65" s="37" t="s">
        <v>52</v>
      </c>
      <c r="H65" s="38"/>
      <c r="I65" s="109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39" t="s">
        <v>49</v>
      </c>
      <c r="E76" s="30"/>
      <c r="F76" s="110" t="s">
        <v>50</v>
      </c>
      <c r="G76" s="39" t="s">
        <v>49</v>
      </c>
      <c r="H76" s="30"/>
      <c r="I76" s="111"/>
      <c r="J76" s="112" t="s">
        <v>50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113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114"/>
      <c r="J81" s="43"/>
      <c r="K81" s="43"/>
      <c r="L81" s="28"/>
    </row>
    <row r="82" spans="2:12" s="1" customFormat="1" ht="24.9" customHeight="1">
      <c r="B82" s="28"/>
      <c r="C82" s="17" t="s">
        <v>114</v>
      </c>
      <c r="I82" s="92"/>
      <c r="L82" s="28"/>
    </row>
    <row r="83" spans="2:12" s="1" customFormat="1" ht="6.9" customHeight="1">
      <c r="B83" s="28"/>
      <c r="I83" s="92"/>
      <c r="L83" s="28"/>
    </row>
    <row r="84" spans="2:12" s="1" customFormat="1" ht="12" customHeight="1">
      <c r="B84" s="28"/>
      <c r="C84" s="23" t="s">
        <v>15</v>
      </c>
      <c r="I84" s="92"/>
      <c r="L84" s="28"/>
    </row>
    <row r="85" spans="2:12" s="1" customFormat="1" ht="16.5" customHeight="1">
      <c r="B85" s="28"/>
      <c r="E85" s="233" t="str">
        <f>E7</f>
        <v>DSS Ladomerska Vieska Odsťahovanie z kaštieľa v Ladomerskej Vieske</v>
      </c>
      <c r="F85" s="234"/>
      <c r="G85" s="234"/>
      <c r="H85" s="234"/>
      <c r="I85" s="92"/>
      <c r="L85" s="28"/>
    </row>
    <row r="86" spans="2:12" ht="12" customHeight="1">
      <c r="B86" s="16"/>
      <c r="C86" s="23" t="s">
        <v>110</v>
      </c>
      <c r="L86" s="16"/>
    </row>
    <row r="87" spans="2:12" s="1" customFormat="1" ht="16.5" customHeight="1">
      <c r="B87" s="28"/>
      <c r="E87" s="233" t="s">
        <v>111</v>
      </c>
      <c r="F87" s="232"/>
      <c r="G87" s="232"/>
      <c r="H87" s="232"/>
      <c r="I87" s="92"/>
      <c r="L87" s="28"/>
    </row>
    <row r="88" spans="2:12" s="1" customFormat="1" ht="12" customHeight="1">
      <c r="B88" s="28"/>
      <c r="C88" s="23" t="s">
        <v>112</v>
      </c>
      <c r="I88" s="92"/>
      <c r="L88" s="28"/>
    </row>
    <row r="89" spans="2:12" s="1" customFormat="1" ht="16.5" customHeight="1">
      <c r="B89" s="28"/>
      <c r="E89" s="217" t="str">
        <f>E11</f>
        <v>1-8 - Elektroinštalácia a bleskozvod</v>
      </c>
      <c r="F89" s="232"/>
      <c r="G89" s="232"/>
      <c r="H89" s="232"/>
      <c r="I89" s="92"/>
      <c r="L89" s="28"/>
    </row>
    <row r="90" spans="2:12" s="1" customFormat="1" ht="6.9" customHeight="1">
      <c r="B90" s="28"/>
      <c r="I90" s="92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93" t="s">
        <v>21</v>
      </c>
      <c r="J91" s="48" t="str">
        <f>IF(J14="","",J14)</f>
        <v>29. 10. 2019</v>
      </c>
      <c r="L91" s="28"/>
    </row>
    <row r="92" spans="2:12" s="1" customFormat="1" ht="6.9" customHeight="1">
      <c r="B92" s="28"/>
      <c r="I92" s="92"/>
      <c r="L92" s="28"/>
    </row>
    <row r="93" spans="2:12" s="1" customFormat="1" ht="27.9" customHeight="1">
      <c r="B93" s="28"/>
      <c r="C93" s="23" t="s">
        <v>23</v>
      </c>
      <c r="F93" s="21" t="str">
        <f>E17</f>
        <v>BBSK, Domov sociálnych služieb Ladomerska Vieska</v>
      </c>
      <c r="I93" s="93" t="s">
        <v>29</v>
      </c>
      <c r="J93" s="26" t="str">
        <f>E23</f>
        <v>Design Project s.r.o.</v>
      </c>
      <c r="L93" s="28"/>
    </row>
    <row r="94" spans="2:12" s="1" customFormat="1" ht="15.15" customHeight="1">
      <c r="B94" s="28"/>
      <c r="C94" s="23" t="s">
        <v>27</v>
      </c>
      <c r="F94" s="21" t="str">
        <f>IF(E20="","",E20)</f>
        <v>Vyplň údaj</v>
      </c>
      <c r="I94" s="93" t="s">
        <v>32</v>
      </c>
      <c r="J94" s="26" t="str">
        <f>E26</f>
        <v xml:space="preserve"> </v>
      </c>
      <c r="L94" s="28"/>
    </row>
    <row r="95" spans="2:12" s="1" customFormat="1" ht="10.35" customHeight="1">
      <c r="B95" s="28"/>
      <c r="I95" s="92"/>
      <c r="L95" s="28"/>
    </row>
    <row r="96" spans="2:12" s="1" customFormat="1" ht="29.25" customHeight="1">
      <c r="B96" s="28"/>
      <c r="C96" s="115" t="s">
        <v>115</v>
      </c>
      <c r="D96" s="102"/>
      <c r="E96" s="102"/>
      <c r="F96" s="102"/>
      <c r="G96" s="102"/>
      <c r="H96" s="102"/>
      <c r="I96" s="116"/>
      <c r="J96" s="117" t="s">
        <v>116</v>
      </c>
      <c r="K96" s="102"/>
      <c r="L96" s="28"/>
    </row>
    <row r="97" spans="2:47" s="1" customFormat="1" ht="10.35" customHeight="1">
      <c r="B97" s="28"/>
      <c r="I97" s="92"/>
      <c r="L97" s="28"/>
    </row>
    <row r="98" spans="2:47" s="1" customFormat="1" ht="22.8" customHeight="1">
      <c r="B98" s="28"/>
      <c r="C98" s="118" t="s">
        <v>117</v>
      </c>
      <c r="I98" s="92"/>
      <c r="J98" s="62">
        <f>J127</f>
        <v>0</v>
      </c>
      <c r="L98" s="28"/>
      <c r="AU98" s="13" t="s">
        <v>118</v>
      </c>
    </row>
    <row r="99" spans="2:47" s="8" customFormat="1" ht="24.9" customHeight="1">
      <c r="B99" s="119"/>
      <c r="D99" s="120" t="s">
        <v>119</v>
      </c>
      <c r="E99" s="121"/>
      <c r="F99" s="121"/>
      <c r="G99" s="121"/>
      <c r="H99" s="121"/>
      <c r="I99" s="122"/>
      <c r="J99" s="123">
        <f>J128</f>
        <v>0</v>
      </c>
      <c r="L99" s="119"/>
    </row>
    <row r="100" spans="2:47" s="9" customFormat="1" ht="19.95" customHeight="1">
      <c r="B100" s="124"/>
      <c r="D100" s="125" t="s">
        <v>125</v>
      </c>
      <c r="E100" s="126"/>
      <c r="F100" s="126"/>
      <c r="G100" s="126"/>
      <c r="H100" s="126"/>
      <c r="I100" s="127"/>
      <c r="J100" s="128">
        <f>J129</f>
        <v>0</v>
      </c>
      <c r="L100" s="124"/>
    </row>
    <row r="101" spans="2:47" s="9" customFormat="1" ht="19.95" customHeight="1">
      <c r="B101" s="124"/>
      <c r="D101" s="125" t="s">
        <v>126</v>
      </c>
      <c r="E101" s="126"/>
      <c r="F101" s="126"/>
      <c r="G101" s="126"/>
      <c r="H101" s="126"/>
      <c r="I101" s="127"/>
      <c r="J101" s="128">
        <f>J131</f>
        <v>0</v>
      </c>
      <c r="L101" s="124"/>
    </row>
    <row r="102" spans="2:47" s="9" customFormat="1" ht="19.95" customHeight="1">
      <c r="B102" s="124"/>
      <c r="D102" s="125" t="s">
        <v>127</v>
      </c>
      <c r="E102" s="126"/>
      <c r="F102" s="126"/>
      <c r="G102" s="126"/>
      <c r="H102" s="126"/>
      <c r="I102" s="127"/>
      <c r="J102" s="128">
        <f>J138</f>
        <v>0</v>
      </c>
      <c r="L102" s="124"/>
    </row>
    <row r="103" spans="2:47" s="8" customFormat="1" ht="24.9" customHeight="1">
      <c r="B103" s="119"/>
      <c r="D103" s="120" t="s">
        <v>143</v>
      </c>
      <c r="E103" s="121"/>
      <c r="F103" s="121"/>
      <c r="G103" s="121"/>
      <c r="H103" s="121"/>
      <c r="I103" s="122"/>
      <c r="J103" s="123">
        <f>J140</f>
        <v>0</v>
      </c>
      <c r="L103" s="119"/>
    </row>
    <row r="104" spans="2:47" s="9" customFormat="1" ht="19.95" customHeight="1">
      <c r="B104" s="124"/>
      <c r="D104" s="125" t="s">
        <v>144</v>
      </c>
      <c r="E104" s="126"/>
      <c r="F104" s="126"/>
      <c r="G104" s="126"/>
      <c r="H104" s="126"/>
      <c r="I104" s="127"/>
      <c r="J104" s="128">
        <f>J141</f>
        <v>0</v>
      </c>
      <c r="L104" s="124"/>
    </row>
    <row r="105" spans="2:47" s="8" customFormat="1" ht="24.9" customHeight="1">
      <c r="B105" s="119"/>
      <c r="D105" s="120" t="s">
        <v>1084</v>
      </c>
      <c r="E105" s="121"/>
      <c r="F105" s="121"/>
      <c r="G105" s="121"/>
      <c r="H105" s="121"/>
      <c r="I105" s="122"/>
      <c r="J105" s="123">
        <f>J222</f>
        <v>0</v>
      </c>
      <c r="L105" s="119"/>
    </row>
    <row r="106" spans="2:47" s="1" customFormat="1" ht="21.75" customHeight="1">
      <c r="B106" s="28"/>
      <c r="I106" s="92"/>
      <c r="L106" s="28"/>
    </row>
    <row r="107" spans="2:47" s="1" customFormat="1" ht="6.9" customHeight="1">
      <c r="B107" s="40"/>
      <c r="C107" s="41"/>
      <c r="D107" s="41"/>
      <c r="E107" s="41"/>
      <c r="F107" s="41"/>
      <c r="G107" s="41"/>
      <c r="H107" s="41"/>
      <c r="I107" s="113"/>
      <c r="J107" s="41"/>
      <c r="K107" s="41"/>
      <c r="L107" s="28"/>
    </row>
    <row r="111" spans="2:47" s="1" customFormat="1" ht="6.9" customHeight="1">
      <c r="B111" s="42"/>
      <c r="C111" s="43"/>
      <c r="D111" s="43"/>
      <c r="E111" s="43"/>
      <c r="F111" s="43"/>
      <c r="G111" s="43"/>
      <c r="H111" s="43"/>
      <c r="I111" s="114"/>
      <c r="J111" s="43"/>
      <c r="K111" s="43"/>
      <c r="L111" s="28"/>
    </row>
    <row r="112" spans="2:47" s="1" customFormat="1" ht="24.9" customHeight="1">
      <c r="B112" s="28"/>
      <c r="C112" s="17" t="s">
        <v>145</v>
      </c>
      <c r="I112" s="92"/>
      <c r="L112" s="28"/>
    </row>
    <row r="113" spans="2:63" s="1" customFormat="1" ht="6.9" customHeight="1">
      <c r="B113" s="28"/>
      <c r="I113" s="92"/>
      <c r="L113" s="28"/>
    </row>
    <row r="114" spans="2:63" s="1" customFormat="1" ht="12" customHeight="1">
      <c r="B114" s="28"/>
      <c r="C114" s="23" t="s">
        <v>15</v>
      </c>
      <c r="I114" s="92"/>
      <c r="L114" s="28"/>
    </row>
    <row r="115" spans="2:63" s="1" customFormat="1" ht="16.5" customHeight="1">
      <c r="B115" s="28"/>
      <c r="E115" s="233" t="str">
        <f>E7</f>
        <v>DSS Ladomerska Vieska Odsťahovanie z kaštieľa v Ladomerskej Vieske</v>
      </c>
      <c r="F115" s="234"/>
      <c r="G115" s="234"/>
      <c r="H115" s="234"/>
      <c r="I115" s="92"/>
      <c r="L115" s="28"/>
    </row>
    <row r="116" spans="2:63" ht="12" customHeight="1">
      <c r="B116" s="16"/>
      <c r="C116" s="23" t="s">
        <v>110</v>
      </c>
      <c r="L116" s="16"/>
    </row>
    <row r="117" spans="2:63" s="1" customFormat="1" ht="16.5" customHeight="1">
      <c r="B117" s="28"/>
      <c r="E117" s="233" t="s">
        <v>111</v>
      </c>
      <c r="F117" s="232"/>
      <c r="G117" s="232"/>
      <c r="H117" s="232"/>
      <c r="I117" s="92"/>
      <c r="L117" s="28"/>
    </row>
    <row r="118" spans="2:63" s="1" customFormat="1" ht="12" customHeight="1">
      <c r="B118" s="28"/>
      <c r="C118" s="23" t="s">
        <v>112</v>
      </c>
      <c r="I118" s="92"/>
      <c r="L118" s="28"/>
    </row>
    <row r="119" spans="2:63" s="1" customFormat="1" ht="16.5" customHeight="1">
      <c r="B119" s="28"/>
      <c r="E119" s="217" t="str">
        <f>E11</f>
        <v>1-8 - Elektroinštalácia a bleskozvod</v>
      </c>
      <c r="F119" s="232"/>
      <c r="G119" s="232"/>
      <c r="H119" s="232"/>
      <c r="I119" s="92"/>
      <c r="L119" s="28"/>
    </row>
    <row r="120" spans="2:63" s="1" customFormat="1" ht="6.9" customHeight="1">
      <c r="B120" s="28"/>
      <c r="I120" s="92"/>
      <c r="L120" s="28"/>
    </row>
    <row r="121" spans="2:63" s="1" customFormat="1" ht="12" customHeight="1">
      <c r="B121" s="28"/>
      <c r="C121" s="23" t="s">
        <v>19</v>
      </c>
      <c r="F121" s="21" t="str">
        <f>F14</f>
        <v xml:space="preserve"> </v>
      </c>
      <c r="I121" s="93" t="s">
        <v>21</v>
      </c>
      <c r="J121" s="48" t="str">
        <f>IF(J14="","",J14)</f>
        <v>29. 10. 2019</v>
      </c>
      <c r="L121" s="28"/>
    </row>
    <row r="122" spans="2:63" s="1" customFormat="1" ht="6.9" customHeight="1">
      <c r="B122" s="28"/>
      <c r="I122" s="92"/>
      <c r="L122" s="28"/>
    </row>
    <row r="123" spans="2:63" s="1" customFormat="1" ht="27.9" customHeight="1">
      <c r="B123" s="28"/>
      <c r="C123" s="23" t="s">
        <v>23</v>
      </c>
      <c r="F123" s="21" t="str">
        <f>E17</f>
        <v>BBSK, Domov sociálnych služieb Ladomerska Vieska</v>
      </c>
      <c r="I123" s="93" t="s">
        <v>29</v>
      </c>
      <c r="J123" s="26" t="str">
        <f>E23</f>
        <v>Design Project s.r.o.</v>
      </c>
      <c r="L123" s="28"/>
    </row>
    <row r="124" spans="2:63" s="1" customFormat="1" ht="15.15" customHeight="1">
      <c r="B124" s="28"/>
      <c r="C124" s="23" t="s">
        <v>27</v>
      </c>
      <c r="F124" s="21" t="str">
        <f>IF(E20="","",E20)</f>
        <v>Vyplň údaj</v>
      </c>
      <c r="I124" s="93" t="s">
        <v>32</v>
      </c>
      <c r="J124" s="26" t="str">
        <f>E26</f>
        <v xml:space="preserve"> </v>
      </c>
      <c r="L124" s="28"/>
    </row>
    <row r="125" spans="2:63" s="1" customFormat="1" ht="10.35" customHeight="1">
      <c r="B125" s="28"/>
      <c r="I125" s="92"/>
      <c r="L125" s="28"/>
    </row>
    <row r="126" spans="2:63" s="10" customFormat="1" ht="29.25" customHeight="1">
      <c r="B126" s="129"/>
      <c r="C126" s="130" t="s">
        <v>146</v>
      </c>
      <c r="D126" s="131" t="s">
        <v>59</v>
      </c>
      <c r="E126" s="131" t="s">
        <v>55</v>
      </c>
      <c r="F126" s="131" t="s">
        <v>56</v>
      </c>
      <c r="G126" s="131" t="s">
        <v>147</v>
      </c>
      <c r="H126" s="131" t="s">
        <v>148</v>
      </c>
      <c r="I126" s="132" t="s">
        <v>149</v>
      </c>
      <c r="J126" s="133" t="s">
        <v>116</v>
      </c>
      <c r="K126" s="134" t="s">
        <v>150</v>
      </c>
      <c r="L126" s="129"/>
      <c r="M126" s="55" t="s">
        <v>1</v>
      </c>
      <c r="N126" s="56" t="s">
        <v>38</v>
      </c>
      <c r="O126" s="56" t="s">
        <v>151</v>
      </c>
      <c r="P126" s="56" t="s">
        <v>152</v>
      </c>
      <c r="Q126" s="56" t="s">
        <v>153</v>
      </c>
      <c r="R126" s="56" t="s">
        <v>154</v>
      </c>
      <c r="S126" s="56" t="s">
        <v>155</v>
      </c>
      <c r="T126" s="57" t="s">
        <v>156</v>
      </c>
    </row>
    <row r="127" spans="2:63" s="1" customFormat="1" ht="22.8" customHeight="1">
      <c r="B127" s="28"/>
      <c r="C127" s="60" t="s">
        <v>117</v>
      </c>
      <c r="I127" s="92"/>
      <c r="J127" s="135">
        <f>BK127</f>
        <v>0</v>
      </c>
      <c r="L127" s="28"/>
      <c r="M127" s="58"/>
      <c r="N127" s="49"/>
      <c r="O127" s="49"/>
      <c r="P127" s="136">
        <f>P128+P140+P222</f>
        <v>0</v>
      </c>
      <c r="Q127" s="49"/>
      <c r="R127" s="136">
        <f>R128+R140+R222</f>
        <v>5.376850000000001</v>
      </c>
      <c r="S127" s="49"/>
      <c r="T127" s="137">
        <f>T128+T140+T222</f>
        <v>2.2600000000000002</v>
      </c>
      <c r="AT127" s="13" t="s">
        <v>73</v>
      </c>
      <c r="AU127" s="13" t="s">
        <v>118</v>
      </c>
      <c r="BK127" s="138">
        <f>BK128+BK140+BK222</f>
        <v>0</v>
      </c>
    </row>
    <row r="128" spans="2:63" s="11" customFormat="1" ht="25.95" customHeight="1">
      <c r="B128" s="139"/>
      <c r="D128" s="140" t="s">
        <v>73</v>
      </c>
      <c r="E128" s="141" t="s">
        <v>157</v>
      </c>
      <c r="F128" s="141" t="s">
        <v>158</v>
      </c>
      <c r="I128" s="142"/>
      <c r="J128" s="143">
        <f>BK128</f>
        <v>0</v>
      </c>
      <c r="L128" s="139"/>
      <c r="M128" s="144"/>
      <c r="N128" s="145"/>
      <c r="O128" s="145"/>
      <c r="P128" s="146">
        <f>P129+P131+P138</f>
        <v>0</v>
      </c>
      <c r="Q128" s="145"/>
      <c r="R128" s="146">
        <f>R129+R131+R138</f>
        <v>4.2668800000000005</v>
      </c>
      <c r="S128" s="145"/>
      <c r="T128" s="147">
        <f>T129+T131+T138</f>
        <v>2.2600000000000002</v>
      </c>
      <c r="AR128" s="140" t="s">
        <v>78</v>
      </c>
      <c r="AT128" s="148" t="s">
        <v>73</v>
      </c>
      <c r="AU128" s="148" t="s">
        <v>74</v>
      </c>
      <c r="AY128" s="140" t="s">
        <v>159</v>
      </c>
      <c r="BK128" s="149">
        <f>BK129+BK131+BK138</f>
        <v>0</v>
      </c>
    </row>
    <row r="129" spans="2:65" s="11" customFormat="1" ht="22.8" customHeight="1">
      <c r="B129" s="139"/>
      <c r="D129" s="140" t="s">
        <v>73</v>
      </c>
      <c r="E129" s="150" t="s">
        <v>182</v>
      </c>
      <c r="F129" s="150" t="s">
        <v>394</v>
      </c>
      <c r="I129" s="142"/>
      <c r="J129" s="151">
        <f>BK129</f>
        <v>0</v>
      </c>
      <c r="L129" s="139"/>
      <c r="M129" s="144"/>
      <c r="N129" s="145"/>
      <c r="O129" s="145"/>
      <c r="P129" s="146">
        <f>P130</f>
        <v>0</v>
      </c>
      <c r="Q129" s="145"/>
      <c r="R129" s="146">
        <f>R130</f>
        <v>4.2668800000000005</v>
      </c>
      <c r="S129" s="145"/>
      <c r="T129" s="147">
        <f>T130</f>
        <v>0</v>
      </c>
      <c r="AR129" s="140" t="s">
        <v>78</v>
      </c>
      <c r="AT129" s="148" t="s">
        <v>73</v>
      </c>
      <c r="AU129" s="148" t="s">
        <v>78</v>
      </c>
      <c r="AY129" s="140" t="s">
        <v>159</v>
      </c>
      <c r="BK129" s="149">
        <f>BK130</f>
        <v>0</v>
      </c>
    </row>
    <row r="130" spans="2:65" s="1" customFormat="1" ht="24" customHeight="1">
      <c r="B130" s="152"/>
      <c r="C130" s="153" t="s">
        <v>78</v>
      </c>
      <c r="D130" s="153" t="s">
        <v>161</v>
      </c>
      <c r="E130" s="154" t="s">
        <v>1889</v>
      </c>
      <c r="F130" s="155" t="s">
        <v>1890</v>
      </c>
      <c r="G130" s="156" t="s">
        <v>202</v>
      </c>
      <c r="H130" s="157">
        <v>56.5</v>
      </c>
      <c r="I130" s="158"/>
      <c r="J130" s="159">
        <f>ROUND(I130*H130,2)</f>
        <v>0</v>
      </c>
      <c r="K130" s="155" t="s">
        <v>165</v>
      </c>
      <c r="L130" s="28"/>
      <c r="M130" s="160" t="s">
        <v>1</v>
      </c>
      <c r="N130" s="161" t="s">
        <v>40</v>
      </c>
      <c r="O130" s="51"/>
      <c r="P130" s="162">
        <f>O130*H130</f>
        <v>0</v>
      </c>
      <c r="Q130" s="162">
        <v>7.5520000000000004E-2</v>
      </c>
      <c r="R130" s="162">
        <f>Q130*H130</f>
        <v>4.2668800000000005</v>
      </c>
      <c r="S130" s="162">
        <v>0</v>
      </c>
      <c r="T130" s="163">
        <f>S130*H130</f>
        <v>0</v>
      </c>
      <c r="AR130" s="164" t="s">
        <v>166</v>
      </c>
      <c r="AT130" s="164" t="s">
        <v>161</v>
      </c>
      <c r="AU130" s="164" t="s">
        <v>86</v>
      </c>
      <c r="AY130" s="13" t="s">
        <v>159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3" t="s">
        <v>86</v>
      </c>
      <c r="BK130" s="165">
        <f>ROUND(I130*H130,2)</f>
        <v>0</v>
      </c>
      <c r="BL130" s="13" t="s">
        <v>166</v>
      </c>
      <c r="BM130" s="164" t="s">
        <v>1891</v>
      </c>
    </row>
    <row r="131" spans="2:65" s="11" customFormat="1" ht="22.8" customHeight="1">
      <c r="B131" s="139"/>
      <c r="D131" s="140" t="s">
        <v>73</v>
      </c>
      <c r="E131" s="150" t="s">
        <v>194</v>
      </c>
      <c r="F131" s="150" t="s">
        <v>471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SUM(P132:P137)</f>
        <v>0</v>
      </c>
      <c r="Q131" s="145"/>
      <c r="R131" s="146">
        <f>SUM(R132:R137)</f>
        <v>0</v>
      </c>
      <c r="S131" s="145"/>
      <c r="T131" s="147">
        <f>SUM(T132:T137)</f>
        <v>2.2600000000000002</v>
      </c>
      <c r="AR131" s="140" t="s">
        <v>78</v>
      </c>
      <c r="AT131" s="148" t="s">
        <v>73</v>
      </c>
      <c r="AU131" s="148" t="s">
        <v>78</v>
      </c>
      <c r="AY131" s="140" t="s">
        <v>159</v>
      </c>
      <c r="BK131" s="149">
        <f>SUM(BK132:BK137)</f>
        <v>0</v>
      </c>
    </row>
    <row r="132" spans="2:65" s="1" customFormat="1" ht="24" customHeight="1">
      <c r="B132" s="152"/>
      <c r="C132" s="153" t="s">
        <v>86</v>
      </c>
      <c r="D132" s="153" t="s">
        <v>161</v>
      </c>
      <c r="E132" s="154" t="s">
        <v>1892</v>
      </c>
      <c r="F132" s="155" t="s">
        <v>1893</v>
      </c>
      <c r="G132" s="156" t="s">
        <v>212</v>
      </c>
      <c r="H132" s="157">
        <v>1130</v>
      </c>
      <c r="I132" s="158"/>
      <c r="J132" s="159">
        <f t="shared" ref="J132:J137" si="0">ROUND(I132*H132,2)</f>
        <v>0</v>
      </c>
      <c r="K132" s="155" t="s">
        <v>165</v>
      </c>
      <c r="L132" s="28"/>
      <c r="M132" s="160" t="s">
        <v>1</v>
      </c>
      <c r="N132" s="161" t="s">
        <v>40</v>
      </c>
      <c r="O132" s="51"/>
      <c r="P132" s="162">
        <f t="shared" ref="P132:P137" si="1">O132*H132</f>
        <v>0</v>
      </c>
      <c r="Q132" s="162">
        <v>0</v>
      </c>
      <c r="R132" s="162">
        <f t="shared" ref="R132:R137" si="2">Q132*H132</f>
        <v>0</v>
      </c>
      <c r="S132" s="162">
        <v>2E-3</v>
      </c>
      <c r="T132" s="163">
        <f t="shared" ref="T132:T137" si="3">S132*H132</f>
        <v>2.2600000000000002</v>
      </c>
      <c r="AR132" s="164" t="s">
        <v>166</v>
      </c>
      <c r="AT132" s="164" t="s">
        <v>161</v>
      </c>
      <c r="AU132" s="164" t="s">
        <v>86</v>
      </c>
      <c r="AY132" s="13" t="s">
        <v>159</v>
      </c>
      <c r="BE132" s="165">
        <f t="shared" ref="BE132:BE137" si="4">IF(N132="základná",J132,0)</f>
        <v>0</v>
      </c>
      <c r="BF132" s="165">
        <f t="shared" ref="BF132:BF137" si="5">IF(N132="znížená",J132,0)</f>
        <v>0</v>
      </c>
      <c r="BG132" s="165">
        <f t="shared" ref="BG132:BG137" si="6">IF(N132="zákl. prenesená",J132,0)</f>
        <v>0</v>
      </c>
      <c r="BH132" s="165">
        <f t="shared" ref="BH132:BH137" si="7">IF(N132="zníž. prenesená",J132,0)</f>
        <v>0</v>
      </c>
      <c r="BI132" s="165">
        <f t="shared" ref="BI132:BI137" si="8">IF(N132="nulová",J132,0)</f>
        <v>0</v>
      </c>
      <c r="BJ132" s="13" t="s">
        <v>86</v>
      </c>
      <c r="BK132" s="165">
        <f t="shared" ref="BK132:BK137" si="9">ROUND(I132*H132,2)</f>
        <v>0</v>
      </c>
      <c r="BL132" s="13" t="s">
        <v>166</v>
      </c>
      <c r="BM132" s="164" t="s">
        <v>1894</v>
      </c>
    </row>
    <row r="133" spans="2:65" s="1" customFormat="1" ht="16.5" customHeight="1">
      <c r="B133" s="152"/>
      <c r="C133" s="153" t="s">
        <v>171</v>
      </c>
      <c r="D133" s="153" t="s">
        <v>161</v>
      </c>
      <c r="E133" s="154" t="s">
        <v>1708</v>
      </c>
      <c r="F133" s="155" t="s">
        <v>1709</v>
      </c>
      <c r="G133" s="156" t="s">
        <v>197</v>
      </c>
      <c r="H133" s="157">
        <v>2.2599999999999998</v>
      </c>
      <c r="I133" s="158"/>
      <c r="J133" s="159">
        <f t="shared" si="0"/>
        <v>0</v>
      </c>
      <c r="K133" s="155" t="s">
        <v>165</v>
      </c>
      <c r="L133" s="28"/>
      <c r="M133" s="160" t="s">
        <v>1</v>
      </c>
      <c r="N133" s="161" t="s">
        <v>40</v>
      </c>
      <c r="O133" s="51"/>
      <c r="P133" s="162">
        <f t="shared" si="1"/>
        <v>0</v>
      </c>
      <c r="Q133" s="162">
        <v>0</v>
      </c>
      <c r="R133" s="162">
        <f t="shared" si="2"/>
        <v>0</v>
      </c>
      <c r="S133" s="162">
        <v>0</v>
      </c>
      <c r="T133" s="163">
        <f t="shared" si="3"/>
        <v>0</v>
      </c>
      <c r="AR133" s="164" t="s">
        <v>166</v>
      </c>
      <c r="AT133" s="164" t="s">
        <v>161</v>
      </c>
      <c r="AU133" s="164" t="s">
        <v>86</v>
      </c>
      <c r="AY133" s="13" t="s">
        <v>159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3" t="s">
        <v>86</v>
      </c>
      <c r="BK133" s="165">
        <f t="shared" si="9"/>
        <v>0</v>
      </c>
      <c r="BL133" s="13" t="s">
        <v>166</v>
      </c>
      <c r="BM133" s="164" t="s">
        <v>1895</v>
      </c>
    </row>
    <row r="134" spans="2:65" s="1" customFormat="1" ht="24" customHeight="1">
      <c r="B134" s="152"/>
      <c r="C134" s="153" t="s">
        <v>166</v>
      </c>
      <c r="D134" s="153" t="s">
        <v>161</v>
      </c>
      <c r="E134" s="154" t="s">
        <v>1896</v>
      </c>
      <c r="F134" s="155" t="s">
        <v>1897</v>
      </c>
      <c r="G134" s="156" t="s">
        <v>197</v>
      </c>
      <c r="H134" s="157">
        <v>67.8</v>
      </c>
      <c r="I134" s="158"/>
      <c r="J134" s="159">
        <f t="shared" si="0"/>
        <v>0</v>
      </c>
      <c r="K134" s="155" t="s">
        <v>165</v>
      </c>
      <c r="L134" s="28"/>
      <c r="M134" s="160" t="s">
        <v>1</v>
      </c>
      <c r="N134" s="161" t="s">
        <v>40</v>
      </c>
      <c r="O134" s="51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AR134" s="164" t="s">
        <v>166</v>
      </c>
      <c r="AT134" s="164" t="s">
        <v>161</v>
      </c>
      <c r="AU134" s="164" t="s">
        <v>86</v>
      </c>
      <c r="AY134" s="13" t="s">
        <v>159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3" t="s">
        <v>86</v>
      </c>
      <c r="BK134" s="165">
        <f t="shared" si="9"/>
        <v>0</v>
      </c>
      <c r="BL134" s="13" t="s">
        <v>166</v>
      </c>
      <c r="BM134" s="164" t="s">
        <v>1898</v>
      </c>
    </row>
    <row r="135" spans="2:65" s="1" customFormat="1" ht="24" customHeight="1">
      <c r="B135" s="152"/>
      <c r="C135" s="153" t="s">
        <v>178</v>
      </c>
      <c r="D135" s="153" t="s">
        <v>161</v>
      </c>
      <c r="E135" s="154" t="s">
        <v>1899</v>
      </c>
      <c r="F135" s="155" t="s">
        <v>1900</v>
      </c>
      <c r="G135" s="156" t="s">
        <v>197</v>
      </c>
      <c r="H135" s="157">
        <v>2.2599999999999998</v>
      </c>
      <c r="I135" s="158"/>
      <c r="J135" s="159">
        <f t="shared" si="0"/>
        <v>0</v>
      </c>
      <c r="K135" s="155" t="s">
        <v>165</v>
      </c>
      <c r="L135" s="28"/>
      <c r="M135" s="160" t="s">
        <v>1</v>
      </c>
      <c r="N135" s="161" t="s">
        <v>40</v>
      </c>
      <c r="O135" s="51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AR135" s="164" t="s">
        <v>166</v>
      </c>
      <c r="AT135" s="164" t="s">
        <v>161</v>
      </c>
      <c r="AU135" s="164" t="s">
        <v>86</v>
      </c>
      <c r="AY135" s="13" t="s">
        <v>159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3" t="s">
        <v>86</v>
      </c>
      <c r="BK135" s="165">
        <f t="shared" si="9"/>
        <v>0</v>
      </c>
      <c r="BL135" s="13" t="s">
        <v>166</v>
      </c>
      <c r="BM135" s="164" t="s">
        <v>1901</v>
      </c>
    </row>
    <row r="136" spans="2:65" s="1" customFormat="1" ht="24" customHeight="1">
      <c r="B136" s="152"/>
      <c r="C136" s="153" t="s">
        <v>182</v>
      </c>
      <c r="D136" s="153" t="s">
        <v>161</v>
      </c>
      <c r="E136" s="154" t="s">
        <v>1902</v>
      </c>
      <c r="F136" s="155" t="s">
        <v>1903</v>
      </c>
      <c r="G136" s="156" t="s">
        <v>197</v>
      </c>
      <c r="H136" s="157">
        <v>11.3</v>
      </c>
      <c r="I136" s="158"/>
      <c r="J136" s="159">
        <f t="shared" si="0"/>
        <v>0</v>
      </c>
      <c r="K136" s="155" t="s">
        <v>165</v>
      </c>
      <c r="L136" s="28"/>
      <c r="M136" s="160" t="s">
        <v>1</v>
      </c>
      <c r="N136" s="161" t="s">
        <v>40</v>
      </c>
      <c r="O136" s="51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AR136" s="164" t="s">
        <v>166</v>
      </c>
      <c r="AT136" s="164" t="s">
        <v>161</v>
      </c>
      <c r="AU136" s="164" t="s">
        <v>86</v>
      </c>
      <c r="AY136" s="13" t="s">
        <v>159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3" t="s">
        <v>86</v>
      </c>
      <c r="BK136" s="165">
        <f t="shared" si="9"/>
        <v>0</v>
      </c>
      <c r="BL136" s="13" t="s">
        <v>166</v>
      </c>
      <c r="BM136" s="164" t="s">
        <v>1904</v>
      </c>
    </row>
    <row r="137" spans="2:65" s="1" customFormat="1" ht="24" customHeight="1">
      <c r="B137" s="152"/>
      <c r="C137" s="153" t="s">
        <v>186</v>
      </c>
      <c r="D137" s="153" t="s">
        <v>161</v>
      </c>
      <c r="E137" s="154" t="s">
        <v>1905</v>
      </c>
      <c r="F137" s="155" t="s">
        <v>1906</v>
      </c>
      <c r="G137" s="156" t="s">
        <v>197</v>
      </c>
      <c r="H137" s="157">
        <v>2.2599999999999998</v>
      </c>
      <c r="I137" s="158"/>
      <c r="J137" s="159">
        <f t="shared" si="0"/>
        <v>0</v>
      </c>
      <c r="K137" s="155" t="s">
        <v>165</v>
      </c>
      <c r="L137" s="28"/>
      <c r="M137" s="160" t="s">
        <v>1</v>
      </c>
      <c r="N137" s="161" t="s">
        <v>40</v>
      </c>
      <c r="O137" s="51"/>
      <c r="P137" s="162">
        <f t="shared" si="1"/>
        <v>0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AR137" s="164" t="s">
        <v>166</v>
      </c>
      <c r="AT137" s="164" t="s">
        <v>161</v>
      </c>
      <c r="AU137" s="164" t="s">
        <v>86</v>
      </c>
      <c r="AY137" s="13" t="s">
        <v>159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3" t="s">
        <v>86</v>
      </c>
      <c r="BK137" s="165">
        <f t="shared" si="9"/>
        <v>0</v>
      </c>
      <c r="BL137" s="13" t="s">
        <v>166</v>
      </c>
      <c r="BM137" s="164" t="s">
        <v>1907</v>
      </c>
    </row>
    <row r="138" spans="2:65" s="11" customFormat="1" ht="22.8" customHeight="1">
      <c r="B138" s="139"/>
      <c r="D138" s="140" t="s">
        <v>73</v>
      </c>
      <c r="E138" s="150" t="s">
        <v>556</v>
      </c>
      <c r="F138" s="150" t="s">
        <v>557</v>
      </c>
      <c r="I138" s="142"/>
      <c r="J138" s="151">
        <f>BK138</f>
        <v>0</v>
      </c>
      <c r="L138" s="139"/>
      <c r="M138" s="144"/>
      <c r="N138" s="145"/>
      <c r="O138" s="145"/>
      <c r="P138" s="146">
        <f>P139</f>
        <v>0</v>
      </c>
      <c r="Q138" s="145"/>
      <c r="R138" s="146">
        <f>R139</f>
        <v>0</v>
      </c>
      <c r="S138" s="145"/>
      <c r="T138" s="147">
        <f>T139</f>
        <v>0</v>
      </c>
      <c r="AR138" s="140" t="s">
        <v>78</v>
      </c>
      <c r="AT138" s="148" t="s">
        <v>73</v>
      </c>
      <c r="AU138" s="148" t="s">
        <v>78</v>
      </c>
      <c r="AY138" s="140" t="s">
        <v>159</v>
      </c>
      <c r="BK138" s="149">
        <f>BK139</f>
        <v>0</v>
      </c>
    </row>
    <row r="139" spans="2:65" s="1" customFormat="1" ht="24" customHeight="1">
      <c r="B139" s="152"/>
      <c r="C139" s="153" t="s">
        <v>190</v>
      </c>
      <c r="D139" s="153" t="s">
        <v>161</v>
      </c>
      <c r="E139" s="154" t="s">
        <v>1908</v>
      </c>
      <c r="F139" s="155" t="s">
        <v>1909</v>
      </c>
      <c r="G139" s="156" t="s">
        <v>197</v>
      </c>
      <c r="H139" s="157">
        <v>4.2670000000000003</v>
      </c>
      <c r="I139" s="158"/>
      <c r="J139" s="159">
        <f>ROUND(I139*H139,2)</f>
        <v>0</v>
      </c>
      <c r="K139" s="155" t="s">
        <v>165</v>
      </c>
      <c r="L139" s="28"/>
      <c r="M139" s="160" t="s">
        <v>1</v>
      </c>
      <c r="N139" s="161" t="s">
        <v>40</v>
      </c>
      <c r="O139" s="51"/>
      <c r="P139" s="162">
        <f>O139*H139</f>
        <v>0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164" t="s">
        <v>166</v>
      </c>
      <c r="AT139" s="164" t="s">
        <v>161</v>
      </c>
      <c r="AU139" s="164" t="s">
        <v>86</v>
      </c>
      <c r="AY139" s="13" t="s">
        <v>159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3" t="s">
        <v>86</v>
      </c>
      <c r="BK139" s="165">
        <f>ROUND(I139*H139,2)</f>
        <v>0</v>
      </c>
      <c r="BL139" s="13" t="s">
        <v>166</v>
      </c>
      <c r="BM139" s="164" t="s">
        <v>1910</v>
      </c>
    </row>
    <row r="140" spans="2:65" s="11" customFormat="1" ht="25.95" customHeight="1">
      <c r="B140" s="139"/>
      <c r="D140" s="140" t="s">
        <v>73</v>
      </c>
      <c r="E140" s="141" t="s">
        <v>250</v>
      </c>
      <c r="F140" s="141" t="s">
        <v>1056</v>
      </c>
      <c r="I140" s="142"/>
      <c r="J140" s="143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1.1099700000000001</v>
      </c>
      <c r="S140" s="145"/>
      <c r="T140" s="147">
        <f>T141</f>
        <v>0</v>
      </c>
      <c r="AR140" s="140" t="s">
        <v>171</v>
      </c>
      <c r="AT140" s="148" t="s">
        <v>73</v>
      </c>
      <c r="AU140" s="148" t="s">
        <v>74</v>
      </c>
      <c r="AY140" s="140" t="s">
        <v>159</v>
      </c>
      <c r="BK140" s="149">
        <f>BK141</f>
        <v>0</v>
      </c>
    </row>
    <row r="141" spans="2:65" s="11" customFormat="1" ht="22.8" customHeight="1">
      <c r="B141" s="139"/>
      <c r="D141" s="140" t="s">
        <v>73</v>
      </c>
      <c r="E141" s="150" t="s">
        <v>1057</v>
      </c>
      <c r="F141" s="150" t="s">
        <v>1058</v>
      </c>
      <c r="I141" s="142"/>
      <c r="J141" s="151">
        <f>BK141</f>
        <v>0</v>
      </c>
      <c r="L141" s="139"/>
      <c r="M141" s="144"/>
      <c r="N141" s="145"/>
      <c r="O141" s="145"/>
      <c r="P141" s="146">
        <f>SUM(P142:P221)</f>
        <v>0</v>
      </c>
      <c r="Q141" s="145"/>
      <c r="R141" s="146">
        <f>SUM(R142:R221)</f>
        <v>1.1099700000000001</v>
      </c>
      <c r="S141" s="145"/>
      <c r="T141" s="147">
        <f>SUM(T142:T221)</f>
        <v>0</v>
      </c>
      <c r="AR141" s="140" t="s">
        <v>171</v>
      </c>
      <c r="AT141" s="148" t="s">
        <v>73</v>
      </c>
      <c r="AU141" s="148" t="s">
        <v>78</v>
      </c>
      <c r="AY141" s="140" t="s">
        <v>159</v>
      </c>
      <c r="BK141" s="149">
        <f>SUM(BK142:BK221)</f>
        <v>0</v>
      </c>
    </row>
    <row r="142" spans="2:65" s="1" customFormat="1" ht="24" customHeight="1">
      <c r="B142" s="152"/>
      <c r="C142" s="153" t="s">
        <v>194</v>
      </c>
      <c r="D142" s="153" t="s">
        <v>161</v>
      </c>
      <c r="E142" s="154" t="s">
        <v>1911</v>
      </c>
      <c r="F142" s="155" t="s">
        <v>1912</v>
      </c>
      <c r="G142" s="156" t="s">
        <v>212</v>
      </c>
      <c r="H142" s="157">
        <v>1130</v>
      </c>
      <c r="I142" s="158"/>
      <c r="J142" s="159">
        <f t="shared" ref="J142:J173" si="10">ROUND(I142*H142,2)</f>
        <v>0</v>
      </c>
      <c r="K142" s="155" t="s">
        <v>165</v>
      </c>
      <c r="L142" s="28"/>
      <c r="M142" s="160" t="s">
        <v>1</v>
      </c>
      <c r="N142" s="161" t="s">
        <v>40</v>
      </c>
      <c r="O142" s="51"/>
      <c r="P142" s="162">
        <f t="shared" ref="P142:P173" si="11">O142*H142</f>
        <v>0</v>
      </c>
      <c r="Q142" s="162">
        <v>0</v>
      </c>
      <c r="R142" s="162">
        <f t="shared" ref="R142:R173" si="12">Q142*H142</f>
        <v>0</v>
      </c>
      <c r="S142" s="162">
        <v>0</v>
      </c>
      <c r="T142" s="163">
        <f t="shared" ref="T142:T173" si="13">S142*H142</f>
        <v>0</v>
      </c>
      <c r="AR142" s="164" t="s">
        <v>423</v>
      </c>
      <c r="AT142" s="164" t="s">
        <v>161</v>
      </c>
      <c r="AU142" s="164" t="s">
        <v>86</v>
      </c>
      <c r="AY142" s="13" t="s">
        <v>159</v>
      </c>
      <c r="BE142" s="165">
        <f t="shared" ref="BE142:BE173" si="14">IF(N142="základná",J142,0)</f>
        <v>0</v>
      </c>
      <c r="BF142" s="165">
        <f t="shared" ref="BF142:BF173" si="15">IF(N142="znížená",J142,0)</f>
        <v>0</v>
      </c>
      <c r="BG142" s="165">
        <f t="shared" ref="BG142:BG173" si="16">IF(N142="zákl. prenesená",J142,0)</f>
        <v>0</v>
      </c>
      <c r="BH142" s="165">
        <f t="shared" ref="BH142:BH173" si="17">IF(N142="zníž. prenesená",J142,0)</f>
        <v>0</v>
      </c>
      <c r="BI142" s="165">
        <f t="shared" ref="BI142:BI173" si="18">IF(N142="nulová",J142,0)</f>
        <v>0</v>
      </c>
      <c r="BJ142" s="13" t="s">
        <v>86</v>
      </c>
      <c r="BK142" s="165">
        <f t="shared" ref="BK142:BK173" si="19">ROUND(I142*H142,2)</f>
        <v>0</v>
      </c>
      <c r="BL142" s="13" t="s">
        <v>423</v>
      </c>
      <c r="BM142" s="164" t="s">
        <v>1913</v>
      </c>
    </row>
    <row r="143" spans="2:65" s="1" customFormat="1" ht="16.5" customHeight="1">
      <c r="B143" s="152"/>
      <c r="C143" s="166" t="s">
        <v>199</v>
      </c>
      <c r="D143" s="166" t="s">
        <v>250</v>
      </c>
      <c r="E143" s="167" t="s">
        <v>1914</v>
      </c>
      <c r="F143" s="168" t="s">
        <v>1915</v>
      </c>
      <c r="G143" s="169" t="s">
        <v>212</v>
      </c>
      <c r="H143" s="170">
        <v>1130</v>
      </c>
      <c r="I143" s="171"/>
      <c r="J143" s="172">
        <f t="shared" si="10"/>
        <v>0</v>
      </c>
      <c r="K143" s="168" t="s">
        <v>165</v>
      </c>
      <c r="L143" s="173"/>
      <c r="M143" s="174" t="s">
        <v>1</v>
      </c>
      <c r="N143" s="175" t="s">
        <v>40</v>
      </c>
      <c r="O143" s="51"/>
      <c r="P143" s="162">
        <f t="shared" si="11"/>
        <v>0</v>
      </c>
      <c r="Q143" s="162">
        <v>7.3999999999999996E-5</v>
      </c>
      <c r="R143" s="162">
        <f t="shared" si="12"/>
        <v>8.362E-2</v>
      </c>
      <c r="S143" s="162">
        <v>0</v>
      </c>
      <c r="T143" s="163">
        <f t="shared" si="13"/>
        <v>0</v>
      </c>
      <c r="AR143" s="164" t="s">
        <v>684</v>
      </c>
      <c r="AT143" s="164" t="s">
        <v>250</v>
      </c>
      <c r="AU143" s="164" t="s">
        <v>86</v>
      </c>
      <c r="AY143" s="13" t="s">
        <v>159</v>
      </c>
      <c r="BE143" s="165">
        <f t="shared" si="14"/>
        <v>0</v>
      </c>
      <c r="BF143" s="165">
        <f t="shared" si="15"/>
        <v>0</v>
      </c>
      <c r="BG143" s="165">
        <f t="shared" si="16"/>
        <v>0</v>
      </c>
      <c r="BH143" s="165">
        <f t="shared" si="17"/>
        <v>0</v>
      </c>
      <c r="BI143" s="165">
        <f t="shared" si="18"/>
        <v>0</v>
      </c>
      <c r="BJ143" s="13" t="s">
        <v>86</v>
      </c>
      <c r="BK143" s="165">
        <f t="shared" si="19"/>
        <v>0</v>
      </c>
      <c r="BL143" s="13" t="s">
        <v>684</v>
      </c>
      <c r="BM143" s="164" t="s">
        <v>1916</v>
      </c>
    </row>
    <row r="144" spans="2:65" s="1" customFormat="1" ht="24" customHeight="1">
      <c r="B144" s="152"/>
      <c r="C144" s="153" t="s">
        <v>205</v>
      </c>
      <c r="D144" s="153" t="s">
        <v>161</v>
      </c>
      <c r="E144" s="154" t="s">
        <v>1917</v>
      </c>
      <c r="F144" s="155" t="s">
        <v>1918</v>
      </c>
      <c r="G144" s="156" t="s">
        <v>274</v>
      </c>
      <c r="H144" s="157">
        <v>20</v>
      </c>
      <c r="I144" s="158"/>
      <c r="J144" s="159">
        <f t="shared" si="10"/>
        <v>0</v>
      </c>
      <c r="K144" s="155" t="s">
        <v>165</v>
      </c>
      <c r="L144" s="28"/>
      <c r="M144" s="160" t="s">
        <v>1</v>
      </c>
      <c r="N144" s="161" t="s">
        <v>40</v>
      </c>
      <c r="O144" s="51"/>
      <c r="P144" s="162">
        <f t="shared" si="11"/>
        <v>0</v>
      </c>
      <c r="Q144" s="162">
        <v>0</v>
      </c>
      <c r="R144" s="162">
        <f t="shared" si="12"/>
        <v>0</v>
      </c>
      <c r="S144" s="162">
        <v>0</v>
      </c>
      <c r="T144" s="163">
        <f t="shared" si="13"/>
        <v>0</v>
      </c>
      <c r="AR144" s="164" t="s">
        <v>423</v>
      </c>
      <c r="AT144" s="164" t="s">
        <v>161</v>
      </c>
      <c r="AU144" s="164" t="s">
        <v>86</v>
      </c>
      <c r="AY144" s="13" t="s">
        <v>159</v>
      </c>
      <c r="BE144" s="165">
        <f t="shared" si="14"/>
        <v>0</v>
      </c>
      <c r="BF144" s="165">
        <f t="shared" si="15"/>
        <v>0</v>
      </c>
      <c r="BG144" s="165">
        <f t="shared" si="16"/>
        <v>0</v>
      </c>
      <c r="BH144" s="165">
        <f t="shared" si="17"/>
        <v>0</v>
      </c>
      <c r="BI144" s="165">
        <f t="shared" si="18"/>
        <v>0</v>
      </c>
      <c r="BJ144" s="13" t="s">
        <v>86</v>
      </c>
      <c r="BK144" s="165">
        <f t="shared" si="19"/>
        <v>0</v>
      </c>
      <c r="BL144" s="13" t="s">
        <v>423</v>
      </c>
      <c r="BM144" s="164" t="s">
        <v>1919</v>
      </c>
    </row>
    <row r="145" spans="2:65" s="1" customFormat="1" ht="16.5" customHeight="1">
      <c r="B145" s="152"/>
      <c r="C145" s="166" t="s">
        <v>209</v>
      </c>
      <c r="D145" s="166" t="s">
        <v>250</v>
      </c>
      <c r="E145" s="167" t="s">
        <v>1920</v>
      </c>
      <c r="F145" s="168" t="s">
        <v>1921</v>
      </c>
      <c r="G145" s="169" t="s">
        <v>274</v>
      </c>
      <c r="H145" s="170">
        <v>20</v>
      </c>
      <c r="I145" s="171"/>
      <c r="J145" s="172">
        <f t="shared" si="10"/>
        <v>0</v>
      </c>
      <c r="K145" s="168" t="s">
        <v>165</v>
      </c>
      <c r="L145" s="173"/>
      <c r="M145" s="174" t="s">
        <v>1</v>
      </c>
      <c r="N145" s="175" t="s">
        <v>40</v>
      </c>
      <c r="O145" s="51"/>
      <c r="P145" s="162">
        <f t="shared" si="11"/>
        <v>0</v>
      </c>
      <c r="Q145" s="162">
        <v>5.0000000000000002E-5</v>
      </c>
      <c r="R145" s="162">
        <f t="shared" si="12"/>
        <v>1E-3</v>
      </c>
      <c r="S145" s="162">
        <v>0</v>
      </c>
      <c r="T145" s="163">
        <f t="shared" si="13"/>
        <v>0</v>
      </c>
      <c r="AR145" s="164" t="s">
        <v>684</v>
      </c>
      <c r="AT145" s="164" t="s">
        <v>250</v>
      </c>
      <c r="AU145" s="164" t="s">
        <v>86</v>
      </c>
      <c r="AY145" s="13" t="s">
        <v>159</v>
      </c>
      <c r="BE145" s="165">
        <f t="shared" si="14"/>
        <v>0</v>
      </c>
      <c r="BF145" s="165">
        <f t="shared" si="15"/>
        <v>0</v>
      </c>
      <c r="BG145" s="165">
        <f t="shared" si="16"/>
        <v>0</v>
      </c>
      <c r="BH145" s="165">
        <f t="shared" si="17"/>
        <v>0</v>
      </c>
      <c r="BI145" s="165">
        <f t="shared" si="18"/>
        <v>0</v>
      </c>
      <c r="BJ145" s="13" t="s">
        <v>86</v>
      </c>
      <c r="BK145" s="165">
        <f t="shared" si="19"/>
        <v>0</v>
      </c>
      <c r="BL145" s="13" t="s">
        <v>684</v>
      </c>
      <c r="BM145" s="164" t="s">
        <v>1922</v>
      </c>
    </row>
    <row r="146" spans="2:65" s="1" customFormat="1" ht="24" customHeight="1">
      <c r="B146" s="152"/>
      <c r="C146" s="153" t="s">
        <v>214</v>
      </c>
      <c r="D146" s="153" t="s">
        <v>161</v>
      </c>
      <c r="E146" s="154" t="s">
        <v>1923</v>
      </c>
      <c r="F146" s="155" t="s">
        <v>1924</v>
      </c>
      <c r="G146" s="156" t="s">
        <v>274</v>
      </c>
      <c r="H146" s="157">
        <v>180</v>
      </c>
      <c r="I146" s="158"/>
      <c r="J146" s="159">
        <f t="shared" si="10"/>
        <v>0</v>
      </c>
      <c r="K146" s="155" t="s">
        <v>165</v>
      </c>
      <c r="L146" s="28"/>
      <c r="M146" s="160" t="s">
        <v>1</v>
      </c>
      <c r="N146" s="161" t="s">
        <v>40</v>
      </c>
      <c r="O146" s="51"/>
      <c r="P146" s="162">
        <f t="shared" si="11"/>
        <v>0</v>
      </c>
      <c r="Q146" s="162">
        <v>0</v>
      </c>
      <c r="R146" s="162">
        <f t="shared" si="12"/>
        <v>0</v>
      </c>
      <c r="S146" s="162">
        <v>0</v>
      </c>
      <c r="T146" s="163">
        <f t="shared" si="13"/>
        <v>0</v>
      </c>
      <c r="AR146" s="164" t="s">
        <v>423</v>
      </c>
      <c r="AT146" s="164" t="s">
        <v>161</v>
      </c>
      <c r="AU146" s="164" t="s">
        <v>86</v>
      </c>
      <c r="AY146" s="13" t="s">
        <v>159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3" t="s">
        <v>86</v>
      </c>
      <c r="BK146" s="165">
        <f t="shared" si="19"/>
        <v>0</v>
      </c>
      <c r="BL146" s="13" t="s">
        <v>423</v>
      </c>
      <c r="BM146" s="164" t="s">
        <v>1925</v>
      </c>
    </row>
    <row r="147" spans="2:65" s="1" customFormat="1" ht="24" customHeight="1">
      <c r="B147" s="152"/>
      <c r="C147" s="166" t="s">
        <v>218</v>
      </c>
      <c r="D147" s="166" t="s">
        <v>250</v>
      </c>
      <c r="E147" s="167" t="s">
        <v>1926</v>
      </c>
      <c r="F147" s="168" t="s">
        <v>1927</v>
      </c>
      <c r="G147" s="169" t="s">
        <v>274</v>
      </c>
      <c r="H147" s="170">
        <v>180</v>
      </c>
      <c r="I147" s="171"/>
      <c r="J147" s="172">
        <f t="shared" si="10"/>
        <v>0</v>
      </c>
      <c r="K147" s="168" t="s">
        <v>165</v>
      </c>
      <c r="L147" s="173"/>
      <c r="M147" s="174" t="s">
        <v>1</v>
      </c>
      <c r="N147" s="175" t="s">
        <v>40</v>
      </c>
      <c r="O147" s="51"/>
      <c r="P147" s="162">
        <f t="shared" si="11"/>
        <v>0</v>
      </c>
      <c r="Q147" s="162">
        <v>9.7E-5</v>
      </c>
      <c r="R147" s="162">
        <f t="shared" si="12"/>
        <v>1.746E-2</v>
      </c>
      <c r="S147" s="162">
        <v>0</v>
      </c>
      <c r="T147" s="163">
        <f t="shared" si="13"/>
        <v>0</v>
      </c>
      <c r="AR147" s="164" t="s">
        <v>684</v>
      </c>
      <c r="AT147" s="164" t="s">
        <v>250</v>
      </c>
      <c r="AU147" s="164" t="s">
        <v>86</v>
      </c>
      <c r="AY147" s="13" t="s">
        <v>159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3" t="s">
        <v>86</v>
      </c>
      <c r="BK147" s="165">
        <f t="shared" si="19"/>
        <v>0</v>
      </c>
      <c r="BL147" s="13" t="s">
        <v>684</v>
      </c>
      <c r="BM147" s="164" t="s">
        <v>1928</v>
      </c>
    </row>
    <row r="148" spans="2:65" s="1" customFormat="1" ht="24" customHeight="1">
      <c r="B148" s="152"/>
      <c r="C148" s="153" t="s">
        <v>222</v>
      </c>
      <c r="D148" s="153" t="s">
        <v>161</v>
      </c>
      <c r="E148" s="154" t="s">
        <v>1929</v>
      </c>
      <c r="F148" s="155" t="s">
        <v>1930</v>
      </c>
      <c r="G148" s="156" t="s">
        <v>274</v>
      </c>
      <c r="H148" s="157">
        <v>5</v>
      </c>
      <c r="I148" s="158"/>
      <c r="J148" s="159">
        <f t="shared" si="10"/>
        <v>0</v>
      </c>
      <c r="K148" s="155" t="s">
        <v>165</v>
      </c>
      <c r="L148" s="28"/>
      <c r="M148" s="160" t="s">
        <v>1</v>
      </c>
      <c r="N148" s="161" t="s">
        <v>40</v>
      </c>
      <c r="O148" s="51"/>
      <c r="P148" s="162">
        <f t="shared" si="11"/>
        <v>0</v>
      </c>
      <c r="Q148" s="162">
        <v>0</v>
      </c>
      <c r="R148" s="162">
        <f t="shared" si="12"/>
        <v>0</v>
      </c>
      <c r="S148" s="162">
        <v>0</v>
      </c>
      <c r="T148" s="163">
        <f t="shared" si="13"/>
        <v>0</v>
      </c>
      <c r="AR148" s="164" t="s">
        <v>423</v>
      </c>
      <c r="AT148" s="164" t="s">
        <v>161</v>
      </c>
      <c r="AU148" s="164" t="s">
        <v>86</v>
      </c>
      <c r="AY148" s="13" t="s">
        <v>159</v>
      </c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3" t="s">
        <v>86</v>
      </c>
      <c r="BK148" s="165">
        <f t="shared" si="19"/>
        <v>0</v>
      </c>
      <c r="BL148" s="13" t="s">
        <v>423</v>
      </c>
      <c r="BM148" s="164" t="s">
        <v>1931</v>
      </c>
    </row>
    <row r="149" spans="2:65" s="1" customFormat="1" ht="16.5" customHeight="1">
      <c r="B149" s="152"/>
      <c r="C149" s="166" t="s">
        <v>226</v>
      </c>
      <c r="D149" s="166" t="s">
        <v>250</v>
      </c>
      <c r="E149" s="167" t="s">
        <v>1932</v>
      </c>
      <c r="F149" s="168" t="s">
        <v>1933</v>
      </c>
      <c r="G149" s="169" t="s">
        <v>274</v>
      </c>
      <c r="H149" s="170">
        <v>5</v>
      </c>
      <c r="I149" s="171"/>
      <c r="J149" s="172">
        <f t="shared" si="10"/>
        <v>0</v>
      </c>
      <c r="K149" s="168" t="s">
        <v>165</v>
      </c>
      <c r="L149" s="173"/>
      <c r="M149" s="174" t="s">
        <v>1</v>
      </c>
      <c r="N149" s="175" t="s">
        <v>40</v>
      </c>
      <c r="O149" s="51"/>
      <c r="P149" s="162">
        <f t="shared" si="11"/>
        <v>0</v>
      </c>
      <c r="Q149" s="162">
        <v>8.0000000000000007E-5</v>
      </c>
      <c r="R149" s="162">
        <f t="shared" si="12"/>
        <v>4.0000000000000002E-4</v>
      </c>
      <c r="S149" s="162">
        <v>0</v>
      </c>
      <c r="T149" s="163">
        <f t="shared" si="13"/>
        <v>0</v>
      </c>
      <c r="AR149" s="164" t="s">
        <v>684</v>
      </c>
      <c r="AT149" s="164" t="s">
        <v>250</v>
      </c>
      <c r="AU149" s="164" t="s">
        <v>86</v>
      </c>
      <c r="AY149" s="13" t="s">
        <v>159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3" t="s">
        <v>86</v>
      </c>
      <c r="BK149" s="165">
        <f t="shared" si="19"/>
        <v>0</v>
      </c>
      <c r="BL149" s="13" t="s">
        <v>684</v>
      </c>
      <c r="BM149" s="164" t="s">
        <v>1934</v>
      </c>
    </row>
    <row r="150" spans="2:65" s="1" customFormat="1" ht="16.5" customHeight="1">
      <c r="B150" s="152"/>
      <c r="C150" s="166" t="s">
        <v>230</v>
      </c>
      <c r="D150" s="166" t="s">
        <v>250</v>
      </c>
      <c r="E150" s="167" t="s">
        <v>1935</v>
      </c>
      <c r="F150" s="168" t="s">
        <v>1936</v>
      </c>
      <c r="G150" s="169" t="s">
        <v>274</v>
      </c>
      <c r="H150" s="170">
        <v>5</v>
      </c>
      <c r="I150" s="171"/>
      <c r="J150" s="172">
        <f t="shared" si="10"/>
        <v>0</v>
      </c>
      <c r="K150" s="168" t="s">
        <v>165</v>
      </c>
      <c r="L150" s="173"/>
      <c r="M150" s="174" t="s">
        <v>1</v>
      </c>
      <c r="N150" s="175" t="s">
        <v>40</v>
      </c>
      <c r="O150" s="51"/>
      <c r="P150" s="162">
        <f t="shared" si="11"/>
        <v>0</v>
      </c>
      <c r="Q150" s="162">
        <v>2.0000000000000002E-5</v>
      </c>
      <c r="R150" s="162">
        <f t="shared" si="12"/>
        <v>1E-4</v>
      </c>
      <c r="S150" s="162">
        <v>0</v>
      </c>
      <c r="T150" s="163">
        <f t="shared" si="13"/>
        <v>0</v>
      </c>
      <c r="AR150" s="164" t="s">
        <v>684</v>
      </c>
      <c r="AT150" s="164" t="s">
        <v>250</v>
      </c>
      <c r="AU150" s="164" t="s">
        <v>86</v>
      </c>
      <c r="AY150" s="13" t="s">
        <v>159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3" t="s">
        <v>86</v>
      </c>
      <c r="BK150" s="165">
        <f t="shared" si="19"/>
        <v>0</v>
      </c>
      <c r="BL150" s="13" t="s">
        <v>684</v>
      </c>
      <c r="BM150" s="164" t="s">
        <v>1937</v>
      </c>
    </row>
    <row r="151" spans="2:65" s="1" customFormat="1" ht="16.5" customHeight="1">
      <c r="B151" s="152"/>
      <c r="C151" s="166" t="s">
        <v>234</v>
      </c>
      <c r="D151" s="166" t="s">
        <v>250</v>
      </c>
      <c r="E151" s="167" t="s">
        <v>1938</v>
      </c>
      <c r="F151" s="168" t="s">
        <v>1939</v>
      </c>
      <c r="G151" s="169" t="s">
        <v>274</v>
      </c>
      <c r="H151" s="170">
        <v>5</v>
      </c>
      <c r="I151" s="171"/>
      <c r="J151" s="172">
        <f t="shared" si="10"/>
        <v>0</v>
      </c>
      <c r="K151" s="168" t="s">
        <v>165</v>
      </c>
      <c r="L151" s="173"/>
      <c r="M151" s="174" t="s">
        <v>1</v>
      </c>
      <c r="N151" s="175" t="s">
        <v>40</v>
      </c>
      <c r="O151" s="51"/>
      <c r="P151" s="162">
        <f t="shared" si="11"/>
        <v>0</v>
      </c>
      <c r="Q151" s="162">
        <v>1.0000000000000001E-5</v>
      </c>
      <c r="R151" s="162">
        <f t="shared" si="12"/>
        <v>5.0000000000000002E-5</v>
      </c>
      <c r="S151" s="162">
        <v>0</v>
      </c>
      <c r="T151" s="163">
        <f t="shared" si="13"/>
        <v>0</v>
      </c>
      <c r="AR151" s="164" t="s">
        <v>684</v>
      </c>
      <c r="AT151" s="164" t="s">
        <v>250</v>
      </c>
      <c r="AU151" s="164" t="s">
        <v>86</v>
      </c>
      <c r="AY151" s="13" t="s">
        <v>159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3" t="s">
        <v>86</v>
      </c>
      <c r="BK151" s="165">
        <f t="shared" si="19"/>
        <v>0</v>
      </c>
      <c r="BL151" s="13" t="s">
        <v>684</v>
      </c>
      <c r="BM151" s="164" t="s">
        <v>1940</v>
      </c>
    </row>
    <row r="152" spans="2:65" s="1" customFormat="1" ht="24" customHeight="1">
      <c r="B152" s="152"/>
      <c r="C152" s="153" t="s">
        <v>238</v>
      </c>
      <c r="D152" s="153" t="s">
        <v>161</v>
      </c>
      <c r="E152" s="154" t="s">
        <v>1941</v>
      </c>
      <c r="F152" s="155" t="s">
        <v>1942</v>
      </c>
      <c r="G152" s="156" t="s">
        <v>274</v>
      </c>
      <c r="H152" s="157">
        <v>18</v>
      </c>
      <c r="I152" s="158"/>
      <c r="J152" s="159">
        <f t="shared" si="10"/>
        <v>0</v>
      </c>
      <c r="K152" s="155" t="s">
        <v>165</v>
      </c>
      <c r="L152" s="28"/>
      <c r="M152" s="160" t="s">
        <v>1</v>
      </c>
      <c r="N152" s="161" t="s">
        <v>40</v>
      </c>
      <c r="O152" s="51"/>
      <c r="P152" s="162">
        <f t="shared" si="11"/>
        <v>0</v>
      </c>
      <c r="Q152" s="162">
        <v>0</v>
      </c>
      <c r="R152" s="162">
        <f t="shared" si="12"/>
        <v>0</v>
      </c>
      <c r="S152" s="162">
        <v>0</v>
      </c>
      <c r="T152" s="163">
        <f t="shared" si="13"/>
        <v>0</v>
      </c>
      <c r="AR152" s="164" t="s">
        <v>423</v>
      </c>
      <c r="AT152" s="164" t="s">
        <v>161</v>
      </c>
      <c r="AU152" s="164" t="s">
        <v>86</v>
      </c>
      <c r="AY152" s="13" t="s">
        <v>159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3" t="s">
        <v>86</v>
      </c>
      <c r="BK152" s="165">
        <f t="shared" si="19"/>
        <v>0</v>
      </c>
      <c r="BL152" s="13" t="s">
        <v>423</v>
      </c>
      <c r="BM152" s="164" t="s">
        <v>1943</v>
      </c>
    </row>
    <row r="153" spans="2:65" s="1" customFormat="1" ht="16.5" customHeight="1">
      <c r="B153" s="152"/>
      <c r="C153" s="166" t="s">
        <v>7</v>
      </c>
      <c r="D153" s="166" t="s">
        <v>250</v>
      </c>
      <c r="E153" s="167" t="s">
        <v>1944</v>
      </c>
      <c r="F153" s="168" t="s">
        <v>1945</v>
      </c>
      <c r="G153" s="169" t="s">
        <v>274</v>
      </c>
      <c r="H153" s="170">
        <v>18</v>
      </c>
      <c r="I153" s="171"/>
      <c r="J153" s="172">
        <f t="shared" si="10"/>
        <v>0</v>
      </c>
      <c r="K153" s="168" t="s">
        <v>165</v>
      </c>
      <c r="L153" s="173"/>
      <c r="M153" s="174" t="s">
        <v>1</v>
      </c>
      <c r="N153" s="175" t="s">
        <v>40</v>
      </c>
      <c r="O153" s="51"/>
      <c r="P153" s="162">
        <f t="shared" si="11"/>
        <v>0</v>
      </c>
      <c r="Q153" s="162">
        <v>5.0000000000000002E-5</v>
      </c>
      <c r="R153" s="162">
        <f t="shared" si="12"/>
        <v>9.0000000000000008E-4</v>
      </c>
      <c r="S153" s="162">
        <v>0</v>
      </c>
      <c r="T153" s="163">
        <f t="shared" si="13"/>
        <v>0</v>
      </c>
      <c r="AR153" s="164" t="s">
        <v>684</v>
      </c>
      <c r="AT153" s="164" t="s">
        <v>250</v>
      </c>
      <c r="AU153" s="164" t="s">
        <v>86</v>
      </c>
      <c r="AY153" s="13" t="s">
        <v>159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3" t="s">
        <v>86</v>
      </c>
      <c r="BK153" s="165">
        <f t="shared" si="19"/>
        <v>0</v>
      </c>
      <c r="BL153" s="13" t="s">
        <v>684</v>
      </c>
      <c r="BM153" s="164" t="s">
        <v>1946</v>
      </c>
    </row>
    <row r="154" spans="2:65" s="1" customFormat="1" ht="16.5" customHeight="1">
      <c r="B154" s="152"/>
      <c r="C154" s="166" t="s">
        <v>245</v>
      </c>
      <c r="D154" s="166" t="s">
        <v>250</v>
      </c>
      <c r="E154" s="167" t="s">
        <v>1947</v>
      </c>
      <c r="F154" s="168" t="s">
        <v>1948</v>
      </c>
      <c r="G154" s="169" t="s">
        <v>274</v>
      </c>
      <c r="H154" s="170">
        <v>18</v>
      </c>
      <c r="I154" s="171"/>
      <c r="J154" s="172">
        <f t="shared" si="10"/>
        <v>0</v>
      </c>
      <c r="K154" s="168" t="s">
        <v>165</v>
      </c>
      <c r="L154" s="173"/>
      <c r="M154" s="174" t="s">
        <v>1</v>
      </c>
      <c r="N154" s="175" t="s">
        <v>40</v>
      </c>
      <c r="O154" s="51"/>
      <c r="P154" s="162">
        <f t="shared" si="11"/>
        <v>0</v>
      </c>
      <c r="Q154" s="162">
        <v>2.0000000000000002E-5</v>
      </c>
      <c r="R154" s="162">
        <f t="shared" si="12"/>
        <v>3.6000000000000002E-4</v>
      </c>
      <c r="S154" s="162">
        <v>0</v>
      </c>
      <c r="T154" s="163">
        <f t="shared" si="13"/>
        <v>0</v>
      </c>
      <c r="AR154" s="164" t="s">
        <v>684</v>
      </c>
      <c r="AT154" s="164" t="s">
        <v>250</v>
      </c>
      <c r="AU154" s="164" t="s">
        <v>86</v>
      </c>
      <c r="AY154" s="13" t="s">
        <v>159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3" t="s">
        <v>86</v>
      </c>
      <c r="BK154" s="165">
        <f t="shared" si="19"/>
        <v>0</v>
      </c>
      <c r="BL154" s="13" t="s">
        <v>684</v>
      </c>
      <c r="BM154" s="164" t="s">
        <v>1949</v>
      </c>
    </row>
    <row r="155" spans="2:65" s="1" customFormat="1" ht="16.5" customHeight="1">
      <c r="B155" s="152"/>
      <c r="C155" s="166" t="s">
        <v>249</v>
      </c>
      <c r="D155" s="166" t="s">
        <v>250</v>
      </c>
      <c r="E155" s="167" t="s">
        <v>1938</v>
      </c>
      <c r="F155" s="168" t="s">
        <v>1939</v>
      </c>
      <c r="G155" s="169" t="s">
        <v>274</v>
      </c>
      <c r="H155" s="170">
        <v>18</v>
      </c>
      <c r="I155" s="171"/>
      <c r="J155" s="172">
        <f t="shared" si="10"/>
        <v>0</v>
      </c>
      <c r="K155" s="168" t="s">
        <v>165</v>
      </c>
      <c r="L155" s="173"/>
      <c r="M155" s="174" t="s">
        <v>1</v>
      </c>
      <c r="N155" s="175" t="s">
        <v>40</v>
      </c>
      <c r="O155" s="51"/>
      <c r="P155" s="162">
        <f t="shared" si="11"/>
        <v>0</v>
      </c>
      <c r="Q155" s="162">
        <v>1.0000000000000001E-5</v>
      </c>
      <c r="R155" s="162">
        <f t="shared" si="12"/>
        <v>1.8000000000000001E-4</v>
      </c>
      <c r="S155" s="162">
        <v>0</v>
      </c>
      <c r="T155" s="163">
        <f t="shared" si="13"/>
        <v>0</v>
      </c>
      <c r="AR155" s="164" t="s">
        <v>684</v>
      </c>
      <c r="AT155" s="164" t="s">
        <v>250</v>
      </c>
      <c r="AU155" s="164" t="s">
        <v>86</v>
      </c>
      <c r="AY155" s="13" t="s">
        <v>159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3" t="s">
        <v>86</v>
      </c>
      <c r="BK155" s="165">
        <f t="shared" si="19"/>
        <v>0</v>
      </c>
      <c r="BL155" s="13" t="s">
        <v>684</v>
      </c>
      <c r="BM155" s="164" t="s">
        <v>1950</v>
      </c>
    </row>
    <row r="156" spans="2:65" s="1" customFormat="1" ht="24" customHeight="1">
      <c r="B156" s="152"/>
      <c r="C156" s="153" t="s">
        <v>255</v>
      </c>
      <c r="D156" s="153" t="s">
        <v>161</v>
      </c>
      <c r="E156" s="154" t="s">
        <v>1951</v>
      </c>
      <c r="F156" s="155" t="s">
        <v>1952</v>
      </c>
      <c r="G156" s="156" t="s">
        <v>274</v>
      </c>
      <c r="H156" s="157">
        <v>12</v>
      </c>
      <c r="I156" s="158"/>
      <c r="J156" s="159">
        <f t="shared" si="10"/>
        <v>0</v>
      </c>
      <c r="K156" s="155" t="s">
        <v>165</v>
      </c>
      <c r="L156" s="28"/>
      <c r="M156" s="160" t="s">
        <v>1</v>
      </c>
      <c r="N156" s="161" t="s">
        <v>40</v>
      </c>
      <c r="O156" s="51"/>
      <c r="P156" s="162">
        <f t="shared" si="11"/>
        <v>0</v>
      </c>
      <c r="Q156" s="162">
        <v>0</v>
      </c>
      <c r="R156" s="162">
        <f t="shared" si="12"/>
        <v>0</v>
      </c>
      <c r="S156" s="162">
        <v>0</v>
      </c>
      <c r="T156" s="163">
        <f t="shared" si="13"/>
        <v>0</v>
      </c>
      <c r="AR156" s="164" t="s">
        <v>423</v>
      </c>
      <c r="AT156" s="164" t="s">
        <v>161</v>
      </c>
      <c r="AU156" s="164" t="s">
        <v>86</v>
      </c>
      <c r="AY156" s="13" t="s">
        <v>159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3" t="s">
        <v>86</v>
      </c>
      <c r="BK156" s="165">
        <f t="shared" si="19"/>
        <v>0</v>
      </c>
      <c r="BL156" s="13" t="s">
        <v>423</v>
      </c>
      <c r="BM156" s="164" t="s">
        <v>1953</v>
      </c>
    </row>
    <row r="157" spans="2:65" s="1" customFormat="1" ht="16.5" customHeight="1">
      <c r="B157" s="152"/>
      <c r="C157" s="166" t="s">
        <v>259</v>
      </c>
      <c r="D157" s="166" t="s">
        <v>250</v>
      </c>
      <c r="E157" s="167" t="s">
        <v>1954</v>
      </c>
      <c r="F157" s="168" t="s">
        <v>1955</v>
      </c>
      <c r="G157" s="169" t="s">
        <v>274</v>
      </c>
      <c r="H157" s="170">
        <v>12</v>
      </c>
      <c r="I157" s="171"/>
      <c r="J157" s="172">
        <f t="shared" si="10"/>
        <v>0</v>
      </c>
      <c r="K157" s="168" t="s">
        <v>165</v>
      </c>
      <c r="L157" s="173"/>
      <c r="M157" s="174" t="s">
        <v>1</v>
      </c>
      <c r="N157" s="175" t="s">
        <v>40</v>
      </c>
      <c r="O157" s="51"/>
      <c r="P157" s="162">
        <f t="shared" si="11"/>
        <v>0</v>
      </c>
      <c r="Q157" s="162">
        <v>5.0000000000000002E-5</v>
      </c>
      <c r="R157" s="162">
        <f t="shared" si="12"/>
        <v>6.0000000000000006E-4</v>
      </c>
      <c r="S157" s="162">
        <v>0</v>
      </c>
      <c r="T157" s="163">
        <f t="shared" si="13"/>
        <v>0</v>
      </c>
      <c r="AR157" s="164" t="s">
        <v>684</v>
      </c>
      <c r="AT157" s="164" t="s">
        <v>250</v>
      </c>
      <c r="AU157" s="164" t="s">
        <v>86</v>
      </c>
      <c r="AY157" s="13" t="s">
        <v>159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3" t="s">
        <v>86</v>
      </c>
      <c r="BK157" s="165">
        <f t="shared" si="19"/>
        <v>0</v>
      </c>
      <c r="BL157" s="13" t="s">
        <v>684</v>
      </c>
      <c r="BM157" s="164" t="s">
        <v>1956</v>
      </c>
    </row>
    <row r="158" spans="2:65" s="1" customFormat="1" ht="16.5" customHeight="1">
      <c r="B158" s="152"/>
      <c r="C158" s="166" t="s">
        <v>263</v>
      </c>
      <c r="D158" s="166" t="s">
        <v>250</v>
      </c>
      <c r="E158" s="167" t="s">
        <v>1957</v>
      </c>
      <c r="F158" s="168" t="s">
        <v>1958</v>
      </c>
      <c r="G158" s="169" t="s">
        <v>274</v>
      </c>
      <c r="H158" s="170">
        <v>12</v>
      </c>
      <c r="I158" s="171"/>
      <c r="J158" s="172">
        <f t="shared" si="10"/>
        <v>0</v>
      </c>
      <c r="K158" s="168" t="s">
        <v>165</v>
      </c>
      <c r="L158" s="173"/>
      <c r="M158" s="174" t="s">
        <v>1</v>
      </c>
      <c r="N158" s="175" t="s">
        <v>40</v>
      </c>
      <c r="O158" s="51"/>
      <c r="P158" s="162">
        <f t="shared" si="11"/>
        <v>0</v>
      </c>
      <c r="Q158" s="162">
        <v>2.0000000000000002E-5</v>
      </c>
      <c r="R158" s="162">
        <f t="shared" si="12"/>
        <v>2.4000000000000003E-4</v>
      </c>
      <c r="S158" s="162">
        <v>0</v>
      </c>
      <c r="T158" s="163">
        <f t="shared" si="13"/>
        <v>0</v>
      </c>
      <c r="AR158" s="164" t="s">
        <v>684</v>
      </c>
      <c r="AT158" s="164" t="s">
        <v>250</v>
      </c>
      <c r="AU158" s="164" t="s">
        <v>86</v>
      </c>
      <c r="AY158" s="13" t="s">
        <v>159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3" t="s">
        <v>86</v>
      </c>
      <c r="BK158" s="165">
        <f t="shared" si="19"/>
        <v>0</v>
      </c>
      <c r="BL158" s="13" t="s">
        <v>684</v>
      </c>
      <c r="BM158" s="164" t="s">
        <v>1959</v>
      </c>
    </row>
    <row r="159" spans="2:65" s="1" customFormat="1" ht="16.5" customHeight="1">
      <c r="B159" s="152"/>
      <c r="C159" s="166" t="s">
        <v>267</v>
      </c>
      <c r="D159" s="166" t="s">
        <v>250</v>
      </c>
      <c r="E159" s="167" t="s">
        <v>1938</v>
      </c>
      <c r="F159" s="168" t="s">
        <v>1939</v>
      </c>
      <c r="G159" s="169" t="s">
        <v>274</v>
      </c>
      <c r="H159" s="170">
        <v>12</v>
      </c>
      <c r="I159" s="171"/>
      <c r="J159" s="172">
        <f t="shared" si="10"/>
        <v>0</v>
      </c>
      <c r="K159" s="168" t="s">
        <v>165</v>
      </c>
      <c r="L159" s="173"/>
      <c r="M159" s="174" t="s">
        <v>1</v>
      </c>
      <c r="N159" s="175" t="s">
        <v>40</v>
      </c>
      <c r="O159" s="51"/>
      <c r="P159" s="162">
        <f t="shared" si="11"/>
        <v>0</v>
      </c>
      <c r="Q159" s="162">
        <v>1.0000000000000001E-5</v>
      </c>
      <c r="R159" s="162">
        <f t="shared" si="12"/>
        <v>1.2000000000000002E-4</v>
      </c>
      <c r="S159" s="162">
        <v>0</v>
      </c>
      <c r="T159" s="163">
        <f t="shared" si="13"/>
        <v>0</v>
      </c>
      <c r="AR159" s="164" t="s">
        <v>684</v>
      </c>
      <c r="AT159" s="164" t="s">
        <v>250</v>
      </c>
      <c r="AU159" s="164" t="s">
        <v>86</v>
      </c>
      <c r="AY159" s="13" t="s">
        <v>159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3" t="s">
        <v>86</v>
      </c>
      <c r="BK159" s="165">
        <f t="shared" si="19"/>
        <v>0</v>
      </c>
      <c r="BL159" s="13" t="s">
        <v>684</v>
      </c>
      <c r="BM159" s="164" t="s">
        <v>1960</v>
      </c>
    </row>
    <row r="160" spans="2:65" s="1" customFormat="1" ht="24" customHeight="1">
      <c r="B160" s="152"/>
      <c r="C160" s="153" t="s">
        <v>271</v>
      </c>
      <c r="D160" s="153" t="s">
        <v>161</v>
      </c>
      <c r="E160" s="154" t="s">
        <v>1961</v>
      </c>
      <c r="F160" s="155" t="s">
        <v>1962</v>
      </c>
      <c r="G160" s="156" t="s">
        <v>274</v>
      </c>
      <c r="H160" s="157">
        <v>8</v>
      </c>
      <c r="I160" s="158"/>
      <c r="J160" s="159">
        <f t="shared" si="10"/>
        <v>0</v>
      </c>
      <c r="K160" s="155" t="s">
        <v>165</v>
      </c>
      <c r="L160" s="28"/>
      <c r="M160" s="160" t="s">
        <v>1</v>
      </c>
      <c r="N160" s="161" t="s">
        <v>40</v>
      </c>
      <c r="O160" s="51"/>
      <c r="P160" s="162">
        <f t="shared" si="11"/>
        <v>0</v>
      </c>
      <c r="Q160" s="162">
        <v>0</v>
      </c>
      <c r="R160" s="162">
        <f t="shared" si="12"/>
        <v>0</v>
      </c>
      <c r="S160" s="162">
        <v>0</v>
      </c>
      <c r="T160" s="163">
        <f t="shared" si="13"/>
        <v>0</v>
      </c>
      <c r="AR160" s="164" t="s">
        <v>423</v>
      </c>
      <c r="AT160" s="164" t="s">
        <v>161</v>
      </c>
      <c r="AU160" s="164" t="s">
        <v>86</v>
      </c>
      <c r="AY160" s="13" t="s">
        <v>159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3" t="s">
        <v>86</v>
      </c>
      <c r="BK160" s="165">
        <f t="shared" si="19"/>
        <v>0</v>
      </c>
      <c r="BL160" s="13" t="s">
        <v>423</v>
      </c>
      <c r="BM160" s="164" t="s">
        <v>1963</v>
      </c>
    </row>
    <row r="161" spans="2:65" s="1" customFormat="1" ht="16.5" customHeight="1">
      <c r="B161" s="152"/>
      <c r="C161" s="166" t="s">
        <v>276</v>
      </c>
      <c r="D161" s="166" t="s">
        <v>250</v>
      </c>
      <c r="E161" s="167" t="s">
        <v>1964</v>
      </c>
      <c r="F161" s="168" t="s">
        <v>1965</v>
      </c>
      <c r="G161" s="169" t="s">
        <v>274</v>
      </c>
      <c r="H161" s="170">
        <v>8</v>
      </c>
      <c r="I161" s="171"/>
      <c r="J161" s="172">
        <f t="shared" si="10"/>
        <v>0</v>
      </c>
      <c r="K161" s="168" t="s">
        <v>165</v>
      </c>
      <c r="L161" s="173"/>
      <c r="M161" s="174" t="s">
        <v>1</v>
      </c>
      <c r="N161" s="175" t="s">
        <v>40</v>
      </c>
      <c r="O161" s="51"/>
      <c r="P161" s="162">
        <f t="shared" si="11"/>
        <v>0</v>
      </c>
      <c r="Q161" s="162">
        <v>5.0000000000000002E-5</v>
      </c>
      <c r="R161" s="162">
        <f t="shared" si="12"/>
        <v>4.0000000000000002E-4</v>
      </c>
      <c r="S161" s="162">
        <v>0</v>
      </c>
      <c r="T161" s="163">
        <f t="shared" si="13"/>
        <v>0</v>
      </c>
      <c r="AR161" s="164" t="s">
        <v>684</v>
      </c>
      <c r="AT161" s="164" t="s">
        <v>250</v>
      </c>
      <c r="AU161" s="164" t="s">
        <v>86</v>
      </c>
      <c r="AY161" s="13" t="s">
        <v>159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3" t="s">
        <v>86</v>
      </c>
      <c r="BK161" s="165">
        <f t="shared" si="19"/>
        <v>0</v>
      </c>
      <c r="BL161" s="13" t="s">
        <v>684</v>
      </c>
      <c r="BM161" s="164" t="s">
        <v>1966</v>
      </c>
    </row>
    <row r="162" spans="2:65" s="1" customFormat="1" ht="16.5" customHeight="1">
      <c r="B162" s="152"/>
      <c r="C162" s="166" t="s">
        <v>280</v>
      </c>
      <c r="D162" s="166" t="s">
        <v>250</v>
      </c>
      <c r="E162" s="167" t="s">
        <v>1947</v>
      </c>
      <c r="F162" s="168" t="s">
        <v>1948</v>
      </c>
      <c r="G162" s="169" t="s">
        <v>274</v>
      </c>
      <c r="H162" s="170">
        <v>8</v>
      </c>
      <c r="I162" s="171"/>
      <c r="J162" s="172">
        <f t="shared" si="10"/>
        <v>0</v>
      </c>
      <c r="K162" s="168" t="s">
        <v>165</v>
      </c>
      <c r="L162" s="173"/>
      <c r="M162" s="174" t="s">
        <v>1</v>
      </c>
      <c r="N162" s="175" t="s">
        <v>40</v>
      </c>
      <c r="O162" s="51"/>
      <c r="P162" s="162">
        <f t="shared" si="11"/>
        <v>0</v>
      </c>
      <c r="Q162" s="162">
        <v>2.0000000000000002E-5</v>
      </c>
      <c r="R162" s="162">
        <f t="shared" si="12"/>
        <v>1.6000000000000001E-4</v>
      </c>
      <c r="S162" s="162">
        <v>0</v>
      </c>
      <c r="T162" s="163">
        <f t="shared" si="13"/>
        <v>0</v>
      </c>
      <c r="AR162" s="164" t="s">
        <v>684</v>
      </c>
      <c r="AT162" s="164" t="s">
        <v>250</v>
      </c>
      <c r="AU162" s="164" t="s">
        <v>86</v>
      </c>
      <c r="AY162" s="13" t="s">
        <v>159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3" t="s">
        <v>86</v>
      </c>
      <c r="BK162" s="165">
        <f t="shared" si="19"/>
        <v>0</v>
      </c>
      <c r="BL162" s="13" t="s">
        <v>684</v>
      </c>
      <c r="BM162" s="164" t="s">
        <v>1967</v>
      </c>
    </row>
    <row r="163" spans="2:65" s="1" customFormat="1" ht="16.5" customHeight="1">
      <c r="B163" s="152"/>
      <c r="C163" s="166" t="s">
        <v>284</v>
      </c>
      <c r="D163" s="166" t="s">
        <v>250</v>
      </c>
      <c r="E163" s="167" t="s">
        <v>1938</v>
      </c>
      <c r="F163" s="168" t="s">
        <v>1939</v>
      </c>
      <c r="G163" s="169" t="s">
        <v>274</v>
      </c>
      <c r="H163" s="170">
        <v>8</v>
      </c>
      <c r="I163" s="171"/>
      <c r="J163" s="172">
        <f t="shared" si="10"/>
        <v>0</v>
      </c>
      <c r="K163" s="168" t="s">
        <v>165</v>
      </c>
      <c r="L163" s="173"/>
      <c r="M163" s="174" t="s">
        <v>1</v>
      </c>
      <c r="N163" s="175" t="s">
        <v>40</v>
      </c>
      <c r="O163" s="51"/>
      <c r="P163" s="162">
        <f t="shared" si="11"/>
        <v>0</v>
      </c>
      <c r="Q163" s="162">
        <v>1.0000000000000001E-5</v>
      </c>
      <c r="R163" s="162">
        <f t="shared" si="12"/>
        <v>8.0000000000000007E-5</v>
      </c>
      <c r="S163" s="162">
        <v>0</v>
      </c>
      <c r="T163" s="163">
        <f t="shared" si="13"/>
        <v>0</v>
      </c>
      <c r="AR163" s="164" t="s">
        <v>684</v>
      </c>
      <c r="AT163" s="164" t="s">
        <v>250</v>
      </c>
      <c r="AU163" s="164" t="s">
        <v>86</v>
      </c>
      <c r="AY163" s="13" t="s">
        <v>159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3" t="s">
        <v>86</v>
      </c>
      <c r="BK163" s="165">
        <f t="shared" si="19"/>
        <v>0</v>
      </c>
      <c r="BL163" s="13" t="s">
        <v>684</v>
      </c>
      <c r="BM163" s="164" t="s">
        <v>1968</v>
      </c>
    </row>
    <row r="164" spans="2:65" s="1" customFormat="1" ht="24" customHeight="1">
      <c r="B164" s="152"/>
      <c r="C164" s="153" t="s">
        <v>288</v>
      </c>
      <c r="D164" s="153" t="s">
        <v>161</v>
      </c>
      <c r="E164" s="154" t="s">
        <v>1969</v>
      </c>
      <c r="F164" s="155" t="s">
        <v>1970</v>
      </c>
      <c r="G164" s="156" t="s">
        <v>274</v>
      </c>
      <c r="H164" s="157">
        <v>7</v>
      </c>
      <c r="I164" s="158"/>
      <c r="J164" s="159">
        <f t="shared" si="10"/>
        <v>0</v>
      </c>
      <c r="K164" s="155" t="s">
        <v>165</v>
      </c>
      <c r="L164" s="28"/>
      <c r="M164" s="160" t="s">
        <v>1</v>
      </c>
      <c r="N164" s="161" t="s">
        <v>40</v>
      </c>
      <c r="O164" s="51"/>
      <c r="P164" s="162">
        <f t="shared" si="11"/>
        <v>0</v>
      </c>
      <c r="Q164" s="162">
        <v>0</v>
      </c>
      <c r="R164" s="162">
        <f t="shared" si="12"/>
        <v>0</v>
      </c>
      <c r="S164" s="162">
        <v>0</v>
      </c>
      <c r="T164" s="163">
        <f t="shared" si="13"/>
        <v>0</v>
      </c>
      <c r="AR164" s="164" t="s">
        <v>423</v>
      </c>
      <c r="AT164" s="164" t="s">
        <v>161</v>
      </c>
      <c r="AU164" s="164" t="s">
        <v>86</v>
      </c>
      <c r="AY164" s="13" t="s">
        <v>159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3" t="s">
        <v>86</v>
      </c>
      <c r="BK164" s="165">
        <f t="shared" si="19"/>
        <v>0</v>
      </c>
      <c r="BL164" s="13" t="s">
        <v>423</v>
      </c>
      <c r="BM164" s="164" t="s">
        <v>1971</v>
      </c>
    </row>
    <row r="165" spans="2:65" s="1" customFormat="1" ht="16.5" customHeight="1">
      <c r="B165" s="152"/>
      <c r="C165" s="166" t="s">
        <v>292</v>
      </c>
      <c r="D165" s="166" t="s">
        <v>250</v>
      </c>
      <c r="E165" s="167" t="s">
        <v>1972</v>
      </c>
      <c r="F165" s="168" t="s">
        <v>1973</v>
      </c>
      <c r="G165" s="169" t="s">
        <v>274</v>
      </c>
      <c r="H165" s="170">
        <v>7</v>
      </c>
      <c r="I165" s="171"/>
      <c r="J165" s="172">
        <f t="shared" si="10"/>
        <v>0</v>
      </c>
      <c r="K165" s="168" t="s">
        <v>165</v>
      </c>
      <c r="L165" s="173"/>
      <c r="M165" s="174" t="s">
        <v>1</v>
      </c>
      <c r="N165" s="175" t="s">
        <v>40</v>
      </c>
      <c r="O165" s="51"/>
      <c r="P165" s="162">
        <f t="shared" si="11"/>
        <v>0</v>
      </c>
      <c r="Q165" s="162">
        <v>6.9999999999999994E-5</v>
      </c>
      <c r="R165" s="162">
        <f t="shared" si="12"/>
        <v>4.8999999999999998E-4</v>
      </c>
      <c r="S165" s="162">
        <v>0</v>
      </c>
      <c r="T165" s="163">
        <f t="shared" si="13"/>
        <v>0</v>
      </c>
      <c r="AR165" s="164" t="s">
        <v>684</v>
      </c>
      <c r="AT165" s="164" t="s">
        <v>250</v>
      </c>
      <c r="AU165" s="164" t="s">
        <v>86</v>
      </c>
      <c r="AY165" s="13" t="s">
        <v>159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3" t="s">
        <v>86</v>
      </c>
      <c r="BK165" s="165">
        <f t="shared" si="19"/>
        <v>0</v>
      </c>
      <c r="BL165" s="13" t="s">
        <v>684</v>
      </c>
      <c r="BM165" s="164" t="s">
        <v>1974</v>
      </c>
    </row>
    <row r="166" spans="2:65" s="1" customFormat="1" ht="24" customHeight="1">
      <c r="B166" s="152"/>
      <c r="C166" s="153" t="s">
        <v>296</v>
      </c>
      <c r="D166" s="153" t="s">
        <v>161</v>
      </c>
      <c r="E166" s="154" t="s">
        <v>1975</v>
      </c>
      <c r="F166" s="155" t="s">
        <v>1976</v>
      </c>
      <c r="G166" s="156" t="s">
        <v>274</v>
      </c>
      <c r="H166" s="157">
        <v>50</v>
      </c>
      <c r="I166" s="158"/>
      <c r="J166" s="159">
        <f t="shared" si="10"/>
        <v>0</v>
      </c>
      <c r="K166" s="155" t="s">
        <v>165</v>
      </c>
      <c r="L166" s="28"/>
      <c r="M166" s="160" t="s">
        <v>1</v>
      </c>
      <c r="N166" s="161" t="s">
        <v>40</v>
      </c>
      <c r="O166" s="51"/>
      <c r="P166" s="162">
        <f t="shared" si="11"/>
        <v>0</v>
      </c>
      <c r="Q166" s="162">
        <v>0</v>
      </c>
      <c r="R166" s="162">
        <f t="shared" si="12"/>
        <v>0</v>
      </c>
      <c r="S166" s="162">
        <v>0</v>
      </c>
      <c r="T166" s="163">
        <f t="shared" si="13"/>
        <v>0</v>
      </c>
      <c r="AR166" s="164" t="s">
        <v>423</v>
      </c>
      <c r="AT166" s="164" t="s">
        <v>161</v>
      </c>
      <c r="AU166" s="164" t="s">
        <v>86</v>
      </c>
      <c r="AY166" s="13" t="s">
        <v>159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3" t="s">
        <v>86</v>
      </c>
      <c r="BK166" s="165">
        <f t="shared" si="19"/>
        <v>0</v>
      </c>
      <c r="BL166" s="13" t="s">
        <v>423</v>
      </c>
      <c r="BM166" s="164" t="s">
        <v>1977</v>
      </c>
    </row>
    <row r="167" spans="2:65" s="1" customFormat="1" ht="16.5" customHeight="1">
      <c r="B167" s="152"/>
      <c r="C167" s="166" t="s">
        <v>300</v>
      </c>
      <c r="D167" s="166" t="s">
        <v>250</v>
      </c>
      <c r="E167" s="167" t="s">
        <v>1978</v>
      </c>
      <c r="F167" s="168" t="s">
        <v>1979</v>
      </c>
      <c r="G167" s="169" t="s">
        <v>274</v>
      </c>
      <c r="H167" s="170">
        <v>50</v>
      </c>
      <c r="I167" s="171"/>
      <c r="J167" s="172">
        <f t="shared" si="10"/>
        <v>0</v>
      </c>
      <c r="K167" s="168" t="s">
        <v>1</v>
      </c>
      <c r="L167" s="173"/>
      <c r="M167" s="174" t="s">
        <v>1</v>
      </c>
      <c r="N167" s="175" t="s">
        <v>40</v>
      </c>
      <c r="O167" s="51"/>
      <c r="P167" s="162">
        <f t="shared" si="11"/>
        <v>0</v>
      </c>
      <c r="Q167" s="162">
        <v>6.9999999999999994E-5</v>
      </c>
      <c r="R167" s="162">
        <f t="shared" si="12"/>
        <v>3.4999999999999996E-3</v>
      </c>
      <c r="S167" s="162">
        <v>0</v>
      </c>
      <c r="T167" s="163">
        <f t="shared" si="13"/>
        <v>0</v>
      </c>
      <c r="AR167" s="164" t="s">
        <v>684</v>
      </c>
      <c r="AT167" s="164" t="s">
        <v>250</v>
      </c>
      <c r="AU167" s="164" t="s">
        <v>86</v>
      </c>
      <c r="AY167" s="13" t="s">
        <v>159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3" t="s">
        <v>86</v>
      </c>
      <c r="BK167" s="165">
        <f t="shared" si="19"/>
        <v>0</v>
      </c>
      <c r="BL167" s="13" t="s">
        <v>684</v>
      </c>
      <c r="BM167" s="164" t="s">
        <v>1980</v>
      </c>
    </row>
    <row r="168" spans="2:65" s="1" customFormat="1" ht="24" customHeight="1">
      <c r="B168" s="152"/>
      <c r="C168" s="153" t="s">
        <v>304</v>
      </c>
      <c r="D168" s="153" t="s">
        <v>161</v>
      </c>
      <c r="E168" s="154" t="s">
        <v>1981</v>
      </c>
      <c r="F168" s="155" t="s">
        <v>1982</v>
      </c>
      <c r="G168" s="156" t="s">
        <v>274</v>
      </c>
      <c r="H168" s="157">
        <v>1</v>
      </c>
      <c r="I168" s="158"/>
      <c r="J168" s="159">
        <f t="shared" si="10"/>
        <v>0</v>
      </c>
      <c r="K168" s="155" t="s">
        <v>165</v>
      </c>
      <c r="L168" s="28"/>
      <c r="M168" s="160" t="s">
        <v>1</v>
      </c>
      <c r="N168" s="161" t="s">
        <v>40</v>
      </c>
      <c r="O168" s="51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AR168" s="164" t="s">
        <v>423</v>
      </c>
      <c r="AT168" s="164" t="s">
        <v>161</v>
      </c>
      <c r="AU168" s="164" t="s">
        <v>86</v>
      </c>
      <c r="AY168" s="13" t="s">
        <v>159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3" t="s">
        <v>86</v>
      </c>
      <c r="BK168" s="165">
        <f t="shared" si="19"/>
        <v>0</v>
      </c>
      <c r="BL168" s="13" t="s">
        <v>423</v>
      </c>
      <c r="BM168" s="164" t="s">
        <v>1983</v>
      </c>
    </row>
    <row r="169" spans="2:65" s="1" customFormat="1" ht="16.5" customHeight="1">
      <c r="B169" s="152"/>
      <c r="C169" s="166" t="s">
        <v>308</v>
      </c>
      <c r="D169" s="166" t="s">
        <v>250</v>
      </c>
      <c r="E169" s="167" t="s">
        <v>1984</v>
      </c>
      <c r="F169" s="168" t="s">
        <v>1985</v>
      </c>
      <c r="G169" s="169" t="s">
        <v>274</v>
      </c>
      <c r="H169" s="170">
        <v>1</v>
      </c>
      <c r="I169" s="171"/>
      <c r="J169" s="172">
        <f t="shared" si="10"/>
        <v>0</v>
      </c>
      <c r="K169" s="168" t="s">
        <v>165</v>
      </c>
      <c r="L169" s="173"/>
      <c r="M169" s="174" t="s">
        <v>1</v>
      </c>
      <c r="N169" s="175" t="s">
        <v>40</v>
      </c>
      <c r="O169" s="51"/>
      <c r="P169" s="162">
        <f t="shared" si="11"/>
        <v>0</v>
      </c>
      <c r="Q169" s="162">
        <v>1.2E-4</v>
      </c>
      <c r="R169" s="162">
        <f t="shared" si="12"/>
        <v>1.2E-4</v>
      </c>
      <c r="S169" s="162">
        <v>0</v>
      </c>
      <c r="T169" s="163">
        <f t="shared" si="13"/>
        <v>0</v>
      </c>
      <c r="AR169" s="164" t="s">
        <v>684</v>
      </c>
      <c r="AT169" s="164" t="s">
        <v>250</v>
      </c>
      <c r="AU169" s="164" t="s">
        <v>86</v>
      </c>
      <c r="AY169" s="13" t="s">
        <v>159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3" t="s">
        <v>86</v>
      </c>
      <c r="BK169" s="165">
        <f t="shared" si="19"/>
        <v>0</v>
      </c>
      <c r="BL169" s="13" t="s">
        <v>684</v>
      </c>
      <c r="BM169" s="164" t="s">
        <v>1986</v>
      </c>
    </row>
    <row r="170" spans="2:65" s="1" customFormat="1" ht="24" customHeight="1">
      <c r="B170" s="152"/>
      <c r="C170" s="153" t="s">
        <v>312</v>
      </c>
      <c r="D170" s="153" t="s">
        <v>161</v>
      </c>
      <c r="E170" s="154" t="s">
        <v>1987</v>
      </c>
      <c r="F170" s="155" t="s">
        <v>1988</v>
      </c>
      <c r="G170" s="156" t="s">
        <v>274</v>
      </c>
      <c r="H170" s="157">
        <v>1</v>
      </c>
      <c r="I170" s="158"/>
      <c r="J170" s="159">
        <f t="shared" si="10"/>
        <v>0</v>
      </c>
      <c r="K170" s="155" t="s">
        <v>1</v>
      </c>
      <c r="L170" s="28"/>
      <c r="M170" s="160" t="s">
        <v>1</v>
      </c>
      <c r="N170" s="161" t="s">
        <v>40</v>
      </c>
      <c r="O170" s="51"/>
      <c r="P170" s="162">
        <f t="shared" si="11"/>
        <v>0</v>
      </c>
      <c r="Q170" s="162">
        <v>0</v>
      </c>
      <c r="R170" s="162">
        <f t="shared" si="12"/>
        <v>0</v>
      </c>
      <c r="S170" s="162">
        <v>0</v>
      </c>
      <c r="T170" s="163">
        <f t="shared" si="13"/>
        <v>0</v>
      </c>
      <c r="AR170" s="164" t="s">
        <v>423</v>
      </c>
      <c r="AT170" s="164" t="s">
        <v>161</v>
      </c>
      <c r="AU170" s="164" t="s">
        <v>86</v>
      </c>
      <c r="AY170" s="13" t="s">
        <v>159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3" t="s">
        <v>86</v>
      </c>
      <c r="BK170" s="165">
        <f t="shared" si="19"/>
        <v>0</v>
      </c>
      <c r="BL170" s="13" t="s">
        <v>423</v>
      </c>
      <c r="BM170" s="164" t="s">
        <v>1989</v>
      </c>
    </row>
    <row r="171" spans="2:65" s="1" customFormat="1" ht="16.5" customHeight="1">
      <c r="B171" s="152"/>
      <c r="C171" s="153" t="s">
        <v>316</v>
      </c>
      <c r="D171" s="153" t="s">
        <v>161</v>
      </c>
      <c r="E171" s="154" t="s">
        <v>1990</v>
      </c>
      <c r="F171" s="155" t="s">
        <v>1991</v>
      </c>
      <c r="G171" s="156" t="s">
        <v>274</v>
      </c>
      <c r="H171" s="157">
        <v>8</v>
      </c>
      <c r="I171" s="158"/>
      <c r="J171" s="159">
        <f t="shared" si="10"/>
        <v>0</v>
      </c>
      <c r="K171" s="155" t="s">
        <v>165</v>
      </c>
      <c r="L171" s="28"/>
      <c r="M171" s="160" t="s">
        <v>1</v>
      </c>
      <c r="N171" s="161" t="s">
        <v>40</v>
      </c>
      <c r="O171" s="51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AR171" s="164" t="s">
        <v>423</v>
      </c>
      <c r="AT171" s="164" t="s">
        <v>161</v>
      </c>
      <c r="AU171" s="164" t="s">
        <v>86</v>
      </c>
      <c r="AY171" s="13" t="s">
        <v>159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3" t="s">
        <v>86</v>
      </c>
      <c r="BK171" s="165">
        <f t="shared" si="19"/>
        <v>0</v>
      </c>
      <c r="BL171" s="13" t="s">
        <v>423</v>
      </c>
      <c r="BM171" s="164" t="s">
        <v>1992</v>
      </c>
    </row>
    <row r="172" spans="2:65" s="1" customFormat="1" ht="16.5" customHeight="1">
      <c r="B172" s="152"/>
      <c r="C172" s="166" t="s">
        <v>320</v>
      </c>
      <c r="D172" s="166" t="s">
        <v>250</v>
      </c>
      <c r="E172" s="167" t="s">
        <v>1993</v>
      </c>
      <c r="F172" s="168" t="s">
        <v>1994</v>
      </c>
      <c r="G172" s="169" t="s">
        <v>274</v>
      </c>
      <c r="H172" s="170">
        <v>6</v>
      </c>
      <c r="I172" s="171"/>
      <c r="J172" s="172">
        <f t="shared" si="10"/>
        <v>0</v>
      </c>
      <c r="K172" s="168" t="s">
        <v>1</v>
      </c>
      <c r="L172" s="173"/>
      <c r="M172" s="174" t="s">
        <v>1</v>
      </c>
      <c r="N172" s="175" t="s">
        <v>40</v>
      </c>
      <c r="O172" s="51"/>
      <c r="P172" s="162">
        <f t="shared" si="11"/>
        <v>0</v>
      </c>
      <c r="Q172" s="162">
        <v>6.2E-4</v>
      </c>
      <c r="R172" s="162">
        <f t="shared" si="12"/>
        <v>3.7200000000000002E-3</v>
      </c>
      <c r="S172" s="162">
        <v>0</v>
      </c>
      <c r="T172" s="163">
        <f t="shared" si="13"/>
        <v>0</v>
      </c>
      <c r="AR172" s="164" t="s">
        <v>1325</v>
      </c>
      <c r="AT172" s="164" t="s">
        <v>250</v>
      </c>
      <c r="AU172" s="164" t="s">
        <v>86</v>
      </c>
      <c r="AY172" s="13" t="s">
        <v>159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3" t="s">
        <v>86</v>
      </c>
      <c r="BK172" s="165">
        <f t="shared" si="19"/>
        <v>0</v>
      </c>
      <c r="BL172" s="13" t="s">
        <v>423</v>
      </c>
      <c r="BM172" s="164" t="s">
        <v>1995</v>
      </c>
    </row>
    <row r="173" spans="2:65" s="1" customFormat="1" ht="16.5" customHeight="1">
      <c r="B173" s="152"/>
      <c r="C173" s="166" t="s">
        <v>324</v>
      </c>
      <c r="D173" s="166" t="s">
        <v>250</v>
      </c>
      <c r="E173" s="167" t="s">
        <v>1996</v>
      </c>
      <c r="F173" s="168" t="s">
        <v>1997</v>
      </c>
      <c r="G173" s="169" t="s">
        <v>274</v>
      </c>
      <c r="H173" s="170">
        <v>2</v>
      </c>
      <c r="I173" s="171"/>
      <c r="J173" s="172">
        <f t="shared" si="10"/>
        <v>0</v>
      </c>
      <c r="K173" s="168" t="s">
        <v>1</v>
      </c>
      <c r="L173" s="173"/>
      <c r="M173" s="174" t="s">
        <v>1</v>
      </c>
      <c r="N173" s="175" t="s">
        <v>40</v>
      </c>
      <c r="O173" s="51"/>
      <c r="P173" s="162">
        <f t="shared" si="11"/>
        <v>0</v>
      </c>
      <c r="Q173" s="162">
        <v>6.2E-4</v>
      </c>
      <c r="R173" s="162">
        <f t="shared" si="12"/>
        <v>1.24E-3</v>
      </c>
      <c r="S173" s="162">
        <v>0</v>
      </c>
      <c r="T173" s="163">
        <f t="shared" si="13"/>
        <v>0</v>
      </c>
      <c r="AR173" s="164" t="s">
        <v>1325</v>
      </c>
      <c r="AT173" s="164" t="s">
        <v>250</v>
      </c>
      <c r="AU173" s="164" t="s">
        <v>86</v>
      </c>
      <c r="AY173" s="13" t="s">
        <v>159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3" t="s">
        <v>86</v>
      </c>
      <c r="BK173" s="165">
        <f t="shared" si="19"/>
        <v>0</v>
      </c>
      <c r="BL173" s="13" t="s">
        <v>423</v>
      </c>
      <c r="BM173" s="164" t="s">
        <v>1998</v>
      </c>
    </row>
    <row r="174" spans="2:65" s="1" customFormat="1" ht="16.5" customHeight="1">
      <c r="B174" s="152"/>
      <c r="C174" s="153" t="s">
        <v>328</v>
      </c>
      <c r="D174" s="153" t="s">
        <v>161</v>
      </c>
      <c r="E174" s="154" t="s">
        <v>1999</v>
      </c>
      <c r="F174" s="155" t="s">
        <v>2000</v>
      </c>
      <c r="G174" s="156" t="s">
        <v>274</v>
      </c>
      <c r="H174" s="157">
        <v>31</v>
      </c>
      <c r="I174" s="158"/>
      <c r="J174" s="159">
        <f t="shared" ref="J174:J205" si="20">ROUND(I174*H174,2)</f>
        <v>0</v>
      </c>
      <c r="K174" s="155" t="s">
        <v>165</v>
      </c>
      <c r="L174" s="28"/>
      <c r="M174" s="160" t="s">
        <v>1</v>
      </c>
      <c r="N174" s="161" t="s">
        <v>40</v>
      </c>
      <c r="O174" s="51"/>
      <c r="P174" s="162">
        <f t="shared" ref="P174:P205" si="21">O174*H174</f>
        <v>0</v>
      </c>
      <c r="Q174" s="162">
        <v>0</v>
      </c>
      <c r="R174" s="162">
        <f t="shared" ref="R174:R205" si="22">Q174*H174</f>
        <v>0</v>
      </c>
      <c r="S174" s="162">
        <v>0</v>
      </c>
      <c r="T174" s="163">
        <f t="shared" ref="T174:T205" si="23">S174*H174</f>
        <v>0</v>
      </c>
      <c r="AR174" s="164" t="s">
        <v>423</v>
      </c>
      <c r="AT174" s="164" t="s">
        <v>161</v>
      </c>
      <c r="AU174" s="164" t="s">
        <v>86</v>
      </c>
      <c r="AY174" s="13" t="s">
        <v>159</v>
      </c>
      <c r="BE174" s="165">
        <f t="shared" ref="BE174:BE205" si="24">IF(N174="základná",J174,0)</f>
        <v>0</v>
      </c>
      <c r="BF174" s="165">
        <f t="shared" ref="BF174:BF205" si="25">IF(N174="znížená",J174,0)</f>
        <v>0</v>
      </c>
      <c r="BG174" s="165">
        <f t="shared" ref="BG174:BG205" si="26">IF(N174="zákl. prenesená",J174,0)</f>
        <v>0</v>
      </c>
      <c r="BH174" s="165">
        <f t="shared" ref="BH174:BH205" si="27">IF(N174="zníž. prenesená",J174,0)</f>
        <v>0</v>
      </c>
      <c r="BI174" s="165">
        <f t="shared" ref="BI174:BI205" si="28">IF(N174="nulová",J174,0)</f>
        <v>0</v>
      </c>
      <c r="BJ174" s="13" t="s">
        <v>86</v>
      </c>
      <c r="BK174" s="165">
        <f t="shared" ref="BK174:BK205" si="29">ROUND(I174*H174,2)</f>
        <v>0</v>
      </c>
      <c r="BL174" s="13" t="s">
        <v>423</v>
      </c>
      <c r="BM174" s="164" t="s">
        <v>2001</v>
      </c>
    </row>
    <row r="175" spans="2:65" s="1" customFormat="1" ht="16.5" customHeight="1">
      <c r="B175" s="152"/>
      <c r="C175" s="166" t="s">
        <v>332</v>
      </c>
      <c r="D175" s="166" t="s">
        <v>250</v>
      </c>
      <c r="E175" s="167" t="s">
        <v>2002</v>
      </c>
      <c r="F175" s="168" t="s">
        <v>2003</v>
      </c>
      <c r="G175" s="169" t="s">
        <v>274</v>
      </c>
      <c r="H175" s="170">
        <v>6</v>
      </c>
      <c r="I175" s="171"/>
      <c r="J175" s="172">
        <f t="shared" si="20"/>
        <v>0</v>
      </c>
      <c r="K175" s="168" t="s">
        <v>165</v>
      </c>
      <c r="L175" s="173"/>
      <c r="M175" s="174" t="s">
        <v>1</v>
      </c>
      <c r="N175" s="175" t="s">
        <v>40</v>
      </c>
      <c r="O175" s="51"/>
      <c r="P175" s="162">
        <f t="shared" si="21"/>
        <v>0</v>
      </c>
      <c r="Q175" s="162">
        <v>6.4999999999999997E-3</v>
      </c>
      <c r="R175" s="162">
        <f t="shared" si="22"/>
        <v>3.9E-2</v>
      </c>
      <c r="S175" s="162">
        <v>0</v>
      </c>
      <c r="T175" s="163">
        <f t="shared" si="23"/>
        <v>0</v>
      </c>
      <c r="AR175" s="164" t="s">
        <v>684</v>
      </c>
      <c r="AT175" s="164" t="s">
        <v>250</v>
      </c>
      <c r="AU175" s="164" t="s">
        <v>86</v>
      </c>
      <c r="AY175" s="13" t="s">
        <v>159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3" t="s">
        <v>86</v>
      </c>
      <c r="BK175" s="165">
        <f t="shared" si="29"/>
        <v>0</v>
      </c>
      <c r="BL175" s="13" t="s">
        <v>684</v>
      </c>
      <c r="BM175" s="164" t="s">
        <v>2004</v>
      </c>
    </row>
    <row r="176" spans="2:65" s="1" customFormat="1" ht="16.5" customHeight="1">
      <c r="B176" s="152"/>
      <c r="C176" s="166" t="s">
        <v>336</v>
      </c>
      <c r="D176" s="166" t="s">
        <v>250</v>
      </c>
      <c r="E176" s="167" t="s">
        <v>2005</v>
      </c>
      <c r="F176" s="168" t="s">
        <v>2006</v>
      </c>
      <c r="G176" s="169" t="s">
        <v>274</v>
      </c>
      <c r="H176" s="170">
        <v>25</v>
      </c>
      <c r="I176" s="171"/>
      <c r="J176" s="172">
        <f t="shared" si="20"/>
        <v>0</v>
      </c>
      <c r="K176" s="168" t="s">
        <v>1</v>
      </c>
      <c r="L176" s="173"/>
      <c r="M176" s="174" t="s">
        <v>1</v>
      </c>
      <c r="N176" s="175" t="s">
        <v>40</v>
      </c>
      <c r="O176" s="51"/>
      <c r="P176" s="162">
        <f t="shared" si="21"/>
        <v>0</v>
      </c>
      <c r="Q176" s="162">
        <v>6.4999999999999997E-3</v>
      </c>
      <c r="R176" s="162">
        <f t="shared" si="22"/>
        <v>0.16250000000000001</v>
      </c>
      <c r="S176" s="162">
        <v>0</v>
      </c>
      <c r="T176" s="163">
        <f t="shared" si="23"/>
        <v>0</v>
      </c>
      <c r="AR176" s="164" t="s">
        <v>684</v>
      </c>
      <c r="AT176" s="164" t="s">
        <v>250</v>
      </c>
      <c r="AU176" s="164" t="s">
        <v>86</v>
      </c>
      <c r="AY176" s="13" t="s">
        <v>159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3" t="s">
        <v>86</v>
      </c>
      <c r="BK176" s="165">
        <f t="shared" si="29"/>
        <v>0</v>
      </c>
      <c r="BL176" s="13" t="s">
        <v>684</v>
      </c>
      <c r="BM176" s="164" t="s">
        <v>2007</v>
      </c>
    </row>
    <row r="177" spans="2:65" s="1" customFormat="1" ht="16.5" customHeight="1">
      <c r="B177" s="152"/>
      <c r="C177" s="153" t="s">
        <v>341</v>
      </c>
      <c r="D177" s="153" t="s">
        <v>161</v>
      </c>
      <c r="E177" s="154" t="s">
        <v>2008</v>
      </c>
      <c r="F177" s="155" t="s">
        <v>2009</v>
      </c>
      <c r="G177" s="156" t="s">
        <v>274</v>
      </c>
      <c r="H177" s="157">
        <v>6</v>
      </c>
      <c r="I177" s="158"/>
      <c r="J177" s="159">
        <f t="shared" si="20"/>
        <v>0</v>
      </c>
      <c r="K177" s="155" t="s">
        <v>1</v>
      </c>
      <c r="L177" s="28"/>
      <c r="M177" s="160" t="s">
        <v>1</v>
      </c>
      <c r="N177" s="161" t="s">
        <v>40</v>
      </c>
      <c r="O177" s="51"/>
      <c r="P177" s="162">
        <f t="shared" si="21"/>
        <v>0</v>
      </c>
      <c r="Q177" s="162">
        <v>0</v>
      </c>
      <c r="R177" s="162">
        <f t="shared" si="22"/>
        <v>0</v>
      </c>
      <c r="S177" s="162">
        <v>0</v>
      </c>
      <c r="T177" s="163">
        <f t="shared" si="23"/>
        <v>0</v>
      </c>
      <c r="AR177" s="164" t="s">
        <v>423</v>
      </c>
      <c r="AT177" s="164" t="s">
        <v>161</v>
      </c>
      <c r="AU177" s="164" t="s">
        <v>86</v>
      </c>
      <c r="AY177" s="13" t="s">
        <v>159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3" t="s">
        <v>86</v>
      </c>
      <c r="BK177" s="165">
        <f t="shared" si="29"/>
        <v>0</v>
      </c>
      <c r="BL177" s="13" t="s">
        <v>423</v>
      </c>
      <c r="BM177" s="164" t="s">
        <v>2010</v>
      </c>
    </row>
    <row r="178" spans="2:65" s="1" customFormat="1" ht="16.5" customHeight="1">
      <c r="B178" s="152"/>
      <c r="C178" s="166" t="s">
        <v>345</v>
      </c>
      <c r="D178" s="166" t="s">
        <v>250</v>
      </c>
      <c r="E178" s="167" t="s">
        <v>2011</v>
      </c>
      <c r="F178" s="168" t="s">
        <v>2012</v>
      </c>
      <c r="G178" s="169" t="s">
        <v>274</v>
      </c>
      <c r="H178" s="170">
        <v>6</v>
      </c>
      <c r="I178" s="171"/>
      <c r="J178" s="172">
        <f t="shared" si="20"/>
        <v>0</v>
      </c>
      <c r="K178" s="168" t="s">
        <v>165</v>
      </c>
      <c r="L178" s="173"/>
      <c r="M178" s="174" t="s">
        <v>1</v>
      </c>
      <c r="N178" s="175" t="s">
        <v>40</v>
      </c>
      <c r="O178" s="51"/>
      <c r="P178" s="162">
        <f t="shared" si="21"/>
        <v>0</v>
      </c>
      <c r="Q178" s="162">
        <v>1.75E-3</v>
      </c>
      <c r="R178" s="162">
        <f t="shared" si="22"/>
        <v>1.0500000000000001E-2</v>
      </c>
      <c r="S178" s="162">
        <v>0</v>
      </c>
      <c r="T178" s="163">
        <f t="shared" si="23"/>
        <v>0</v>
      </c>
      <c r="AR178" s="164" t="s">
        <v>684</v>
      </c>
      <c r="AT178" s="164" t="s">
        <v>250</v>
      </c>
      <c r="AU178" s="164" t="s">
        <v>86</v>
      </c>
      <c r="AY178" s="13" t="s">
        <v>159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3" t="s">
        <v>86</v>
      </c>
      <c r="BK178" s="165">
        <f t="shared" si="29"/>
        <v>0</v>
      </c>
      <c r="BL178" s="13" t="s">
        <v>684</v>
      </c>
      <c r="BM178" s="164" t="s">
        <v>2013</v>
      </c>
    </row>
    <row r="179" spans="2:65" s="1" customFormat="1" ht="24" customHeight="1">
      <c r="B179" s="152"/>
      <c r="C179" s="153" t="s">
        <v>349</v>
      </c>
      <c r="D179" s="153" t="s">
        <v>161</v>
      </c>
      <c r="E179" s="154" t="s">
        <v>2014</v>
      </c>
      <c r="F179" s="155" t="s">
        <v>2015</v>
      </c>
      <c r="G179" s="156" t="s">
        <v>212</v>
      </c>
      <c r="H179" s="157">
        <v>100</v>
      </c>
      <c r="I179" s="158"/>
      <c r="J179" s="159">
        <f t="shared" si="20"/>
        <v>0</v>
      </c>
      <c r="K179" s="155" t="s">
        <v>165</v>
      </c>
      <c r="L179" s="28"/>
      <c r="M179" s="160" t="s">
        <v>1</v>
      </c>
      <c r="N179" s="161" t="s">
        <v>40</v>
      </c>
      <c r="O179" s="51"/>
      <c r="P179" s="162">
        <f t="shared" si="21"/>
        <v>0</v>
      </c>
      <c r="Q179" s="162">
        <v>0</v>
      </c>
      <c r="R179" s="162">
        <f t="shared" si="22"/>
        <v>0</v>
      </c>
      <c r="S179" s="162">
        <v>0</v>
      </c>
      <c r="T179" s="163">
        <f t="shared" si="23"/>
        <v>0</v>
      </c>
      <c r="AR179" s="164" t="s">
        <v>423</v>
      </c>
      <c r="AT179" s="164" t="s">
        <v>161</v>
      </c>
      <c r="AU179" s="164" t="s">
        <v>86</v>
      </c>
      <c r="AY179" s="13" t="s">
        <v>159</v>
      </c>
      <c r="BE179" s="165">
        <f t="shared" si="24"/>
        <v>0</v>
      </c>
      <c r="BF179" s="165">
        <f t="shared" si="25"/>
        <v>0</v>
      </c>
      <c r="BG179" s="165">
        <f t="shared" si="26"/>
        <v>0</v>
      </c>
      <c r="BH179" s="165">
        <f t="shared" si="27"/>
        <v>0</v>
      </c>
      <c r="BI179" s="165">
        <f t="shared" si="28"/>
        <v>0</v>
      </c>
      <c r="BJ179" s="13" t="s">
        <v>86</v>
      </c>
      <c r="BK179" s="165">
        <f t="shared" si="29"/>
        <v>0</v>
      </c>
      <c r="BL179" s="13" t="s">
        <v>423</v>
      </c>
      <c r="BM179" s="164" t="s">
        <v>2016</v>
      </c>
    </row>
    <row r="180" spans="2:65" s="1" customFormat="1" ht="16.5" customHeight="1">
      <c r="B180" s="152"/>
      <c r="C180" s="166" t="s">
        <v>353</v>
      </c>
      <c r="D180" s="166" t="s">
        <v>250</v>
      </c>
      <c r="E180" s="167" t="s">
        <v>2017</v>
      </c>
      <c r="F180" s="168" t="s">
        <v>2018</v>
      </c>
      <c r="G180" s="169" t="s">
        <v>956</v>
      </c>
      <c r="H180" s="170">
        <v>100</v>
      </c>
      <c r="I180" s="171"/>
      <c r="J180" s="172">
        <f t="shared" si="20"/>
        <v>0</v>
      </c>
      <c r="K180" s="168" t="s">
        <v>165</v>
      </c>
      <c r="L180" s="173"/>
      <c r="M180" s="174" t="s">
        <v>1</v>
      </c>
      <c r="N180" s="175" t="s">
        <v>40</v>
      </c>
      <c r="O180" s="51"/>
      <c r="P180" s="162">
        <f t="shared" si="21"/>
        <v>0</v>
      </c>
      <c r="Q180" s="162">
        <v>1E-3</v>
      </c>
      <c r="R180" s="162">
        <f t="shared" si="22"/>
        <v>0.1</v>
      </c>
      <c r="S180" s="162">
        <v>0</v>
      </c>
      <c r="T180" s="163">
        <f t="shared" si="23"/>
        <v>0</v>
      </c>
      <c r="AR180" s="164" t="s">
        <v>684</v>
      </c>
      <c r="AT180" s="164" t="s">
        <v>250</v>
      </c>
      <c r="AU180" s="164" t="s">
        <v>86</v>
      </c>
      <c r="AY180" s="13" t="s">
        <v>159</v>
      </c>
      <c r="BE180" s="165">
        <f t="shared" si="24"/>
        <v>0</v>
      </c>
      <c r="BF180" s="165">
        <f t="shared" si="25"/>
        <v>0</v>
      </c>
      <c r="BG180" s="165">
        <f t="shared" si="26"/>
        <v>0</v>
      </c>
      <c r="BH180" s="165">
        <f t="shared" si="27"/>
        <v>0</v>
      </c>
      <c r="BI180" s="165">
        <f t="shared" si="28"/>
        <v>0</v>
      </c>
      <c r="BJ180" s="13" t="s">
        <v>86</v>
      </c>
      <c r="BK180" s="165">
        <f t="shared" si="29"/>
        <v>0</v>
      </c>
      <c r="BL180" s="13" t="s">
        <v>684</v>
      </c>
      <c r="BM180" s="164" t="s">
        <v>2019</v>
      </c>
    </row>
    <row r="181" spans="2:65" s="1" customFormat="1" ht="24" customHeight="1">
      <c r="B181" s="152"/>
      <c r="C181" s="153" t="s">
        <v>357</v>
      </c>
      <c r="D181" s="153" t="s">
        <v>161</v>
      </c>
      <c r="E181" s="154" t="s">
        <v>2020</v>
      </c>
      <c r="F181" s="155" t="s">
        <v>2021</v>
      </c>
      <c r="G181" s="156" t="s">
        <v>212</v>
      </c>
      <c r="H181" s="157">
        <v>120</v>
      </c>
      <c r="I181" s="158"/>
      <c r="J181" s="159">
        <f t="shared" si="20"/>
        <v>0</v>
      </c>
      <c r="K181" s="155" t="s">
        <v>165</v>
      </c>
      <c r="L181" s="28"/>
      <c r="M181" s="160" t="s">
        <v>1</v>
      </c>
      <c r="N181" s="161" t="s">
        <v>40</v>
      </c>
      <c r="O181" s="51"/>
      <c r="P181" s="162">
        <f t="shared" si="21"/>
        <v>0</v>
      </c>
      <c r="Q181" s="162">
        <v>0</v>
      </c>
      <c r="R181" s="162">
        <f t="shared" si="22"/>
        <v>0</v>
      </c>
      <c r="S181" s="162">
        <v>0</v>
      </c>
      <c r="T181" s="163">
        <f t="shared" si="23"/>
        <v>0</v>
      </c>
      <c r="AR181" s="164" t="s">
        <v>423</v>
      </c>
      <c r="AT181" s="164" t="s">
        <v>161</v>
      </c>
      <c r="AU181" s="164" t="s">
        <v>86</v>
      </c>
      <c r="AY181" s="13" t="s">
        <v>159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3" t="s">
        <v>86</v>
      </c>
      <c r="BK181" s="165">
        <f t="shared" si="29"/>
        <v>0</v>
      </c>
      <c r="BL181" s="13" t="s">
        <v>423</v>
      </c>
      <c r="BM181" s="164" t="s">
        <v>2022</v>
      </c>
    </row>
    <row r="182" spans="2:65" s="1" customFormat="1" ht="16.5" customHeight="1">
      <c r="B182" s="152"/>
      <c r="C182" s="166" t="s">
        <v>361</v>
      </c>
      <c r="D182" s="166" t="s">
        <v>250</v>
      </c>
      <c r="E182" s="167" t="s">
        <v>2023</v>
      </c>
      <c r="F182" s="168" t="s">
        <v>2024</v>
      </c>
      <c r="G182" s="169" t="s">
        <v>956</v>
      </c>
      <c r="H182" s="170">
        <v>113.04</v>
      </c>
      <c r="I182" s="171"/>
      <c r="J182" s="172">
        <f t="shared" si="20"/>
        <v>0</v>
      </c>
      <c r="K182" s="168" t="s">
        <v>165</v>
      </c>
      <c r="L182" s="173"/>
      <c r="M182" s="174" t="s">
        <v>1</v>
      </c>
      <c r="N182" s="175" t="s">
        <v>40</v>
      </c>
      <c r="O182" s="51"/>
      <c r="P182" s="162">
        <f t="shared" si="21"/>
        <v>0</v>
      </c>
      <c r="Q182" s="162">
        <v>1E-3</v>
      </c>
      <c r="R182" s="162">
        <f t="shared" si="22"/>
        <v>0.11304000000000002</v>
      </c>
      <c r="S182" s="162">
        <v>0</v>
      </c>
      <c r="T182" s="163">
        <f t="shared" si="23"/>
        <v>0</v>
      </c>
      <c r="AR182" s="164" t="s">
        <v>684</v>
      </c>
      <c r="AT182" s="164" t="s">
        <v>250</v>
      </c>
      <c r="AU182" s="164" t="s">
        <v>86</v>
      </c>
      <c r="AY182" s="13" t="s">
        <v>159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3" t="s">
        <v>86</v>
      </c>
      <c r="BK182" s="165">
        <f t="shared" si="29"/>
        <v>0</v>
      </c>
      <c r="BL182" s="13" t="s">
        <v>684</v>
      </c>
      <c r="BM182" s="164" t="s">
        <v>2025</v>
      </c>
    </row>
    <row r="183" spans="2:65" s="1" customFormat="1" ht="24" customHeight="1">
      <c r="B183" s="152"/>
      <c r="C183" s="153" t="s">
        <v>366</v>
      </c>
      <c r="D183" s="153" t="s">
        <v>161</v>
      </c>
      <c r="E183" s="154" t="s">
        <v>2026</v>
      </c>
      <c r="F183" s="155" t="s">
        <v>2027</v>
      </c>
      <c r="G183" s="156" t="s">
        <v>274</v>
      </c>
      <c r="H183" s="157">
        <v>1</v>
      </c>
      <c r="I183" s="158"/>
      <c r="J183" s="159">
        <f t="shared" si="20"/>
        <v>0</v>
      </c>
      <c r="K183" s="155" t="s">
        <v>165</v>
      </c>
      <c r="L183" s="28"/>
      <c r="M183" s="160" t="s">
        <v>1</v>
      </c>
      <c r="N183" s="161" t="s">
        <v>40</v>
      </c>
      <c r="O183" s="51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AR183" s="164" t="s">
        <v>423</v>
      </c>
      <c r="AT183" s="164" t="s">
        <v>161</v>
      </c>
      <c r="AU183" s="164" t="s">
        <v>86</v>
      </c>
      <c r="AY183" s="13" t="s">
        <v>159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3" t="s">
        <v>86</v>
      </c>
      <c r="BK183" s="165">
        <f t="shared" si="29"/>
        <v>0</v>
      </c>
      <c r="BL183" s="13" t="s">
        <v>423</v>
      </c>
      <c r="BM183" s="164" t="s">
        <v>2028</v>
      </c>
    </row>
    <row r="184" spans="2:65" s="1" customFormat="1" ht="24" customHeight="1">
      <c r="B184" s="152"/>
      <c r="C184" s="166" t="s">
        <v>370</v>
      </c>
      <c r="D184" s="166" t="s">
        <v>250</v>
      </c>
      <c r="E184" s="167" t="s">
        <v>2029</v>
      </c>
      <c r="F184" s="168" t="s">
        <v>2030</v>
      </c>
      <c r="G184" s="169" t="s">
        <v>274</v>
      </c>
      <c r="H184" s="170">
        <v>1</v>
      </c>
      <c r="I184" s="171"/>
      <c r="J184" s="172">
        <f t="shared" si="20"/>
        <v>0</v>
      </c>
      <c r="K184" s="168" t="s">
        <v>165</v>
      </c>
      <c r="L184" s="173"/>
      <c r="M184" s="174" t="s">
        <v>1</v>
      </c>
      <c r="N184" s="175" t="s">
        <v>40</v>
      </c>
      <c r="O184" s="51"/>
      <c r="P184" s="162">
        <f t="shared" si="21"/>
        <v>0</v>
      </c>
      <c r="Q184" s="162">
        <v>5.0000000000000002E-5</v>
      </c>
      <c r="R184" s="162">
        <f t="shared" si="22"/>
        <v>5.0000000000000002E-5</v>
      </c>
      <c r="S184" s="162">
        <v>0</v>
      </c>
      <c r="T184" s="163">
        <f t="shared" si="23"/>
        <v>0</v>
      </c>
      <c r="AR184" s="164" t="s">
        <v>684</v>
      </c>
      <c r="AT184" s="164" t="s">
        <v>250</v>
      </c>
      <c r="AU184" s="164" t="s">
        <v>86</v>
      </c>
      <c r="AY184" s="13" t="s">
        <v>159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3" t="s">
        <v>86</v>
      </c>
      <c r="BK184" s="165">
        <f t="shared" si="29"/>
        <v>0</v>
      </c>
      <c r="BL184" s="13" t="s">
        <v>684</v>
      </c>
      <c r="BM184" s="164" t="s">
        <v>2031</v>
      </c>
    </row>
    <row r="185" spans="2:65" s="1" customFormat="1" ht="16.5" customHeight="1">
      <c r="B185" s="152"/>
      <c r="C185" s="166" t="s">
        <v>374</v>
      </c>
      <c r="D185" s="166" t="s">
        <v>250</v>
      </c>
      <c r="E185" s="167" t="s">
        <v>2032</v>
      </c>
      <c r="F185" s="168" t="s">
        <v>2033</v>
      </c>
      <c r="G185" s="169" t="s">
        <v>274</v>
      </c>
      <c r="H185" s="170">
        <v>1</v>
      </c>
      <c r="I185" s="171"/>
      <c r="J185" s="172">
        <f t="shared" si="20"/>
        <v>0</v>
      </c>
      <c r="K185" s="168" t="s">
        <v>165</v>
      </c>
      <c r="L185" s="173"/>
      <c r="M185" s="174" t="s">
        <v>1</v>
      </c>
      <c r="N185" s="175" t="s">
        <v>40</v>
      </c>
      <c r="O185" s="51"/>
      <c r="P185" s="162">
        <f t="shared" si="21"/>
        <v>0</v>
      </c>
      <c r="Q185" s="162">
        <v>3.5E-4</v>
      </c>
      <c r="R185" s="162">
        <f t="shared" si="22"/>
        <v>3.5E-4</v>
      </c>
      <c r="S185" s="162">
        <v>0</v>
      </c>
      <c r="T185" s="163">
        <f t="shared" si="23"/>
        <v>0</v>
      </c>
      <c r="AR185" s="164" t="s">
        <v>684</v>
      </c>
      <c r="AT185" s="164" t="s">
        <v>250</v>
      </c>
      <c r="AU185" s="164" t="s">
        <v>86</v>
      </c>
      <c r="AY185" s="13" t="s">
        <v>159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3" t="s">
        <v>86</v>
      </c>
      <c r="BK185" s="165">
        <f t="shared" si="29"/>
        <v>0</v>
      </c>
      <c r="BL185" s="13" t="s">
        <v>684</v>
      </c>
      <c r="BM185" s="164" t="s">
        <v>2034</v>
      </c>
    </row>
    <row r="186" spans="2:65" s="1" customFormat="1" ht="24" customHeight="1">
      <c r="B186" s="152"/>
      <c r="C186" s="153" t="s">
        <v>378</v>
      </c>
      <c r="D186" s="153" t="s">
        <v>161</v>
      </c>
      <c r="E186" s="154" t="s">
        <v>2035</v>
      </c>
      <c r="F186" s="155" t="s">
        <v>2036</v>
      </c>
      <c r="G186" s="156" t="s">
        <v>274</v>
      </c>
      <c r="H186" s="157">
        <v>4</v>
      </c>
      <c r="I186" s="158"/>
      <c r="J186" s="159">
        <f t="shared" si="20"/>
        <v>0</v>
      </c>
      <c r="K186" s="155" t="s">
        <v>165</v>
      </c>
      <c r="L186" s="28"/>
      <c r="M186" s="160" t="s">
        <v>1</v>
      </c>
      <c r="N186" s="161" t="s">
        <v>40</v>
      </c>
      <c r="O186" s="51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AR186" s="164" t="s">
        <v>423</v>
      </c>
      <c r="AT186" s="164" t="s">
        <v>161</v>
      </c>
      <c r="AU186" s="164" t="s">
        <v>86</v>
      </c>
      <c r="AY186" s="13" t="s">
        <v>159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3" t="s">
        <v>86</v>
      </c>
      <c r="BK186" s="165">
        <f t="shared" si="29"/>
        <v>0</v>
      </c>
      <c r="BL186" s="13" t="s">
        <v>423</v>
      </c>
      <c r="BM186" s="164" t="s">
        <v>2037</v>
      </c>
    </row>
    <row r="187" spans="2:65" s="1" customFormat="1" ht="16.5" customHeight="1">
      <c r="B187" s="152"/>
      <c r="C187" s="166" t="s">
        <v>382</v>
      </c>
      <c r="D187" s="166" t="s">
        <v>250</v>
      </c>
      <c r="E187" s="167" t="s">
        <v>2038</v>
      </c>
      <c r="F187" s="168" t="s">
        <v>2039</v>
      </c>
      <c r="G187" s="169" t="s">
        <v>274</v>
      </c>
      <c r="H187" s="170">
        <v>4</v>
      </c>
      <c r="I187" s="171"/>
      <c r="J187" s="172">
        <f t="shared" si="20"/>
        <v>0</v>
      </c>
      <c r="K187" s="168" t="s">
        <v>165</v>
      </c>
      <c r="L187" s="173"/>
      <c r="M187" s="174" t="s">
        <v>1</v>
      </c>
      <c r="N187" s="175" t="s">
        <v>40</v>
      </c>
      <c r="O187" s="51"/>
      <c r="P187" s="162">
        <f t="shared" si="21"/>
        <v>0</v>
      </c>
      <c r="Q187" s="162">
        <v>3.0000000000000001E-5</v>
      </c>
      <c r="R187" s="162">
        <f t="shared" si="22"/>
        <v>1.2E-4</v>
      </c>
      <c r="S187" s="162">
        <v>0</v>
      </c>
      <c r="T187" s="163">
        <f t="shared" si="23"/>
        <v>0</v>
      </c>
      <c r="AR187" s="164" t="s">
        <v>684</v>
      </c>
      <c r="AT187" s="164" t="s">
        <v>250</v>
      </c>
      <c r="AU187" s="164" t="s">
        <v>86</v>
      </c>
      <c r="AY187" s="13" t="s">
        <v>159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3" t="s">
        <v>86</v>
      </c>
      <c r="BK187" s="165">
        <f t="shared" si="29"/>
        <v>0</v>
      </c>
      <c r="BL187" s="13" t="s">
        <v>684</v>
      </c>
      <c r="BM187" s="164" t="s">
        <v>2040</v>
      </c>
    </row>
    <row r="188" spans="2:65" s="1" customFormat="1" ht="24" customHeight="1">
      <c r="B188" s="152"/>
      <c r="C188" s="153" t="s">
        <v>386</v>
      </c>
      <c r="D188" s="153" t="s">
        <v>161</v>
      </c>
      <c r="E188" s="154" t="s">
        <v>2041</v>
      </c>
      <c r="F188" s="155" t="s">
        <v>2042</v>
      </c>
      <c r="G188" s="156" t="s">
        <v>274</v>
      </c>
      <c r="H188" s="157">
        <v>150</v>
      </c>
      <c r="I188" s="158"/>
      <c r="J188" s="159">
        <f t="shared" si="20"/>
        <v>0</v>
      </c>
      <c r="K188" s="155" t="s">
        <v>165</v>
      </c>
      <c r="L188" s="28"/>
      <c r="M188" s="160" t="s">
        <v>1</v>
      </c>
      <c r="N188" s="161" t="s">
        <v>40</v>
      </c>
      <c r="O188" s="51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AR188" s="164" t="s">
        <v>423</v>
      </c>
      <c r="AT188" s="164" t="s">
        <v>161</v>
      </c>
      <c r="AU188" s="164" t="s">
        <v>86</v>
      </c>
      <c r="AY188" s="13" t="s">
        <v>159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3" t="s">
        <v>86</v>
      </c>
      <c r="BK188" s="165">
        <f t="shared" si="29"/>
        <v>0</v>
      </c>
      <c r="BL188" s="13" t="s">
        <v>423</v>
      </c>
      <c r="BM188" s="164" t="s">
        <v>2043</v>
      </c>
    </row>
    <row r="189" spans="2:65" s="1" customFormat="1" ht="24" customHeight="1">
      <c r="B189" s="152"/>
      <c r="C189" s="166" t="s">
        <v>390</v>
      </c>
      <c r="D189" s="166" t="s">
        <v>250</v>
      </c>
      <c r="E189" s="167" t="s">
        <v>2044</v>
      </c>
      <c r="F189" s="168" t="s">
        <v>2045</v>
      </c>
      <c r="G189" s="169" t="s">
        <v>274</v>
      </c>
      <c r="H189" s="170">
        <v>150</v>
      </c>
      <c r="I189" s="171"/>
      <c r="J189" s="172">
        <f t="shared" si="20"/>
        <v>0</v>
      </c>
      <c r="K189" s="168" t="s">
        <v>165</v>
      </c>
      <c r="L189" s="173"/>
      <c r="M189" s="174" t="s">
        <v>1</v>
      </c>
      <c r="N189" s="175" t="s">
        <v>40</v>
      </c>
      <c r="O189" s="51"/>
      <c r="P189" s="162">
        <f t="shared" si="21"/>
        <v>0</v>
      </c>
      <c r="Q189" s="162">
        <v>3.3E-4</v>
      </c>
      <c r="R189" s="162">
        <f t="shared" si="22"/>
        <v>4.9500000000000002E-2</v>
      </c>
      <c r="S189" s="162">
        <v>0</v>
      </c>
      <c r="T189" s="163">
        <f t="shared" si="23"/>
        <v>0</v>
      </c>
      <c r="AR189" s="164" t="s">
        <v>684</v>
      </c>
      <c r="AT189" s="164" t="s">
        <v>250</v>
      </c>
      <c r="AU189" s="164" t="s">
        <v>86</v>
      </c>
      <c r="AY189" s="13" t="s">
        <v>159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3" t="s">
        <v>86</v>
      </c>
      <c r="BK189" s="165">
        <f t="shared" si="29"/>
        <v>0</v>
      </c>
      <c r="BL189" s="13" t="s">
        <v>684</v>
      </c>
      <c r="BM189" s="164" t="s">
        <v>2046</v>
      </c>
    </row>
    <row r="190" spans="2:65" s="1" customFormat="1" ht="24" customHeight="1">
      <c r="B190" s="152"/>
      <c r="C190" s="153" t="s">
        <v>395</v>
      </c>
      <c r="D190" s="153" t="s">
        <v>161</v>
      </c>
      <c r="E190" s="154" t="s">
        <v>2047</v>
      </c>
      <c r="F190" s="155" t="s">
        <v>2048</v>
      </c>
      <c r="G190" s="156" t="s">
        <v>274</v>
      </c>
      <c r="H190" s="157">
        <v>150</v>
      </c>
      <c r="I190" s="158"/>
      <c r="J190" s="159">
        <f t="shared" si="20"/>
        <v>0</v>
      </c>
      <c r="K190" s="155" t="s">
        <v>165</v>
      </c>
      <c r="L190" s="28"/>
      <c r="M190" s="160" t="s">
        <v>1</v>
      </c>
      <c r="N190" s="161" t="s">
        <v>40</v>
      </c>
      <c r="O190" s="51"/>
      <c r="P190" s="162">
        <f t="shared" si="21"/>
        <v>0</v>
      </c>
      <c r="Q190" s="162">
        <v>0</v>
      </c>
      <c r="R190" s="162">
        <f t="shared" si="22"/>
        <v>0</v>
      </c>
      <c r="S190" s="162">
        <v>0</v>
      </c>
      <c r="T190" s="163">
        <f t="shared" si="23"/>
        <v>0</v>
      </c>
      <c r="AR190" s="164" t="s">
        <v>423</v>
      </c>
      <c r="AT190" s="164" t="s">
        <v>161</v>
      </c>
      <c r="AU190" s="164" t="s">
        <v>86</v>
      </c>
      <c r="AY190" s="13" t="s">
        <v>159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3" t="s">
        <v>86</v>
      </c>
      <c r="BK190" s="165">
        <f t="shared" si="29"/>
        <v>0</v>
      </c>
      <c r="BL190" s="13" t="s">
        <v>423</v>
      </c>
      <c r="BM190" s="164" t="s">
        <v>2049</v>
      </c>
    </row>
    <row r="191" spans="2:65" s="1" customFormat="1" ht="24" customHeight="1">
      <c r="B191" s="152"/>
      <c r="C191" s="166" t="s">
        <v>399</v>
      </c>
      <c r="D191" s="166" t="s">
        <v>250</v>
      </c>
      <c r="E191" s="167" t="s">
        <v>2050</v>
      </c>
      <c r="F191" s="168" t="s">
        <v>2051</v>
      </c>
      <c r="G191" s="169" t="s">
        <v>274</v>
      </c>
      <c r="H191" s="170">
        <v>150</v>
      </c>
      <c r="I191" s="171"/>
      <c r="J191" s="172">
        <f t="shared" si="20"/>
        <v>0</v>
      </c>
      <c r="K191" s="168" t="s">
        <v>165</v>
      </c>
      <c r="L191" s="173"/>
      <c r="M191" s="174" t="s">
        <v>1</v>
      </c>
      <c r="N191" s="175" t="s">
        <v>40</v>
      </c>
      <c r="O191" s="51"/>
      <c r="P191" s="162">
        <f t="shared" si="21"/>
        <v>0</v>
      </c>
      <c r="Q191" s="162">
        <v>2.9E-4</v>
      </c>
      <c r="R191" s="162">
        <f t="shared" si="22"/>
        <v>4.3499999999999997E-2</v>
      </c>
      <c r="S191" s="162">
        <v>0</v>
      </c>
      <c r="T191" s="163">
        <f t="shared" si="23"/>
        <v>0</v>
      </c>
      <c r="AR191" s="164" t="s">
        <v>684</v>
      </c>
      <c r="AT191" s="164" t="s">
        <v>250</v>
      </c>
      <c r="AU191" s="164" t="s">
        <v>86</v>
      </c>
      <c r="AY191" s="13" t="s">
        <v>159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3" t="s">
        <v>86</v>
      </c>
      <c r="BK191" s="165">
        <f t="shared" si="29"/>
        <v>0</v>
      </c>
      <c r="BL191" s="13" t="s">
        <v>684</v>
      </c>
      <c r="BM191" s="164" t="s">
        <v>2052</v>
      </c>
    </row>
    <row r="192" spans="2:65" s="1" customFormat="1" ht="24" customHeight="1">
      <c r="B192" s="152"/>
      <c r="C192" s="153" t="s">
        <v>403</v>
      </c>
      <c r="D192" s="153" t="s">
        <v>161</v>
      </c>
      <c r="E192" s="154" t="s">
        <v>2053</v>
      </c>
      <c r="F192" s="155" t="s">
        <v>2054</v>
      </c>
      <c r="G192" s="156" t="s">
        <v>274</v>
      </c>
      <c r="H192" s="157">
        <v>4</v>
      </c>
      <c r="I192" s="158"/>
      <c r="J192" s="159">
        <f t="shared" si="20"/>
        <v>0</v>
      </c>
      <c r="K192" s="155" t="s">
        <v>165</v>
      </c>
      <c r="L192" s="28"/>
      <c r="M192" s="160" t="s">
        <v>1</v>
      </c>
      <c r="N192" s="161" t="s">
        <v>40</v>
      </c>
      <c r="O192" s="51"/>
      <c r="P192" s="162">
        <f t="shared" si="21"/>
        <v>0</v>
      </c>
      <c r="Q192" s="162">
        <v>0</v>
      </c>
      <c r="R192" s="162">
        <f t="shared" si="22"/>
        <v>0</v>
      </c>
      <c r="S192" s="162">
        <v>0</v>
      </c>
      <c r="T192" s="163">
        <f t="shared" si="23"/>
        <v>0</v>
      </c>
      <c r="AR192" s="164" t="s">
        <v>423</v>
      </c>
      <c r="AT192" s="164" t="s">
        <v>161</v>
      </c>
      <c r="AU192" s="164" t="s">
        <v>86</v>
      </c>
      <c r="AY192" s="13" t="s">
        <v>159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3" t="s">
        <v>86</v>
      </c>
      <c r="BK192" s="165">
        <f t="shared" si="29"/>
        <v>0</v>
      </c>
      <c r="BL192" s="13" t="s">
        <v>423</v>
      </c>
      <c r="BM192" s="164" t="s">
        <v>2055</v>
      </c>
    </row>
    <row r="193" spans="2:65" s="1" customFormat="1" ht="24" customHeight="1">
      <c r="B193" s="152"/>
      <c r="C193" s="166" t="s">
        <v>407</v>
      </c>
      <c r="D193" s="166" t="s">
        <v>250</v>
      </c>
      <c r="E193" s="167" t="s">
        <v>2056</v>
      </c>
      <c r="F193" s="168" t="s">
        <v>2057</v>
      </c>
      <c r="G193" s="169" t="s">
        <v>274</v>
      </c>
      <c r="H193" s="170">
        <v>4</v>
      </c>
      <c r="I193" s="171"/>
      <c r="J193" s="172">
        <f t="shared" si="20"/>
        <v>0</v>
      </c>
      <c r="K193" s="168" t="s">
        <v>165</v>
      </c>
      <c r="L193" s="173"/>
      <c r="M193" s="174" t="s">
        <v>1</v>
      </c>
      <c r="N193" s="175" t="s">
        <v>40</v>
      </c>
      <c r="O193" s="51"/>
      <c r="P193" s="162">
        <f t="shared" si="21"/>
        <v>0</v>
      </c>
      <c r="Q193" s="162">
        <v>3.1199999999999999E-3</v>
      </c>
      <c r="R193" s="162">
        <f t="shared" si="22"/>
        <v>1.248E-2</v>
      </c>
      <c r="S193" s="162">
        <v>0</v>
      </c>
      <c r="T193" s="163">
        <f t="shared" si="23"/>
        <v>0</v>
      </c>
      <c r="AR193" s="164" t="s">
        <v>684</v>
      </c>
      <c r="AT193" s="164" t="s">
        <v>250</v>
      </c>
      <c r="AU193" s="164" t="s">
        <v>86</v>
      </c>
      <c r="AY193" s="13" t="s">
        <v>159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3" t="s">
        <v>86</v>
      </c>
      <c r="BK193" s="165">
        <f t="shared" si="29"/>
        <v>0</v>
      </c>
      <c r="BL193" s="13" t="s">
        <v>684</v>
      </c>
      <c r="BM193" s="164" t="s">
        <v>2058</v>
      </c>
    </row>
    <row r="194" spans="2:65" s="1" customFormat="1" ht="16.5" customHeight="1">
      <c r="B194" s="152"/>
      <c r="C194" s="153" t="s">
        <v>411</v>
      </c>
      <c r="D194" s="153" t="s">
        <v>161</v>
      </c>
      <c r="E194" s="154" t="s">
        <v>2059</v>
      </c>
      <c r="F194" s="155" t="s">
        <v>2060</v>
      </c>
      <c r="G194" s="156" t="s">
        <v>274</v>
      </c>
      <c r="H194" s="157">
        <v>20</v>
      </c>
      <c r="I194" s="158"/>
      <c r="J194" s="159">
        <f t="shared" si="20"/>
        <v>0</v>
      </c>
      <c r="K194" s="155" t="s">
        <v>165</v>
      </c>
      <c r="L194" s="28"/>
      <c r="M194" s="160" t="s">
        <v>1</v>
      </c>
      <c r="N194" s="161" t="s">
        <v>40</v>
      </c>
      <c r="O194" s="51"/>
      <c r="P194" s="162">
        <f t="shared" si="21"/>
        <v>0</v>
      </c>
      <c r="Q194" s="162">
        <v>0</v>
      </c>
      <c r="R194" s="162">
        <f t="shared" si="22"/>
        <v>0</v>
      </c>
      <c r="S194" s="162">
        <v>0</v>
      </c>
      <c r="T194" s="163">
        <f t="shared" si="23"/>
        <v>0</v>
      </c>
      <c r="AR194" s="164" t="s">
        <v>423</v>
      </c>
      <c r="AT194" s="164" t="s">
        <v>161</v>
      </c>
      <c r="AU194" s="164" t="s">
        <v>86</v>
      </c>
      <c r="AY194" s="13" t="s">
        <v>159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3" t="s">
        <v>86</v>
      </c>
      <c r="BK194" s="165">
        <f t="shared" si="29"/>
        <v>0</v>
      </c>
      <c r="BL194" s="13" t="s">
        <v>423</v>
      </c>
      <c r="BM194" s="164" t="s">
        <v>2061</v>
      </c>
    </row>
    <row r="195" spans="2:65" s="1" customFormat="1" ht="24" customHeight="1">
      <c r="B195" s="152"/>
      <c r="C195" s="166" t="s">
        <v>415</v>
      </c>
      <c r="D195" s="166" t="s">
        <v>250</v>
      </c>
      <c r="E195" s="167" t="s">
        <v>2062</v>
      </c>
      <c r="F195" s="168" t="s">
        <v>2063</v>
      </c>
      <c r="G195" s="169" t="s">
        <v>274</v>
      </c>
      <c r="H195" s="170">
        <v>20</v>
      </c>
      <c r="I195" s="171"/>
      <c r="J195" s="172">
        <f t="shared" si="20"/>
        <v>0</v>
      </c>
      <c r="K195" s="168" t="s">
        <v>165</v>
      </c>
      <c r="L195" s="173"/>
      <c r="M195" s="174" t="s">
        <v>1</v>
      </c>
      <c r="N195" s="175" t="s">
        <v>40</v>
      </c>
      <c r="O195" s="51"/>
      <c r="P195" s="162">
        <f t="shared" si="21"/>
        <v>0</v>
      </c>
      <c r="Q195" s="162">
        <v>1.6000000000000001E-4</v>
      </c>
      <c r="R195" s="162">
        <f t="shared" si="22"/>
        <v>3.2000000000000002E-3</v>
      </c>
      <c r="S195" s="162">
        <v>0</v>
      </c>
      <c r="T195" s="163">
        <f t="shared" si="23"/>
        <v>0</v>
      </c>
      <c r="AR195" s="164" t="s">
        <v>684</v>
      </c>
      <c r="AT195" s="164" t="s">
        <v>250</v>
      </c>
      <c r="AU195" s="164" t="s">
        <v>86</v>
      </c>
      <c r="AY195" s="13" t="s">
        <v>159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3" t="s">
        <v>86</v>
      </c>
      <c r="BK195" s="165">
        <f t="shared" si="29"/>
        <v>0</v>
      </c>
      <c r="BL195" s="13" t="s">
        <v>684</v>
      </c>
      <c r="BM195" s="164" t="s">
        <v>2064</v>
      </c>
    </row>
    <row r="196" spans="2:65" s="1" customFormat="1" ht="24" customHeight="1">
      <c r="B196" s="152"/>
      <c r="C196" s="153" t="s">
        <v>419</v>
      </c>
      <c r="D196" s="153" t="s">
        <v>161</v>
      </c>
      <c r="E196" s="154" t="s">
        <v>2065</v>
      </c>
      <c r="F196" s="155" t="s">
        <v>2066</v>
      </c>
      <c r="G196" s="156" t="s">
        <v>274</v>
      </c>
      <c r="H196" s="157">
        <v>6</v>
      </c>
      <c r="I196" s="158"/>
      <c r="J196" s="159">
        <f t="shared" si="20"/>
        <v>0</v>
      </c>
      <c r="K196" s="155" t="s">
        <v>165</v>
      </c>
      <c r="L196" s="28"/>
      <c r="M196" s="160" t="s">
        <v>1</v>
      </c>
      <c r="N196" s="161" t="s">
        <v>40</v>
      </c>
      <c r="O196" s="51"/>
      <c r="P196" s="162">
        <f t="shared" si="21"/>
        <v>0</v>
      </c>
      <c r="Q196" s="162">
        <v>0</v>
      </c>
      <c r="R196" s="162">
        <f t="shared" si="22"/>
        <v>0</v>
      </c>
      <c r="S196" s="162">
        <v>0</v>
      </c>
      <c r="T196" s="163">
        <f t="shared" si="23"/>
        <v>0</v>
      </c>
      <c r="AR196" s="164" t="s">
        <v>423</v>
      </c>
      <c r="AT196" s="164" t="s">
        <v>161</v>
      </c>
      <c r="AU196" s="164" t="s">
        <v>86</v>
      </c>
      <c r="AY196" s="13" t="s">
        <v>159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3" t="s">
        <v>86</v>
      </c>
      <c r="BK196" s="165">
        <f t="shared" si="29"/>
        <v>0</v>
      </c>
      <c r="BL196" s="13" t="s">
        <v>423</v>
      </c>
      <c r="BM196" s="164" t="s">
        <v>2067</v>
      </c>
    </row>
    <row r="197" spans="2:65" s="1" customFormat="1" ht="16.5" customHeight="1">
      <c r="B197" s="152"/>
      <c r="C197" s="166" t="s">
        <v>423</v>
      </c>
      <c r="D197" s="166" t="s">
        <v>250</v>
      </c>
      <c r="E197" s="167" t="s">
        <v>2068</v>
      </c>
      <c r="F197" s="168" t="s">
        <v>2069</v>
      </c>
      <c r="G197" s="169" t="s">
        <v>274</v>
      </c>
      <c r="H197" s="170">
        <v>6</v>
      </c>
      <c r="I197" s="171"/>
      <c r="J197" s="172">
        <f t="shared" si="20"/>
        <v>0</v>
      </c>
      <c r="K197" s="168" t="s">
        <v>165</v>
      </c>
      <c r="L197" s="173"/>
      <c r="M197" s="174" t="s">
        <v>1</v>
      </c>
      <c r="N197" s="175" t="s">
        <v>40</v>
      </c>
      <c r="O197" s="51"/>
      <c r="P197" s="162">
        <f t="shared" si="21"/>
        <v>0</v>
      </c>
      <c r="Q197" s="162">
        <v>2.9E-4</v>
      </c>
      <c r="R197" s="162">
        <f t="shared" si="22"/>
        <v>1.74E-3</v>
      </c>
      <c r="S197" s="162">
        <v>0</v>
      </c>
      <c r="T197" s="163">
        <f t="shared" si="23"/>
        <v>0</v>
      </c>
      <c r="AR197" s="164" t="s">
        <v>684</v>
      </c>
      <c r="AT197" s="164" t="s">
        <v>250</v>
      </c>
      <c r="AU197" s="164" t="s">
        <v>86</v>
      </c>
      <c r="AY197" s="13" t="s">
        <v>159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3" t="s">
        <v>86</v>
      </c>
      <c r="BK197" s="165">
        <f t="shared" si="29"/>
        <v>0</v>
      </c>
      <c r="BL197" s="13" t="s">
        <v>684</v>
      </c>
      <c r="BM197" s="164" t="s">
        <v>2070</v>
      </c>
    </row>
    <row r="198" spans="2:65" s="1" customFormat="1" ht="16.5" customHeight="1">
      <c r="B198" s="152"/>
      <c r="C198" s="153" t="s">
        <v>427</v>
      </c>
      <c r="D198" s="153" t="s">
        <v>161</v>
      </c>
      <c r="E198" s="154" t="s">
        <v>2071</v>
      </c>
      <c r="F198" s="155" t="s">
        <v>2072</v>
      </c>
      <c r="G198" s="156" t="s">
        <v>274</v>
      </c>
      <c r="H198" s="157">
        <v>6</v>
      </c>
      <c r="I198" s="158"/>
      <c r="J198" s="159">
        <f t="shared" si="20"/>
        <v>0</v>
      </c>
      <c r="K198" s="155" t="s">
        <v>165</v>
      </c>
      <c r="L198" s="28"/>
      <c r="M198" s="160" t="s">
        <v>1</v>
      </c>
      <c r="N198" s="161" t="s">
        <v>40</v>
      </c>
      <c r="O198" s="51"/>
      <c r="P198" s="162">
        <f t="shared" si="21"/>
        <v>0</v>
      </c>
      <c r="Q198" s="162">
        <v>0</v>
      </c>
      <c r="R198" s="162">
        <f t="shared" si="22"/>
        <v>0</v>
      </c>
      <c r="S198" s="162">
        <v>0</v>
      </c>
      <c r="T198" s="163">
        <f t="shared" si="23"/>
        <v>0</v>
      </c>
      <c r="AR198" s="164" t="s">
        <v>423</v>
      </c>
      <c r="AT198" s="164" t="s">
        <v>161</v>
      </c>
      <c r="AU198" s="164" t="s">
        <v>86</v>
      </c>
      <c r="AY198" s="13" t="s">
        <v>159</v>
      </c>
      <c r="BE198" s="165">
        <f t="shared" si="24"/>
        <v>0</v>
      </c>
      <c r="BF198" s="165">
        <f t="shared" si="25"/>
        <v>0</v>
      </c>
      <c r="BG198" s="165">
        <f t="shared" si="26"/>
        <v>0</v>
      </c>
      <c r="BH198" s="165">
        <f t="shared" si="27"/>
        <v>0</v>
      </c>
      <c r="BI198" s="165">
        <f t="shared" si="28"/>
        <v>0</v>
      </c>
      <c r="BJ198" s="13" t="s">
        <v>86</v>
      </c>
      <c r="BK198" s="165">
        <f t="shared" si="29"/>
        <v>0</v>
      </c>
      <c r="BL198" s="13" t="s">
        <v>423</v>
      </c>
      <c r="BM198" s="164" t="s">
        <v>2073</v>
      </c>
    </row>
    <row r="199" spans="2:65" s="1" customFormat="1" ht="16.5" customHeight="1">
      <c r="B199" s="152"/>
      <c r="C199" s="166" t="s">
        <v>431</v>
      </c>
      <c r="D199" s="166" t="s">
        <v>250</v>
      </c>
      <c r="E199" s="167" t="s">
        <v>2074</v>
      </c>
      <c r="F199" s="168" t="s">
        <v>2075</v>
      </c>
      <c r="G199" s="169" t="s">
        <v>274</v>
      </c>
      <c r="H199" s="170">
        <v>6</v>
      </c>
      <c r="I199" s="171"/>
      <c r="J199" s="172">
        <f t="shared" si="20"/>
        <v>0</v>
      </c>
      <c r="K199" s="168" t="s">
        <v>165</v>
      </c>
      <c r="L199" s="173"/>
      <c r="M199" s="174" t="s">
        <v>1</v>
      </c>
      <c r="N199" s="175" t="s">
        <v>40</v>
      </c>
      <c r="O199" s="51"/>
      <c r="P199" s="162">
        <f t="shared" si="21"/>
        <v>0</v>
      </c>
      <c r="Q199" s="162">
        <v>1.7000000000000001E-4</v>
      </c>
      <c r="R199" s="162">
        <f t="shared" si="22"/>
        <v>1.0200000000000001E-3</v>
      </c>
      <c r="S199" s="162">
        <v>0</v>
      </c>
      <c r="T199" s="163">
        <f t="shared" si="23"/>
        <v>0</v>
      </c>
      <c r="AR199" s="164" t="s">
        <v>684</v>
      </c>
      <c r="AT199" s="164" t="s">
        <v>250</v>
      </c>
      <c r="AU199" s="164" t="s">
        <v>86</v>
      </c>
      <c r="AY199" s="13" t="s">
        <v>159</v>
      </c>
      <c r="BE199" s="165">
        <f t="shared" si="24"/>
        <v>0</v>
      </c>
      <c r="BF199" s="165">
        <f t="shared" si="25"/>
        <v>0</v>
      </c>
      <c r="BG199" s="165">
        <f t="shared" si="26"/>
        <v>0</v>
      </c>
      <c r="BH199" s="165">
        <f t="shared" si="27"/>
        <v>0</v>
      </c>
      <c r="BI199" s="165">
        <f t="shared" si="28"/>
        <v>0</v>
      </c>
      <c r="BJ199" s="13" t="s">
        <v>86</v>
      </c>
      <c r="BK199" s="165">
        <f t="shared" si="29"/>
        <v>0</v>
      </c>
      <c r="BL199" s="13" t="s">
        <v>684</v>
      </c>
      <c r="BM199" s="164" t="s">
        <v>2076</v>
      </c>
    </row>
    <row r="200" spans="2:65" s="1" customFormat="1" ht="16.5" customHeight="1">
      <c r="B200" s="152"/>
      <c r="C200" s="153" t="s">
        <v>435</v>
      </c>
      <c r="D200" s="153" t="s">
        <v>161</v>
      </c>
      <c r="E200" s="154" t="s">
        <v>2077</v>
      </c>
      <c r="F200" s="155" t="s">
        <v>2078</v>
      </c>
      <c r="G200" s="156" t="s">
        <v>212</v>
      </c>
      <c r="H200" s="157">
        <v>2</v>
      </c>
      <c r="I200" s="158"/>
      <c r="J200" s="159">
        <f t="shared" si="20"/>
        <v>0</v>
      </c>
      <c r="K200" s="155" t="s">
        <v>165</v>
      </c>
      <c r="L200" s="28"/>
      <c r="M200" s="160" t="s">
        <v>1</v>
      </c>
      <c r="N200" s="161" t="s">
        <v>40</v>
      </c>
      <c r="O200" s="51"/>
      <c r="P200" s="162">
        <f t="shared" si="21"/>
        <v>0</v>
      </c>
      <c r="Q200" s="162">
        <v>0</v>
      </c>
      <c r="R200" s="162">
        <f t="shared" si="22"/>
        <v>0</v>
      </c>
      <c r="S200" s="162">
        <v>0</v>
      </c>
      <c r="T200" s="163">
        <f t="shared" si="23"/>
        <v>0</v>
      </c>
      <c r="AR200" s="164" t="s">
        <v>423</v>
      </c>
      <c r="AT200" s="164" t="s">
        <v>161</v>
      </c>
      <c r="AU200" s="164" t="s">
        <v>86</v>
      </c>
      <c r="AY200" s="13" t="s">
        <v>159</v>
      </c>
      <c r="BE200" s="165">
        <f t="shared" si="24"/>
        <v>0</v>
      </c>
      <c r="BF200" s="165">
        <f t="shared" si="25"/>
        <v>0</v>
      </c>
      <c r="BG200" s="165">
        <f t="shared" si="26"/>
        <v>0</v>
      </c>
      <c r="BH200" s="165">
        <f t="shared" si="27"/>
        <v>0</v>
      </c>
      <c r="BI200" s="165">
        <f t="shared" si="28"/>
        <v>0</v>
      </c>
      <c r="BJ200" s="13" t="s">
        <v>86</v>
      </c>
      <c r="BK200" s="165">
        <f t="shared" si="29"/>
        <v>0</v>
      </c>
      <c r="BL200" s="13" t="s">
        <v>423</v>
      </c>
      <c r="BM200" s="164" t="s">
        <v>2079</v>
      </c>
    </row>
    <row r="201" spans="2:65" s="1" customFormat="1" ht="16.5" customHeight="1">
      <c r="B201" s="152"/>
      <c r="C201" s="166" t="s">
        <v>439</v>
      </c>
      <c r="D201" s="166" t="s">
        <v>250</v>
      </c>
      <c r="E201" s="167" t="s">
        <v>2080</v>
      </c>
      <c r="F201" s="168" t="s">
        <v>2081</v>
      </c>
      <c r="G201" s="169" t="s">
        <v>274</v>
      </c>
      <c r="H201" s="170">
        <v>1</v>
      </c>
      <c r="I201" s="171"/>
      <c r="J201" s="172">
        <f t="shared" si="20"/>
        <v>0</v>
      </c>
      <c r="K201" s="168" t="s">
        <v>165</v>
      </c>
      <c r="L201" s="173"/>
      <c r="M201" s="174" t="s">
        <v>1</v>
      </c>
      <c r="N201" s="175" t="s">
        <v>40</v>
      </c>
      <c r="O201" s="51"/>
      <c r="P201" s="162">
        <f t="shared" si="21"/>
        <v>0</v>
      </c>
      <c r="Q201" s="162">
        <v>7.9299999999999995E-3</v>
      </c>
      <c r="R201" s="162">
        <f t="shared" si="22"/>
        <v>7.9299999999999995E-3</v>
      </c>
      <c r="S201" s="162">
        <v>0</v>
      </c>
      <c r="T201" s="163">
        <f t="shared" si="23"/>
        <v>0</v>
      </c>
      <c r="AR201" s="164" t="s">
        <v>684</v>
      </c>
      <c r="AT201" s="164" t="s">
        <v>250</v>
      </c>
      <c r="AU201" s="164" t="s">
        <v>86</v>
      </c>
      <c r="AY201" s="13" t="s">
        <v>159</v>
      </c>
      <c r="BE201" s="165">
        <f t="shared" si="24"/>
        <v>0</v>
      </c>
      <c r="BF201" s="165">
        <f t="shared" si="25"/>
        <v>0</v>
      </c>
      <c r="BG201" s="165">
        <f t="shared" si="26"/>
        <v>0</v>
      </c>
      <c r="BH201" s="165">
        <f t="shared" si="27"/>
        <v>0</v>
      </c>
      <c r="BI201" s="165">
        <f t="shared" si="28"/>
        <v>0</v>
      </c>
      <c r="BJ201" s="13" t="s">
        <v>86</v>
      </c>
      <c r="BK201" s="165">
        <f t="shared" si="29"/>
        <v>0</v>
      </c>
      <c r="BL201" s="13" t="s">
        <v>684</v>
      </c>
      <c r="BM201" s="164" t="s">
        <v>2082</v>
      </c>
    </row>
    <row r="202" spans="2:65" s="1" customFormat="1" ht="16.5" customHeight="1">
      <c r="B202" s="152"/>
      <c r="C202" s="153" t="s">
        <v>443</v>
      </c>
      <c r="D202" s="153" t="s">
        <v>161</v>
      </c>
      <c r="E202" s="154" t="s">
        <v>2083</v>
      </c>
      <c r="F202" s="155" t="s">
        <v>2084</v>
      </c>
      <c r="G202" s="156" t="s">
        <v>212</v>
      </c>
      <c r="H202" s="157">
        <v>1000</v>
      </c>
      <c r="I202" s="158"/>
      <c r="J202" s="159">
        <f t="shared" si="20"/>
        <v>0</v>
      </c>
      <c r="K202" s="155" t="s">
        <v>165</v>
      </c>
      <c r="L202" s="28"/>
      <c r="M202" s="160" t="s">
        <v>1</v>
      </c>
      <c r="N202" s="161" t="s">
        <v>40</v>
      </c>
      <c r="O202" s="51"/>
      <c r="P202" s="162">
        <f t="shared" si="21"/>
        <v>0</v>
      </c>
      <c r="Q202" s="162">
        <v>0</v>
      </c>
      <c r="R202" s="162">
        <f t="shared" si="22"/>
        <v>0</v>
      </c>
      <c r="S202" s="162">
        <v>0</v>
      </c>
      <c r="T202" s="163">
        <f t="shared" si="23"/>
        <v>0</v>
      </c>
      <c r="AR202" s="164" t="s">
        <v>423</v>
      </c>
      <c r="AT202" s="164" t="s">
        <v>161</v>
      </c>
      <c r="AU202" s="164" t="s">
        <v>86</v>
      </c>
      <c r="AY202" s="13" t="s">
        <v>159</v>
      </c>
      <c r="BE202" s="165">
        <f t="shared" si="24"/>
        <v>0</v>
      </c>
      <c r="BF202" s="165">
        <f t="shared" si="25"/>
        <v>0</v>
      </c>
      <c r="BG202" s="165">
        <f t="shared" si="26"/>
        <v>0</v>
      </c>
      <c r="BH202" s="165">
        <f t="shared" si="27"/>
        <v>0</v>
      </c>
      <c r="BI202" s="165">
        <f t="shared" si="28"/>
        <v>0</v>
      </c>
      <c r="BJ202" s="13" t="s">
        <v>86</v>
      </c>
      <c r="BK202" s="165">
        <f t="shared" si="29"/>
        <v>0</v>
      </c>
      <c r="BL202" s="13" t="s">
        <v>423</v>
      </c>
      <c r="BM202" s="164" t="s">
        <v>2085</v>
      </c>
    </row>
    <row r="203" spans="2:65" s="1" customFormat="1" ht="16.5" customHeight="1">
      <c r="B203" s="152"/>
      <c r="C203" s="166" t="s">
        <v>447</v>
      </c>
      <c r="D203" s="166" t="s">
        <v>250</v>
      </c>
      <c r="E203" s="167" t="s">
        <v>2086</v>
      </c>
      <c r="F203" s="168" t="s">
        <v>2087</v>
      </c>
      <c r="G203" s="169" t="s">
        <v>212</v>
      </c>
      <c r="H203" s="170">
        <v>800</v>
      </c>
      <c r="I203" s="171"/>
      <c r="J203" s="172">
        <f t="shared" si="20"/>
        <v>0</v>
      </c>
      <c r="K203" s="168" t="s">
        <v>165</v>
      </c>
      <c r="L203" s="173"/>
      <c r="M203" s="174" t="s">
        <v>1</v>
      </c>
      <c r="N203" s="175" t="s">
        <v>40</v>
      </c>
      <c r="O203" s="51"/>
      <c r="P203" s="162">
        <f t="shared" si="21"/>
        <v>0</v>
      </c>
      <c r="Q203" s="162">
        <v>1.3999999999999999E-4</v>
      </c>
      <c r="R203" s="162">
        <f t="shared" si="22"/>
        <v>0.11199999999999999</v>
      </c>
      <c r="S203" s="162">
        <v>0</v>
      </c>
      <c r="T203" s="163">
        <f t="shared" si="23"/>
        <v>0</v>
      </c>
      <c r="AR203" s="164" t="s">
        <v>684</v>
      </c>
      <c r="AT203" s="164" t="s">
        <v>250</v>
      </c>
      <c r="AU203" s="164" t="s">
        <v>86</v>
      </c>
      <c r="AY203" s="13" t="s">
        <v>159</v>
      </c>
      <c r="BE203" s="165">
        <f t="shared" si="24"/>
        <v>0</v>
      </c>
      <c r="BF203" s="165">
        <f t="shared" si="25"/>
        <v>0</v>
      </c>
      <c r="BG203" s="165">
        <f t="shared" si="26"/>
        <v>0</v>
      </c>
      <c r="BH203" s="165">
        <f t="shared" si="27"/>
        <v>0</v>
      </c>
      <c r="BI203" s="165">
        <f t="shared" si="28"/>
        <v>0</v>
      </c>
      <c r="BJ203" s="13" t="s">
        <v>86</v>
      </c>
      <c r="BK203" s="165">
        <f t="shared" si="29"/>
        <v>0</v>
      </c>
      <c r="BL203" s="13" t="s">
        <v>684</v>
      </c>
      <c r="BM203" s="164" t="s">
        <v>2088</v>
      </c>
    </row>
    <row r="204" spans="2:65" s="1" customFormat="1" ht="16.5" customHeight="1">
      <c r="B204" s="152"/>
      <c r="C204" s="166" t="s">
        <v>451</v>
      </c>
      <c r="D204" s="166" t="s">
        <v>250</v>
      </c>
      <c r="E204" s="167" t="s">
        <v>2089</v>
      </c>
      <c r="F204" s="168" t="s">
        <v>2090</v>
      </c>
      <c r="G204" s="169" t="s">
        <v>212</v>
      </c>
      <c r="H204" s="170">
        <v>100</v>
      </c>
      <c r="I204" s="171"/>
      <c r="J204" s="172">
        <f t="shared" si="20"/>
        <v>0</v>
      </c>
      <c r="K204" s="168" t="s">
        <v>165</v>
      </c>
      <c r="L204" s="173"/>
      <c r="M204" s="174" t="s">
        <v>1</v>
      </c>
      <c r="N204" s="175" t="s">
        <v>40</v>
      </c>
      <c r="O204" s="51"/>
      <c r="P204" s="162">
        <f t="shared" si="21"/>
        <v>0</v>
      </c>
      <c r="Q204" s="162">
        <v>1.3999999999999999E-4</v>
      </c>
      <c r="R204" s="162">
        <f t="shared" si="22"/>
        <v>1.3999999999999999E-2</v>
      </c>
      <c r="S204" s="162">
        <v>0</v>
      </c>
      <c r="T204" s="163">
        <f t="shared" si="23"/>
        <v>0</v>
      </c>
      <c r="AR204" s="164" t="s">
        <v>684</v>
      </c>
      <c r="AT204" s="164" t="s">
        <v>250</v>
      </c>
      <c r="AU204" s="164" t="s">
        <v>86</v>
      </c>
      <c r="AY204" s="13" t="s">
        <v>159</v>
      </c>
      <c r="BE204" s="165">
        <f t="shared" si="24"/>
        <v>0</v>
      </c>
      <c r="BF204" s="165">
        <f t="shared" si="25"/>
        <v>0</v>
      </c>
      <c r="BG204" s="165">
        <f t="shared" si="26"/>
        <v>0</v>
      </c>
      <c r="BH204" s="165">
        <f t="shared" si="27"/>
        <v>0</v>
      </c>
      <c r="BI204" s="165">
        <f t="shared" si="28"/>
        <v>0</v>
      </c>
      <c r="BJ204" s="13" t="s">
        <v>86</v>
      </c>
      <c r="BK204" s="165">
        <f t="shared" si="29"/>
        <v>0</v>
      </c>
      <c r="BL204" s="13" t="s">
        <v>684</v>
      </c>
      <c r="BM204" s="164" t="s">
        <v>2091</v>
      </c>
    </row>
    <row r="205" spans="2:65" s="1" customFormat="1" ht="16.5" customHeight="1">
      <c r="B205" s="152"/>
      <c r="C205" s="166" t="s">
        <v>455</v>
      </c>
      <c r="D205" s="166" t="s">
        <v>250</v>
      </c>
      <c r="E205" s="167" t="s">
        <v>2092</v>
      </c>
      <c r="F205" s="168" t="s">
        <v>2093</v>
      </c>
      <c r="G205" s="169" t="s">
        <v>212</v>
      </c>
      <c r="H205" s="170">
        <v>100</v>
      </c>
      <c r="I205" s="171"/>
      <c r="J205" s="172">
        <f t="shared" si="20"/>
        <v>0</v>
      </c>
      <c r="K205" s="168" t="s">
        <v>1</v>
      </c>
      <c r="L205" s="173"/>
      <c r="M205" s="174" t="s">
        <v>1</v>
      </c>
      <c r="N205" s="175" t="s">
        <v>40</v>
      </c>
      <c r="O205" s="51"/>
      <c r="P205" s="162">
        <f t="shared" si="21"/>
        <v>0</v>
      </c>
      <c r="Q205" s="162">
        <v>1.3999999999999999E-4</v>
      </c>
      <c r="R205" s="162">
        <f t="shared" si="22"/>
        <v>1.3999999999999999E-2</v>
      </c>
      <c r="S205" s="162">
        <v>0</v>
      </c>
      <c r="T205" s="163">
        <f t="shared" si="23"/>
        <v>0</v>
      </c>
      <c r="AR205" s="164" t="s">
        <v>684</v>
      </c>
      <c r="AT205" s="164" t="s">
        <v>250</v>
      </c>
      <c r="AU205" s="164" t="s">
        <v>86</v>
      </c>
      <c r="AY205" s="13" t="s">
        <v>159</v>
      </c>
      <c r="BE205" s="165">
        <f t="shared" si="24"/>
        <v>0</v>
      </c>
      <c r="BF205" s="165">
        <f t="shared" si="25"/>
        <v>0</v>
      </c>
      <c r="BG205" s="165">
        <f t="shared" si="26"/>
        <v>0</v>
      </c>
      <c r="BH205" s="165">
        <f t="shared" si="27"/>
        <v>0</v>
      </c>
      <c r="BI205" s="165">
        <f t="shared" si="28"/>
        <v>0</v>
      </c>
      <c r="BJ205" s="13" t="s">
        <v>86</v>
      </c>
      <c r="BK205" s="165">
        <f t="shared" si="29"/>
        <v>0</v>
      </c>
      <c r="BL205" s="13" t="s">
        <v>684</v>
      </c>
      <c r="BM205" s="164" t="s">
        <v>2094</v>
      </c>
    </row>
    <row r="206" spans="2:65" s="1" customFormat="1" ht="16.5" customHeight="1">
      <c r="B206" s="152"/>
      <c r="C206" s="153" t="s">
        <v>459</v>
      </c>
      <c r="D206" s="153" t="s">
        <v>161</v>
      </c>
      <c r="E206" s="154" t="s">
        <v>2095</v>
      </c>
      <c r="F206" s="155" t="s">
        <v>2096</v>
      </c>
      <c r="G206" s="156" t="s">
        <v>212</v>
      </c>
      <c r="H206" s="157">
        <v>850</v>
      </c>
      <c r="I206" s="158"/>
      <c r="J206" s="159">
        <f t="shared" ref="J206:J221" si="30">ROUND(I206*H206,2)</f>
        <v>0</v>
      </c>
      <c r="K206" s="155" t="s">
        <v>165</v>
      </c>
      <c r="L206" s="28"/>
      <c r="M206" s="160" t="s">
        <v>1</v>
      </c>
      <c r="N206" s="161" t="s">
        <v>40</v>
      </c>
      <c r="O206" s="51"/>
      <c r="P206" s="162">
        <f t="shared" ref="P206:P221" si="31">O206*H206</f>
        <v>0</v>
      </c>
      <c r="Q206" s="162">
        <v>0</v>
      </c>
      <c r="R206" s="162">
        <f t="shared" ref="R206:R221" si="32">Q206*H206</f>
        <v>0</v>
      </c>
      <c r="S206" s="162">
        <v>0</v>
      </c>
      <c r="T206" s="163">
        <f t="shared" ref="T206:T221" si="33">S206*H206</f>
        <v>0</v>
      </c>
      <c r="AR206" s="164" t="s">
        <v>423</v>
      </c>
      <c r="AT206" s="164" t="s">
        <v>161</v>
      </c>
      <c r="AU206" s="164" t="s">
        <v>86</v>
      </c>
      <c r="AY206" s="13" t="s">
        <v>159</v>
      </c>
      <c r="BE206" s="165">
        <f t="shared" ref="BE206:BE221" si="34">IF(N206="základná",J206,0)</f>
        <v>0</v>
      </c>
      <c r="BF206" s="165">
        <f t="shared" ref="BF206:BF221" si="35">IF(N206="znížená",J206,0)</f>
        <v>0</v>
      </c>
      <c r="BG206" s="165">
        <f t="shared" ref="BG206:BG221" si="36">IF(N206="zákl. prenesená",J206,0)</f>
        <v>0</v>
      </c>
      <c r="BH206" s="165">
        <f t="shared" ref="BH206:BH221" si="37">IF(N206="zníž. prenesená",J206,0)</f>
        <v>0</v>
      </c>
      <c r="BI206" s="165">
        <f t="shared" ref="BI206:BI221" si="38">IF(N206="nulová",J206,0)</f>
        <v>0</v>
      </c>
      <c r="BJ206" s="13" t="s">
        <v>86</v>
      </c>
      <c r="BK206" s="165">
        <f t="shared" ref="BK206:BK221" si="39">ROUND(I206*H206,2)</f>
        <v>0</v>
      </c>
      <c r="BL206" s="13" t="s">
        <v>423</v>
      </c>
      <c r="BM206" s="164" t="s">
        <v>2097</v>
      </c>
    </row>
    <row r="207" spans="2:65" s="1" customFormat="1" ht="16.5" customHeight="1">
      <c r="B207" s="152"/>
      <c r="C207" s="166" t="s">
        <v>463</v>
      </c>
      <c r="D207" s="166" t="s">
        <v>250</v>
      </c>
      <c r="E207" s="167" t="s">
        <v>2098</v>
      </c>
      <c r="F207" s="168" t="s">
        <v>2099</v>
      </c>
      <c r="G207" s="169" t="s">
        <v>212</v>
      </c>
      <c r="H207" s="170">
        <v>800</v>
      </c>
      <c r="I207" s="171"/>
      <c r="J207" s="172">
        <f t="shared" si="30"/>
        <v>0</v>
      </c>
      <c r="K207" s="168" t="s">
        <v>1</v>
      </c>
      <c r="L207" s="173"/>
      <c r="M207" s="174" t="s">
        <v>1</v>
      </c>
      <c r="N207" s="175" t="s">
        <v>40</v>
      </c>
      <c r="O207" s="51"/>
      <c r="P207" s="162">
        <f t="shared" si="31"/>
        <v>0</v>
      </c>
      <c r="Q207" s="162">
        <v>1.9000000000000001E-4</v>
      </c>
      <c r="R207" s="162">
        <f t="shared" si="32"/>
        <v>0.152</v>
      </c>
      <c r="S207" s="162">
        <v>0</v>
      </c>
      <c r="T207" s="163">
        <f t="shared" si="33"/>
        <v>0</v>
      </c>
      <c r="AR207" s="164" t="s">
        <v>684</v>
      </c>
      <c r="AT207" s="164" t="s">
        <v>250</v>
      </c>
      <c r="AU207" s="164" t="s">
        <v>86</v>
      </c>
      <c r="AY207" s="13" t="s">
        <v>159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3" t="s">
        <v>86</v>
      </c>
      <c r="BK207" s="165">
        <f t="shared" si="39"/>
        <v>0</v>
      </c>
      <c r="BL207" s="13" t="s">
        <v>684</v>
      </c>
      <c r="BM207" s="164" t="s">
        <v>2100</v>
      </c>
    </row>
    <row r="208" spans="2:65" s="1" customFormat="1" ht="16.5" customHeight="1">
      <c r="B208" s="152"/>
      <c r="C208" s="166" t="s">
        <v>467</v>
      </c>
      <c r="D208" s="166" t="s">
        <v>250</v>
      </c>
      <c r="E208" s="167" t="s">
        <v>2101</v>
      </c>
      <c r="F208" s="168" t="s">
        <v>2102</v>
      </c>
      <c r="G208" s="169" t="s">
        <v>212</v>
      </c>
      <c r="H208" s="170">
        <v>50</v>
      </c>
      <c r="I208" s="171"/>
      <c r="J208" s="172">
        <f t="shared" si="30"/>
        <v>0</v>
      </c>
      <c r="K208" s="168" t="s">
        <v>165</v>
      </c>
      <c r="L208" s="173"/>
      <c r="M208" s="174" t="s">
        <v>1</v>
      </c>
      <c r="N208" s="175" t="s">
        <v>40</v>
      </c>
      <c r="O208" s="51"/>
      <c r="P208" s="162">
        <f t="shared" si="31"/>
        <v>0</v>
      </c>
      <c r="Q208" s="162">
        <v>1.9000000000000001E-4</v>
      </c>
      <c r="R208" s="162">
        <f t="shared" si="32"/>
        <v>9.4999999999999998E-3</v>
      </c>
      <c r="S208" s="162">
        <v>0</v>
      </c>
      <c r="T208" s="163">
        <f t="shared" si="33"/>
        <v>0</v>
      </c>
      <c r="AR208" s="164" t="s">
        <v>684</v>
      </c>
      <c r="AT208" s="164" t="s">
        <v>250</v>
      </c>
      <c r="AU208" s="164" t="s">
        <v>86</v>
      </c>
      <c r="AY208" s="13" t="s">
        <v>159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3" t="s">
        <v>86</v>
      </c>
      <c r="BK208" s="165">
        <f t="shared" si="39"/>
        <v>0</v>
      </c>
      <c r="BL208" s="13" t="s">
        <v>684</v>
      </c>
      <c r="BM208" s="164" t="s">
        <v>2103</v>
      </c>
    </row>
    <row r="209" spans="2:65" s="1" customFormat="1" ht="16.5" customHeight="1">
      <c r="B209" s="152"/>
      <c r="C209" s="153" t="s">
        <v>472</v>
      </c>
      <c r="D209" s="153" t="s">
        <v>161</v>
      </c>
      <c r="E209" s="154" t="s">
        <v>2104</v>
      </c>
      <c r="F209" s="155" t="s">
        <v>2105</v>
      </c>
      <c r="G209" s="156" t="s">
        <v>212</v>
      </c>
      <c r="H209" s="157">
        <v>20</v>
      </c>
      <c r="I209" s="158"/>
      <c r="J209" s="159">
        <f t="shared" si="30"/>
        <v>0</v>
      </c>
      <c r="K209" s="155" t="s">
        <v>165</v>
      </c>
      <c r="L209" s="28"/>
      <c r="M209" s="160" t="s">
        <v>1</v>
      </c>
      <c r="N209" s="161" t="s">
        <v>40</v>
      </c>
      <c r="O209" s="51"/>
      <c r="P209" s="162">
        <f t="shared" si="31"/>
        <v>0</v>
      </c>
      <c r="Q209" s="162">
        <v>0</v>
      </c>
      <c r="R209" s="162">
        <f t="shared" si="32"/>
        <v>0</v>
      </c>
      <c r="S209" s="162">
        <v>0</v>
      </c>
      <c r="T209" s="163">
        <f t="shared" si="33"/>
        <v>0</v>
      </c>
      <c r="AR209" s="164" t="s">
        <v>423</v>
      </c>
      <c r="AT209" s="164" t="s">
        <v>161</v>
      </c>
      <c r="AU209" s="164" t="s">
        <v>86</v>
      </c>
      <c r="AY209" s="13" t="s">
        <v>159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3" t="s">
        <v>86</v>
      </c>
      <c r="BK209" s="165">
        <f t="shared" si="39"/>
        <v>0</v>
      </c>
      <c r="BL209" s="13" t="s">
        <v>423</v>
      </c>
      <c r="BM209" s="164" t="s">
        <v>2106</v>
      </c>
    </row>
    <row r="210" spans="2:65" s="1" customFormat="1" ht="16.5" customHeight="1">
      <c r="B210" s="152"/>
      <c r="C210" s="166" t="s">
        <v>476</v>
      </c>
      <c r="D210" s="166" t="s">
        <v>250</v>
      </c>
      <c r="E210" s="167" t="s">
        <v>2107</v>
      </c>
      <c r="F210" s="168" t="s">
        <v>2108</v>
      </c>
      <c r="G210" s="169" t="s">
        <v>212</v>
      </c>
      <c r="H210" s="170">
        <v>20</v>
      </c>
      <c r="I210" s="171"/>
      <c r="J210" s="172">
        <f t="shared" si="30"/>
        <v>0</v>
      </c>
      <c r="K210" s="168" t="s">
        <v>165</v>
      </c>
      <c r="L210" s="173"/>
      <c r="M210" s="174" t="s">
        <v>1</v>
      </c>
      <c r="N210" s="175" t="s">
        <v>40</v>
      </c>
      <c r="O210" s="51"/>
      <c r="P210" s="162">
        <f t="shared" si="31"/>
        <v>0</v>
      </c>
      <c r="Q210" s="162">
        <v>1.9000000000000001E-4</v>
      </c>
      <c r="R210" s="162">
        <f t="shared" si="32"/>
        <v>3.8000000000000004E-3</v>
      </c>
      <c r="S210" s="162">
        <v>0</v>
      </c>
      <c r="T210" s="163">
        <f t="shared" si="33"/>
        <v>0</v>
      </c>
      <c r="AR210" s="164" t="s">
        <v>684</v>
      </c>
      <c r="AT210" s="164" t="s">
        <v>250</v>
      </c>
      <c r="AU210" s="164" t="s">
        <v>86</v>
      </c>
      <c r="AY210" s="13" t="s">
        <v>159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3" t="s">
        <v>86</v>
      </c>
      <c r="BK210" s="165">
        <f t="shared" si="39"/>
        <v>0</v>
      </c>
      <c r="BL210" s="13" t="s">
        <v>684</v>
      </c>
      <c r="BM210" s="164" t="s">
        <v>2109</v>
      </c>
    </row>
    <row r="211" spans="2:65" s="1" customFormat="1" ht="16.5" customHeight="1">
      <c r="B211" s="152"/>
      <c r="C211" s="153" t="s">
        <v>480</v>
      </c>
      <c r="D211" s="153" t="s">
        <v>161</v>
      </c>
      <c r="E211" s="154" t="s">
        <v>2110</v>
      </c>
      <c r="F211" s="155" t="s">
        <v>2111</v>
      </c>
      <c r="G211" s="156" t="s">
        <v>212</v>
      </c>
      <c r="H211" s="157">
        <v>80</v>
      </c>
      <c r="I211" s="158"/>
      <c r="J211" s="159">
        <f t="shared" si="30"/>
        <v>0</v>
      </c>
      <c r="K211" s="155" t="s">
        <v>165</v>
      </c>
      <c r="L211" s="28"/>
      <c r="M211" s="160" t="s">
        <v>1</v>
      </c>
      <c r="N211" s="161" t="s">
        <v>40</v>
      </c>
      <c r="O211" s="51"/>
      <c r="P211" s="162">
        <f t="shared" si="31"/>
        <v>0</v>
      </c>
      <c r="Q211" s="162">
        <v>0</v>
      </c>
      <c r="R211" s="162">
        <f t="shared" si="32"/>
        <v>0</v>
      </c>
      <c r="S211" s="162">
        <v>0</v>
      </c>
      <c r="T211" s="163">
        <f t="shared" si="33"/>
        <v>0</v>
      </c>
      <c r="AR211" s="164" t="s">
        <v>423</v>
      </c>
      <c r="AT211" s="164" t="s">
        <v>161</v>
      </c>
      <c r="AU211" s="164" t="s">
        <v>86</v>
      </c>
      <c r="AY211" s="13" t="s">
        <v>159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3" t="s">
        <v>86</v>
      </c>
      <c r="BK211" s="165">
        <f t="shared" si="39"/>
        <v>0</v>
      </c>
      <c r="BL211" s="13" t="s">
        <v>423</v>
      </c>
      <c r="BM211" s="164" t="s">
        <v>2112</v>
      </c>
    </row>
    <row r="212" spans="2:65" s="1" customFormat="1" ht="16.5" customHeight="1">
      <c r="B212" s="152"/>
      <c r="C212" s="166" t="s">
        <v>484</v>
      </c>
      <c r="D212" s="166" t="s">
        <v>250</v>
      </c>
      <c r="E212" s="167" t="s">
        <v>2113</v>
      </c>
      <c r="F212" s="168" t="s">
        <v>2114</v>
      </c>
      <c r="G212" s="169" t="s">
        <v>212</v>
      </c>
      <c r="H212" s="170">
        <v>80</v>
      </c>
      <c r="I212" s="171"/>
      <c r="J212" s="172">
        <f t="shared" si="30"/>
        <v>0</v>
      </c>
      <c r="K212" s="168" t="s">
        <v>165</v>
      </c>
      <c r="L212" s="173"/>
      <c r="M212" s="174" t="s">
        <v>1</v>
      </c>
      <c r="N212" s="175" t="s">
        <v>40</v>
      </c>
      <c r="O212" s="51"/>
      <c r="P212" s="162">
        <f t="shared" si="31"/>
        <v>0</v>
      </c>
      <c r="Q212" s="162">
        <v>2.7999999999999998E-4</v>
      </c>
      <c r="R212" s="162">
        <f t="shared" si="32"/>
        <v>2.2399999999999996E-2</v>
      </c>
      <c r="S212" s="162">
        <v>0</v>
      </c>
      <c r="T212" s="163">
        <f t="shared" si="33"/>
        <v>0</v>
      </c>
      <c r="AR212" s="164" t="s">
        <v>684</v>
      </c>
      <c r="AT212" s="164" t="s">
        <v>250</v>
      </c>
      <c r="AU212" s="164" t="s">
        <v>86</v>
      </c>
      <c r="AY212" s="13" t="s">
        <v>159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3" t="s">
        <v>86</v>
      </c>
      <c r="BK212" s="165">
        <f t="shared" si="39"/>
        <v>0</v>
      </c>
      <c r="BL212" s="13" t="s">
        <v>684</v>
      </c>
      <c r="BM212" s="164" t="s">
        <v>2115</v>
      </c>
    </row>
    <row r="213" spans="2:65" s="1" customFormat="1" ht="16.5" customHeight="1">
      <c r="B213" s="152"/>
      <c r="C213" s="153" t="s">
        <v>488</v>
      </c>
      <c r="D213" s="153" t="s">
        <v>161</v>
      </c>
      <c r="E213" s="154" t="s">
        <v>2116</v>
      </c>
      <c r="F213" s="155" t="s">
        <v>2117</v>
      </c>
      <c r="G213" s="156" t="s">
        <v>212</v>
      </c>
      <c r="H213" s="157">
        <v>20</v>
      </c>
      <c r="I213" s="158"/>
      <c r="J213" s="159">
        <f t="shared" si="30"/>
        <v>0</v>
      </c>
      <c r="K213" s="155" t="s">
        <v>165</v>
      </c>
      <c r="L213" s="28"/>
      <c r="M213" s="160" t="s">
        <v>1</v>
      </c>
      <c r="N213" s="161" t="s">
        <v>40</v>
      </c>
      <c r="O213" s="51"/>
      <c r="P213" s="162">
        <f t="shared" si="31"/>
        <v>0</v>
      </c>
      <c r="Q213" s="162">
        <v>0</v>
      </c>
      <c r="R213" s="162">
        <f t="shared" si="32"/>
        <v>0</v>
      </c>
      <c r="S213" s="162">
        <v>0</v>
      </c>
      <c r="T213" s="163">
        <f t="shared" si="33"/>
        <v>0</v>
      </c>
      <c r="AR213" s="164" t="s">
        <v>423</v>
      </c>
      <c r="AT213" s="164" t="s">
        <v>161</v>
      </c>
      <c r="AU213" s="164" t="s">
        <v>86</v>
      </c>
      <c r="AY213" s="13" t="s">
        <v>159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3" t="s">
        <v>86</v>
      </c>
      <c r="BK213" s="165">
        <f t="shared" si="39"/>
        <v>0</v>
      </c>
      <c r="BL213" s="13" t="s">
        <v>423</v>
      </c>
      <c r="BM213" s="164" t="s">
        <v>2118</v>
      </c>
    </row>
    <row r="214" spans="2:65" s="1" customFormat="1" ht="16.5" customHeight="1">
      <c r="B214" s="152"/>
      <c r="C214" s="166" t="s">
        <v>492</v>
      </c>
      <c r="D214" s="166" t="s">
        <v>250</v>
      </c>
      <c r="E214" s="167" t="s">
        <v>2119</v>
      </c>
      <c r="F214" s="168" t="s">
        <v>2120</v>
      </c>
      <c r="G214" s="169" t="s">
        <v>212</v>
      </c>
      <c r="H214" s="170">
        <v>20</v>
      </c>
      <c r="I214" s="171"/>
      <c r="J214" s="172">
        <f t="shared" si="30"/>
        <v>0</v>
      </c>
      <c r="K214" s="168" t="s">
        <v>165</v>
      </c>
      <c r="L214" s="173"/>
      <c r="M214" s="174" t="s">
        <v>1</v>
      </c>
      <c r="N214" s="175" t="s">
        <v>40</v>
      </c>
      <c r="O214" s="51"/>
      <c r="P214" s="162">
        <f t="shared" si="31"/>
        <v>0</v>
      </c>
      <c r="Q214" s="162">
        <v>4.8000000000000001E-4</v>
      </c>
      <c r="R214" s="162">
        <f t="shared" si="32"/>
        <v>9.6000000000000009E-3</v>
      </c>
      <c r="S214" s="162">
        <v>0</v>
      </c>
      <c r="T214" s="163">
        <f t="shared" si="33"/>
        <v>0</v>
      </c>
      <c r="AR214" s="164" t="s">
        <v>684</v>
      </c>
      <c r="AT214" s="164" t="s">
        <v>250</v>
      </c>
      <c r="AU214" s="164" t="s">
        <v>86</v>
      </c>
      <c r="AY214" s="13" t="s">
        <v>159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3" t="s">
        <v>86</v>
      </c>
      <c r="BK214" s="165">
        <f t="shared" si="39"/>
        <v>0</v>
      </c>
      <c r="BL214" s="13" t="s">
        <v>684</v>
      </c>
      <c r="BM214" s="164" t="s">
        <v>2121</v>
      </c>
    </row>
    <row r="215" spans="2:65" s="1" customFormat="1" ht="16.5" customHeight="1">
      <c r="B215" s="152"/>
      <c r="C215" s="153" t="s">
        <v>496</v>
      </c>
      <c r="D215" s="153" t="s">
        <v>161</v>
      </c>
      <c r="E215" s="154" t="s">
        <v>2122</v>
      </c>
      <c r="F215" s="155" t="s">
        <v>2123</v>
      </c>
      <c r="G215" s="156" t="s">
        <v>212</v>
      </c>
      <c r="H215" s="157">
        <v>100</v>
      </c>
      <c r="I215" s="158"/>
      <c r="J215" s="159">
        <f t="shared" si="30"/>
        <v>0</v>
      </c>
      <c r="K215" s="155" t="s">
        <v>165</v>
      </c>
      <c r="L215" s="28"/>
      <c r="M215" s="160" t="s">
        <v>1</v>
      </c>
      <c r="N215" s="161" t="s">
        <v>40</v>
      </c>
      <c r="O215" s="51"/>
      <c r="P215" s="162">
        <f t="shared" si="31"/>
        <v>0</v>
      </c>
      <c r="Q215" s="162">
        <v>0</v>
      </c>
      <c r="R215" s="162">
        <f t="shared" si="32"/>
        <v>0</v>
      </c>
      <c r="S215" s="162">
        <v>0</v>
      </c>
      <c r="T215" s="163">
        <f t="shared" si="33"/>
        <v>0</v>
      </c>
      <c r="AR215" s="164" t="s">
        <v>423</v>
      </c>
      <c r="AT215" s="164" t="s">
        <v>161</v>
      </c>
      <c r="AU215" s="164" t="s">
        <v>86</v>
      </c>
      <c r="AY215" s="13" t="s">
        <v>159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3" t="s">
        <v>86</v>
      </c>
      <c r="BK215" s="165">
        <f t="shared" si="39"/>
        <v>0</v>
      </c>
      <c r="BL215" s="13" t="s">
        <v>423</v>
      </c>
      <c r="BM215" s="164" t="s">
        <v>2124</v>
      </c>
    </row>
    <row r="216" spans="2:65" s="1" customFormat="1" ht="16.5" customHeight="1">
      <c r="B216" s="152"/>
      <c r="C216" s="166" t="s">
        <v>500</v>
      </c>
      <c r="D216" s="166" t="s">
        <v>250</v>
      </c>
      <c r="E216" s="167" t="s">
        <v>2125</v>
      </c>
      <c r="F216" s="168" t="s">
        <v>2126</v>
      </c>
      <c r="G216" s="169" t="s">
        <v>212</v>
      </c>
      <c r="H216" s="170">
        <v>100</v>
      </c>
      <c r="I216" s="171"/>
      <c r="J216" s="172">
        <f t="shared" si="30"/>
        <v>0</v>
      </c>
      <c r="K216" s="168" t="s">
        <v>165</v>
      </c>
      <c r="L216" s="173"/>
      <c r="M216" s="174" t="s">
        <v>1</v>
      </c>
      <c r="N216" s="175" t="s">
        <v>40</v>
      </c>
      <c r="O216" s="51"/>
      <c r="P216" s="162">
        <f t="shared" si="31"/>
        <v>0</v>
      </c>
      <c r="Q216" s="162">
        <v>1.0499999999999999E-3</v>
      </c>
      <c r="R216" s="162">
        <f t="shared" si="32"/>
        <v>0.105</v>
      </c>
      <c r="S216" s="162">
        <v>0</v>
      </c>
      <c r="T216" s="163">
        <f t="shared" si="33"/>
        <v>0</v>
      </c>
      <c r="AR216" s="164" t="s">
        <v>684</v>
      </c>
      <c r="AT216" s="164" t="s">
        <v>250</v>
      </c>
      <c r="AU216" s="164" t="s">
        <v>86</v>
      </c>
      <c r="AY216" s="13" t="s">
        <v>159</v>
      </c>
      <c r="BE216" s="165">
        <f t="shared" si="34"/>
        <v>0</v>
      </c>
      <c r="BF216" s="165">
        <f t="shared" si="35"/>
        <v>0</v>
      </c>
      <c r="BG216" s="165">
        <f t="shared" si="36"/>
        <v>0</v>
      </c>
      <c r="BH216" s="165">
        <f t="shared" si="37"/>
        <v>0</v>
      </c>
      <c r="BI216" s="165">
        <f t="shared" si="38"/>
        <v>0</v>
      </c>
      <c r="BJ216" s="13" t="s">
        <v>86</v>
      </c>
      <c r="BK216" s="165">
        <f t="shared" si="39"/>
        <v>0</v>
      </c>
      <c r="BL216" s="13" t="s">
        <v>684</v>
      </c>
      <c r="BM216" s="164" t="s">
        <v>2127</v>
      </c>
    </row>
    <row r="217" spans="2:65" s="1" customFormat="1" ht="24" customHeight="1">
      <c r="B217" s="152"/>
      <c r="C217" s="153" t="s">
        <v>504</v>
      </c>
      <c r="D217" s="153" t="s">
        <v>161</v>
      </c>
      <c r="E217" s="154" t="s">
        <v>2128</v>
      </c>
      <c r="F217" s="155" t="s">
        <v>2129</v>
      </c>
      <c r="G217" s="156" t="s">
        <v>212</v>
      </c>
      <c r="H217" s="157">
        <v>50</v>
      </c>
      <c r="I217" s="158"/>
      <c r="J217" s="159">
        <f t="shared" si="30"/>
        <v>0</v>
      </c>
      <c r="K217" s="155" t="s">
        <v>165</v>
      </c>
      <c r="L217" s="28"/>
      <c r="M217" s="160" t="s">
        <v>1</v>
      </c>
      <c r="N217" s="161" t="s">
        <v>40</v>
      </c>
      <c r="O217" s="51"/>
      <c r="P217" s="162">
        <f t="shared" si="31"/>
        <v>0</v>
      </c>
      <c r="Q217" s="162">
        <v>0</v>
      </c>
      <c r="R217" s="162">
        <f t="shared" si="32"/>
        <v>0</v>
      </c>
      <c r="S217" s="162">
        <v>0</v>
      </c>
      <c r="T217" s="163">
        <f t="shared" si="33"/>
        <v>0</v>
      </c>
      <c r="AR217" s="164" t="s">
        <v>423</v>
      </c>
      <c r="AT217" s="164" t="s">
        <v>161</v>
      </c>
      <c r="AU217" s="164" t="s">
        <v>86</v>
      </c>
      <c r="AY217" s="13" t="s">
        <v>159</v>
      </c>
      <c r="BE217" s="165">
        <f t="shared" si="34"/>
        <v>0</v>
      </c>
      <c r="BF217" s="165">
        <f t="shared" si="35"/>
        <v>0</v>
      </c>
      <c r="BG217" s="165">
        <f t="shared" si="36"/>
        <v>0</v>
      </c>
      <c r="BH217" s="165">
        <f t="shared" si="37"/>
        <v>0</v>
      </c>
      <c r="BI217" s="165">
        <f t="shared" si="38"/>
        <v>0</v>
      </c>
      <c r="BJ217" s="13" t="s">
        <v>86</v>
      </c>
      <c r="BK217" s="165">
        <f t="shared" si="39"/>
        <v>0</v>
      </c>
      <c r="BL217" s="13" t="s">
        <v>423</v>
      </c>
      <c r="BM217" s="164" t="s">
        <v>2130</v>
      </c>
    </row>
    <row r="218" spans="2:65" s="1" customFormat="1" ht="16.5" customHeight="1">
      <c r="B218" s="152"/>
      <c r="C218" s="166" t="s">
        <v>508</v>
      </c>
      <c r="D218" s="166" t="s">
        <v>250</v>
      </c>
      <c r="E218" s="167" t="s">
        <v>2131</v>
      </c>
      <c r="F218" s="168" t="s">
        <v>2132</v>
      </c>
      <c r="G218" s="169" t="s">
        <v>212</v>
      </c>
      <c r="H218" s="170">
        <v>50</v>
      </c>
      <c r="I218" s="171"/>
      <c r="J218" s="172">
        <f t="shared" si="30"/>
        <v>0</v>
      </c>
      <c r="K218" s="168" t="s">
        <v>165</v>
      </c>
      <c r="L218" s="173"/>
      <c r="M218" s="174" t="s">
        <v>1</v>
      </c>
      <c r="N218" s="175" t="s">
        <v>40</v>
      </c>
      <c r="O218" s="51"/>
      <c r="P218" s="162">
        <f t="shared" si="31"/>
        <v>0</v>
      </c>
      <c r="Q218" s="162">
        <v>6.9999999999999994E-5</v>
      </c>
      <c r="R218" s="162">
        <f t="shared" si="32"/>
        <v>3.4999999999999996E-3</v>
      </c>
      <c r="S218" s="162">
        <v>0</v>
      </c>
      <c r="T218" s="163">
        <f t="shared" si="33"/>
        <v>0</v>
      </c>
      <c r="AR218" s="164" t="s">
        <v>684</v>
      </c>
      <c r="AT218" s="164" t="s">
        <v>250</v>
      </c>
      <c r="AU218" s="164" t="s">
        <v>86</v>
      </c>
      <c r="AY218" s="13" t="s">
        <v>159</v>
      </c>
      <c r="BE218" s="165">
        <f t="shared" si="34"/>
        <v>0</v>
      </c>
      <c r="BF218" s="165">
        <f t="shared" si="35"/>
        <v>0</v>
      </c>
      <c r="BG218" s="165">
        <f t="shared" si="36"/>
        <v>0</v>
      </c>
      <c r="BH218" s="165">
        <f t="shared" si="37"/>
        <v>0</v>
      </c>
      <c r="BI218" s="165">
        <f t="shared" si="38"/>
        <v>0</v>
      </c>
      <c r="BJ218" s="13" t="s">
        <v>86</v>
      </c>
      <c r="BK218" s="165">
        <f t="shared" si="39"/>
        <v>0</v>
      </c>
      <c r="BL218" s="13" t="s">
        <v>684</v>
      </c>
      <c r="BM218" s="164" t="s">
        <v>2133</v>
      </c>
    </row>
    <row r="219" spans="2:65" s="1" customFormat="1" ht="24" customHeight="1">
      <c r="B219" s="152"/>
      <c r="C219" s="153" t="s">
        <v>512</v>
      </c>
      <c r="D219" s="153" t="s">
        <v>161</v>
      </c>
      <c r="E219" s="154" t="s">
        <v>2134</v>
      </c>
      <c r="F219" s="155" t="s">
        <v>2135</v>
      </c>
      <c r="G219" s="156" t="s">
        <v>212</v>
      </c>
      <c r="H219" s="157">
        <v>30</v>
      </c>
      <c r="I219" s="158"/>
      <c r="J219" s="159">
        <f t="shared" si="30"/>
        <v>0</v>
      </c>
      <c r="K219" s="155" t="s">
        <v>165</v>
      </c>
      <c r="L219" s="28"/>
      <c r="M219" s="160" t="s">
        <v>1</v>
      </c>
      <c r="N219" s="161" t="s">
        <v>40</v>
      </c>
      <c r="O219" s="51"/>
      <c r="P219" s="162">
        <f t="shared" si="31"/>
        <v>0</v>
      </c>
      <c r="Q219" s="162">
        <v>0</v>
      </c>
      <c r="R219" s="162">
        <f t="shared" si="32"/>
        <v>0</v>
      </c>
      <c r="S219" s="162">
        <v>0</v>
      </c>
      <c r="T219" s="163">
        <f t="shared" si="33"/>
        <v>0</v>
      </c>
      <c r="AR219" s="164" t="s">
        <v>423</v>
      </c>
      <c r="AT219" s="164" t="s">
        <v>161</v>
      </c>
      <c r="AU219" s="164" t="s">
        <v>86</v>
      </c>
      <c r="AY219" s="13" t="s">
        <v>159</v>
      </c>
      <c r="BE219" s="165">
        <f t="shared" si="34"/>
        <v>0</v>
      </c>
      <c r="BF219" s="165">
        <f t="shared" si="35"/>
        <v>0</v>
      </c>
      <c r="BG219" s="165">
        <f t="shared" si="36"/>
        <v>0</v>
      </c>
      <c r="BH219" s="165">
        <f t="shared" si="37"/>
        <v>0</v>
      </c>
      <c r="BI219" s="165">
        <f t="shared" si="38"/>
        <v>0</v>
      </c>
      <c r="BJ219" s="13" t="s">
        <v>86</v>
      </c>
      <c r="BK219" s="165">
        <f t="shared" si="39"/>
        <v>0</v>
      </c>
      <c r="BL219" s="13" t="s">
        <v>423</v>
      </c>
      <c r="BM219" s="164" t="s">
        <v>2136</v>
      </c>
    </row>
    <row r="220" spans="2:65" s="1" customFormat="1" ht="16.5" customHeight="1">
      <c r="B220" s="152"/>
      <c r="C220" s="166" t="s">
        <v>516</v>
      </c>
      <c r="D220" s="166" t="s">
        <v>250</v>
      </c>
      <c r="E220" s="167" t="s">
        <v>2137</v>
      </c>
      <c r="F220" s="168" t="s">
        <v>2138</v>
      </c>
      <c r="G220" s="169" t="s">
        <v>212</v>
      </c>
      <c r="H220" s="170">
        <v>30</v>
      </c>
      <c r="I220" s="171"/>
      <c r="J220" s="172">
        <f t="shared" si="30"/>
        <v>0</v>
      </c>
      <c r="K220" s="168" t="s">
        <v>165</v>
      </c>
      <c r="L220" s="173"/>
      <c r="M220" s="174" t="s">
        <v>1</v>
      </c>
      <c r="N220" s="175" t="s">
        <v>40</v>
      </c>
      <c r="O220" s="51"/>
      <c r="P220" s="162">
        <f t="shared" si="31"/>
        <v>0</v>
      </c>
      <c r="Q220" s="162">
        <v>1.4999999999999999E-4</v>
      </c>
      <c r="R220" s="162">
        <f t="shared" si="32"/>
        <v>4.4999999999999997E-3</v>
      </c>
      <c r="S220" s="162">
        <v>0</v>
      </c>
      <c r="T220" s="163">
        <f t="shared" si="33"/>
        <v>0</v>
      </c>
      <c r="AR220" s="164" t="s">
        <v>684</v>
      </c>
      <c r="AT220" s="164" t="s">
        <v>250</v>
      </c>
      <c r="AU220" s="164" t="s">
        <v>86</v>
      </c>
      <c r="AY220" s="13" t="s">
        <v>159</v>
      </c>
      <c r="BE220" s="165">
        <f t="shared" si="34"/>
        <v>0</v>
      </c>
      <c r="BF220" s="165">
        <f t="shared" si="35"/>
        <v>0</v>
      </c>
      <c r="BG220" s="165">
        <f t="shared" si="36"/>
        <v>0</v>
      </c>
      <c r="BH220" s="165">
        <f t="shared" si="37"/>
        <v>0</v>
      </c>
      <c r="BI220" s="165">
        <f t="shared" si="38"/>
        <v>0</v>
      </c>
      <c r="BJ220" s="13" t="s">
        <v>86</v>
      </c>
      <c r="BK220" s="165">
        <f t="shared" si="39"/>
        <v>0</v>
      </c>
      <c r="BL220" s="13" t="s">
        <v>684</v>
      </c>
      <c r="BM220" s="164" t="s">
        <v>2139</v>
      </c>
    </row>
    <row r="221" spans="2:65" s="1" customFormat="1" ht="16.5" customHeight="1">
      <c r="B221" s="152"/>
      <c r="C221" s="153" t="s">
        <v>520</v>
      </c>
      <c r="D221" s="153" t="s">
        <v>161</v>
      </c>
      <c r="E221" s="154" t="s">
        <v>2140</v>
      </c>
      <c r="F221" s="155" t="s">
        <v>2141</v>
      </c>
      <c r="G221" s="156" t="s">
        <v>604</v>
      </c>
      <c r="H221" s="176"/>
      <c r="I221" s="158"/>
      <c r="J221" s="159">
        <f t="shared" si="30"/>
        <v>0</v>
      </c>
      <c r="K221" s="155" t="s">
        <v>1</v>
      </c>
      <c r="L221" s="28"/>
      <c r="M221" s="160" t="s">
        <v>1</v>
      </c>
      <c r="N221" s="161" t="s">
        <v>40</v>
      </c>
      <c r="O221" s="51"/>
      <c r="P221" s="162">
        <f t="shared" si="31"/>
        <v>0</v>
      </c>
      <c r="Q221" s="162">
        <v>0</v>
      </c>
      <c r="R221" s="162">
        <f t="shared" si="32"/>
        <v>0</v>
      </c>
      <c r="S221" s="162">
        <v>0</v>
      </c>
      <c r="T221" s="163">
        <f t="shared" si="33"/>
        <v>0</v>
      </c>
      <c r="AR221" s="164" t="s">
        <v>423</v>
      </c>
      <c r="AT221" s="164" t="s">
        <v>161</v>
      </c>
      <c r="AU221" s="164" t="s">
        <v>86</v>
      </c>
      <c r="AY221" s="13" t="s">
        <v>159</v>
      </c>
      <c r="BE221" s="165">
        <f t="shared" si="34"/>
        <v>0</v>
      </c>
      <c r="BF221" s="165">
        <f t="shared" si="35"/>
        <v>0</v>
      </c>
      <c r="BG221" s="165">
        <f t="shared" si="36"/>
        <v>0</v>
      </c>
      <c r="BH221" s="165">
        <f t="shared" si="37"/>
        <v>0</v>
      </c>
      <c r="BI221" s="165">
        <f t="shared" si="38"/>
        <v>0</v>
      </c>
      <c r="BJ221" s="13" t="s">
        <v>86</v>
      </c>
      <c r="BK221" s="165">
        <f t="shared" si="39"/>
        <v>0</v>
      </c>
      <c r="BL221" s="13" t="s">
        <v>423</v>
      </c>
      <c r="BM221" s="164" t="s">
        <v>2142</v>
      </c>
    </row>
    <row r="222" spans="2:65" s="11" customFormat="1" ht="25.95" customHeight="1">
      <c r="B222" s="139"/>
      <c r="D222" s="140" t="s">
        <v>73</v>
      </c>
      <c r="E222" s="141" t="s">
        <v>1218</v>
      </c>
      <c r="F222" s="141" t="s">
        <v>1219</v>
      </c>
      <c r="I222" s="142"/>
      <c r="J222" s="143">
        <f>BK222</f>
        <v>0</v>
      </c>
      <c r="L222" s="139"/>
      <c r="M222" s="144"/>
      <c r="N222" s="145"/>
      <c r="O222" s="145"/>
      <c r="P222" s="146">
        <f>P223</f>
        <v>0</v>
      </c>
      <c r="Q222" s="145"/>
      <c r="R222" s="146">
        <f>R223</f>
        <v>0</v>
      </c>
      <c r="S222" s="145"/>
      <c r="T222" s="147">
        <f>T223</f>
        <v>0</v>
      </c>
      <c r="AR222" s="140" t="s">
        <v>166</v>
      </c>
      <c r="AT222" s="148" t="s">
        <v>73</v>
      </c>
      <c r="AU222" s="148" t="s">
        <v>74</v>
      </c>
      <c r="AY222" s="140" t="s">
        <v>159</v>
      </c>
      <c r="BK222" s="149">
        <f>BK223</f>
        <v>0</v>
      </c>
    </row>
    <row r="223" spans="2:65" s="1" customFormat="1" ht="16.5" customHeight="1">
      <c r="B223" s="152"/>
      <c r="C223" s="153" t="s">
        <v>524</v>
      </c>
      <c r="D223" s="153" t="s">
        <v>161</v>
      </c>
      <c r="E223" s="154" t="s">
        <v>2143</v>
      </c>
      <c r="F223" s="155" t="s">
        <v>2144</v>
      </c>
      <c r="G223" s="156" t="s">
        <v>1225</v>
      </c>
      <c r="H223" s="157">
        <v>16</v>
      </c>
      <c r="I223" s="158"/>
      <c r="J223" s="159">
        <f>ROUND(I223*H223,2)</f>
        <v>0</v>
      </c>
      <c r="K223" s="155" t="s">
        <v>165</v>
      </c>
      <c r="L223" s="28"/>
      <c r="M223" s="182" t="s">
        <v>1</v>
      </c>
      <c r="N223" s="183" t="s">
        <v>40</v>
      </c>
      <c r="O223" s="179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AR223" s="164" t="s">
        <v>2145</v>
      </c>
      <c r="AT223" s="164" t="s">
        <v>161</v>
      </c>
      <c r="AU223" s="164" t="s">
        <v>78</v>
      </c>
      <c r="AY223" s="13" t="s">
        <v>159</v>
      </c>
      <c r="BE223" s="165">
        <f>IF(N223="základná",J223,0)</f>
        <v>0</v>
      </c>
      <c r="BF223" s="165">
        <f>IF(N223="znížená",J223,0)</f>
        <v>0</v>
      </c>
      <c r="BG223" s="165">
        <f>IF(N223="zákl. prenesená",J223,0)</f>
        <v>0</v>
      </c>
      <c r="BH223" s="165">
        <f>IF(N223="zníž. prenesená",J223,0)</f>
        <v>0</v>
      </c>
      <c r="BI223" s="165">
        <f>IF(N223="nulová",J223,0)</f>
        <v>0</v>
      </c>
      <c r="BJ223" s="13" t="s">
        <v>86</v>
      </c>
      <c r="BK223" s="165">
        <f>ROUND(I223*H223,2)</f>
        <v>0</v>
      </c>
      <c r="BL223" s="13" t="s">
        <v>2145</v>
      </c>
      <c r="BM223" s="164" t="s">
        <v>2146</v>
      </c>
    </row>
    <row r="224" spans="2:65" s="1" customFormat="1" ht="6.9" customHeight="1">
      <c r="B224" s="40"/>
      <c r="C224" s="41"/>
      <c r="D224" s="41"/>
      <c r="E224" s="41"/>
      <c r="F224" s="41"/>
      <c r="G224" s="41"/>
      <c r="H224" s="41"/>
      <c r="I224" s="113"/>
      <c r="J224" s="41"/>
      <c r="K224" s="41"/>
      <c r="L224" s="28"/>
    </row>
  </sheetData>
  <autoFilter ref="C126:K223" xr:uid="{00000000-0009-0000-0000-000008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1-1 - Architektúra</vt:lpstr>
      <vt:lpstr>1-2 - UK</vt:lpstr>
      <vt:lpstr>1-3 - UK - STROJOVŇA</vt:lpstr>
      <vt:lpstr>1-4 - ZTI</vt:lpstr>
      <vt:lpstr>1-5 - VZT</vt:lpstr>
      <vt:lpstr>1-6 - Vodovodná a kanaliz...</vt:lpstr>
      <vt:lpstr>1-7 - Daždová kanalizácia</vt:lpstr>
      <vt:lpstr>1-8 - Elektroinštalácia a...</vt:lpstr>
      <vt:lpstr>'1-1 - Architektúra'!Názvy_tlače</vt:lpstr>
      <vt:lpstr>'1-2 - UK'!Názvy_tlače</vt:lpstr>
      <vt:lpstr>'1-3 - UK - STROJOVŇA'!Názvy_tlače</vt:lpstr>
      <vt:lpstr>'1-4 - ZTI'!Názvy_tlače</vt:lpstr>
      <vt:lpstr>'1-5 - VZT'!Názvy_tlače</vt:lpstr>
      <vt:lpstr>'1-6 - Vodovodná a kanaliz...'!Názvy_tlače</vt:lpstr>
      <vt:lpstr>'1-7 - Daždová kanalizácia'!Názvy_tlače</vt:lpstr>
      <vt:lpstr>'1-8 - Elektroinštalácia a...'!Názvy_tlače</vt:lpstr>
      <vt:lpstr>'Rekapitulácia stavby'!Názvy_tlače</vt:lpstr>
      <vt:lpstr>'1-1 - Architektúra'!Oblasť_tlače</vt:lpstr>
      <vt:lpstr>'1-2 - UK'!Oblasť_tlače</vt:lpstr>
      <vt:lpstr>'1-3 - UK - STROJOVŇA'!Oblasť_tlače</vt:lpstr>
      <vt:lpstr>'1-4 - ZTI'!Oblasť_tlače</vt:lpstr>
      <vt:lpstr>'1-5 - VZT'!Oblasť_tlače</vt:lpstr>
      <vt:lpstr>'1-6 - Vodovodná a kanaliz...'!Oblasť_tlače</vt:lpstr>
      <vt:lpstr>'1-7 - Daždová kanalizácia'!Oblasť_tlače</vt:lpstr>
      <vt:lpstr>'1-8 - Elektroinštalácia 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Dzugas</dc:creator>
  <cp:lastModifiedBy>Debnárová Monika</cp:lastModifiedBy>
  <dcterms:created xsi:type="dcterms:W3CDTF">2019-11-23T15:26:28Z</dcterms:created>
  <dcterms:modified xsi:type="dcterms:W3CDTF">2021-10-25T14:31:16Z</dcterms:modified>
</cp:coreProperties>
</file>