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mrazova\Desktop\VO - sukromne\BECKOV\"/>
    </mc:Choice>
  </mc:AlternateContent>
  <xr:revisionPtr revIDLastSave="0" documentId="8_{E0E3AE9C-EEB2-4609-BAE3-7C10CADFA96F}" xr6:coauthVersionLast="47" xr6:coauthVersionMax="47" xr10:uidLastSave="{00000000-0000-0000-0000-000000000000}"/>
  <bookViews>
    <workbookView xWindow="-108" yWindow="-108" windowWidth="23256" windowHeight="12576" tabRatio="950" activeTab="2" xr2:uid="{00000000-000D-0000-FFFF-FFFF00000000}"/>
  </bookViews>
  <sheets>
    <sheet name="REKAPITULÁCIA" sheetId="6" r:id="rId1"/>
    <sheet name="SO.01_BÚRACIE PRÁCE" sheetId="1" r:id="rId2"/>
    <sheet name="SO.02_KONŠTR_NOVÉ ÚPRAVY" sheetId="2" r:id="rId3"/>
    <sheet name="ZTI" sheetId="7" r:id="rId4"/>
    <sheet name="ELE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odd1">#REF!</definedName>
    <definedName name="___odd11">#REF!</definedName>
    <definedName name="___odd111">#REF!</definedName>
    <definedName name="___odd112">#REF!</definedName>
    <definedName name="___odd12">#REF!</definedName>
    <definedName name="___odd121">#REF!</definedName>
    <definedName name="___odd122">#REF!</definedName>
    <definedName name="___odd13">#REF!</definedName>
    <definedName name="___odd131">#REF!</definedName>
    <definedName name="___odd14">#REF!</definedName>
    <definedName name="___odd141">#REF!</definedName>
    <definedName name="___odd142">#REF!</definedName>
    <definedName name="___odd15">#REF!</definedName>
    <definedName name="___odd2">#REF!</definedName>
    <definedName name="___odd21">#REF!</definedName>
    <definedName name="___odd211">#REF!</definedName>
    <definedName name="___odd212">#REF!</definedName>
    <definedName name="___odd213">#REF!</definedName>
    <definedName name="___odd214">#REF!</definedName>
    <definedName name="___odd215">#REF!</definedName>
    <definedName name="___odd216">#REF!</definedName>
    <definedName name="___odd217">#REF!</definedName>
    <definedName name="___odd22">#REF!</definedName>
    <definedName name="___odd3">#REF!</definedName>
    <definedName name="___odd31">#REF!</definedName>
    <definedName name="___odd311">#REF!</definedName>
    <definedName name="___odd312">#REF!</definedName>
    <definedName name="___odd313">#REF!</definedName>
    <definedName name="___odd32">#REF!</definedName>
    <definedName name="___odd321">#REF!</definedName>
    <definedName name="___odd33">#REF!</definedName>
    <definedName name="___odd331">#REF!</definedName>
    <definedName name="___odd332">#REF!</definedName>
    <definedName name="___odd333">#REF!</definedName>
    <definedName name="___odd334">#REF!</definedName>
    <definedName name="___odd335">#REF!</definedName>
    <definedName name="___odd336">#REF!</definedName>
    <definedName name="___odd34">#REF!</definedName>
    <definedName name="___odd341">#REF!</definedName>
    <definedName name="___odd342">#REF!</definedName>
    <definedName name="___odd343">#REF!</definedName>
    <definedName name="___odd35">#REF!</definedName>
    <definedName name="___odd351">#REF!</definedName>
    <definedName name="___odd352">#REF!</definedName>
    <definedName name="___odd353">#REF!</definedName>
    <definedName name="___odd354">#REF!</definedName>
    <definedName name="___odd36">#REF!</definedName>
    <definedName name="___odd4">#REF!</definedName>
    <definedName name="___odd41">#REF!</definedName>
    <definedName name="___odd411">#REF!</definedName>
    <definedName name="___odd42">#REF!</definedName>
    <definedName name="___odd421">#REF!</definedName>
    <definedName name="___odd43">#REF!</definedName>
    <definedName name="___odd431">#REF!</definedName>
    <definedName name="___odd44">#REF!</definedName>
    <definedName name="___odd5">#REF!</definedName>
    <definedName name="___odd51">#REF!</definedName>
    <definedName name="___odd511">#REF!</definedName>
    <definedName name="___odd512">#REF!</definedName>
    <definedName name="___odd513">#REF!</definedName>
    <definedName name="___odd52">#REF!</definedName>
    <definedName name="___odd521">#REF!</definedName>
    <definedName name="___odd522">#REF!</definedName>
    <definedName name="___odd523">#REF!</definedName>
    <definedName name="___odd524">#REF!</definedName>
    <definedName name="___odd53">#REF!</definedName>
    <definedName name="___odd531">#REF!</definedName>
    <definedName name="___odd532">#REF!</definedName>
    <definedName name="___odd54">#REF!</definedName>
    <definedName name="___odd541">#REF!</definedName>
    <definedName name="___odd55">#REF!</definedName>
    <definedName name="___odd6">#REF!</definedName>
    <definedName name="___odd61">#REF!</definedName>
    <definedName name="___odd611">#REF!</definedName>
    <definedName name="___odd62">#REF!</definedName>
    <definedName name="___odd621">#REF!</definedName>
    <definedName name="___odd622">#REF!</definedName>
    <definedName name="___odd63">#REF!</definedName>
    <definedName name="___odd7">#REF!</definedName>
    <definedName name="___odd701">#REF!</definedName>
    <definedName name="___odd7011">#REF!</definedName>
    <definedName name="___odd702">#REF!</definedName>
    <definedName name="___odd7021">#REF!</definedName>
    <definedName name="___odd703">#REF!</definedName>
    <definedName name="___odd7031">#REF!</definedName>
    <definedName name="___odd704">#REF!</definedName>
    <definedName name="___odd7041">#REF!</definedName>
    <definedName name="___odd7042">#REF!</definedName>
    <definedName name="___odd7043">#REF!</definedName>
    <definedName name="___odd7044">#REF!</definedName>
    <definedName name="___odd7045">#REF!</definedName>
    <definedName name="___odd705">#REF!</definedName>
    <definedName name="___odd7051">#REF!</definedName>
    <definedName name="___odd7052">#REF!</definedName>
    <definedName name="___odd706">#REF!</definedName>
    <definedName name="___odd7061">#REF!</definedName>
    <definedName name="___odd7062">#REF!</definedName>
    <definedName name="___odd7063">#REF!</definedName>
    <definedName name="___odd7064">#REF!</definedName>
    <definedName name="___odd7065">#REF!</definedName>
    <definedName name="___odd7066">#REF!</definedName>
    <definedName name="___odd7067">#REF!</definedName>
    <definedName name="___odd707">#REF!</definedName>
    <definedName name="___odd7071">#REF!</definedName>
    <definedName name="___odd7072">#REF!</definedName>
    <definedName name="___odd7073">#REF!</definedName>
    <definedName name="___odd7074">#REF!</definedName>
    <definedName name="___odd708">#REF!</definedName>
    <definedName name="___odd7081">#REF!</definedName>
    <definedName name="___odd7082">#REF!</definedName>
    <definedName name="___odd7083">#REF!</definedName>
    <definedName name="___odd7084">#REF!</definedName>
    <definedName name="___odd7085">#REF!</definedName>
    <definedName name="___odd709">#REF!</definedName>
    <definedName name="___odd7091">#REF!</definedName>
    <definedName name="___odd710">#REF!</definedName>
    <definedName name="___odd7101">#REF!</definedName>
    <definedName name="___odd711">#REF!</definedName>
    <definedName name="___odd8">#REF!</definedName>
    <definedName name="___odd801">#REF!</definedName>
    <definedName name="___odd802">#REF!</definedName>
    <definedName name="___odd803">#REF!</definedName>
    <definedName name="___odd8031">#REF!</definedName>
    <definedName name="___odd8032">#REF!</definedName>
    <definedName name="___odd8033">#REF!</definedName>
    <definedName name="___odd8034">#REF!</definedName>
    <definedName name="___odd804">#REF!</definedName>
    <definedName name="___odd8041">#REF!</definedName>
    <definedName name="___odd805">#REF!</definedName>
    <definedName name="___odd8051">#REF!</definedName>
    <definedName name="___odd806">#REF!</definedName>
    <definedName name="___odd8061">#REF!</definedName>
    <definedName name="___odd807">#REF!</definedName>
    <definedName name="___odd8071">#REF!</definedName>
    <definedName name="___odd8072">#REF!</definedName>
    <definedName name="___odd8073">#REF!</definedName>
    <definedName name="___odd8074">#REF!</definedName>
    <definedName name="___odd808">#REF!</definedName>
    <definedName name="___odd9">#REF!</definedName>
    <definedName name="___odd901">#REF!</definedName>
    <definedName name="___re1">#REF!</definedName>
    <definedName name="___re11">#REF!</definedName>
    <definedName name="___re111">#REF!</definedName>
    <definedName name="___re112">#REF!</definedName>
    <definedName name="___re12">#REF!</definedName>
    <definedName name="___re121">#REF!</definedName>
    <definedName name="___re122">#REF!</definedName>
    <definedName name="___re13">#REF!</definedName>
    <definedName name="___re131">#REF!</definedName>
    <definedName name="___re14">#REF!</definedName>
    <definedName name="___re141">#REF!</definedName>
    <definedName name="___re142">#REF!</definedName>
    <definedName name="___re15">#REF!</definedName>
    <definedName name="___re2">#REF!</definedName>
    <definedName name="___re21">#REF!</definedName>
    <definedName name="___re211">#REF!</definedName>
    <definedName name="___re212">#REF!</definedName>
    <definedName name="___re213">#REF!</definedName>
    <definedName name="___re214">#REF!</definedName>
    <definedName name="___re215">#REF!</definedName>
    <definedName name="___re216">#REF!</definedName>
    <definedName name="___re217">#REF!</definedName>
    <definedName name="___re22">#REF!</definedName>
    <definedName name="___re3">#REF!</definedName>
    <definedName name="___re31">#REF!</definedName>
    <definedName name="___re311">#REF!</definedName>
    <definedName name="___re312">#REF!</definedName>
    <definedName name="___re313">#REF!</definedName>
    <definedName name="___re32">#REF!</definedName>
    <definedName name="___re321">#REF!</definedName>
    <definedName name="___re33">#REF!</definedName>
    <definedName name="___re331">#REF!</definedName>
    <definedName name="___re332">#REF!</definedName>
    <definedName name="___re333">#REF!</definedName>
    <definedName name="___re334">#REF!</definedName>
    <definedName name="___re335">#REF!</definedName>
    <definedName name="___re336">#REF!</definedName>
    <definedName name="___re34">#REF!</definedName>
    <definedName name="___re341">#REF!</definedName>
    <definedName name="___re342">#REF!</definedName>
    <definedName name="___re343">#REF!</definedName>
    <definedName name="___re35">#REF!</definedName>
    <definedName name="___re351">#REF!</definedName>
    <definedName name="___re352">#REF!</definedName>
    <definedName name="___re353">#REF!</definedName>
    <definedName name="___re354">#REF!</definedName>
    <definedName name="___re36">#REF!</definedName>
    <definedName name="___re4">#REF!</definedName>
    <definedName name="___re41">#REF!</definedName>
    <definedName name="___re411">#REF!</definedName>
    <definedName name="___re42">#REF!</definedName>
    <definedName name="___re421">#REF!</definedName>
    <definedName name="___re43">#REF!</definedName>
    <definedName name="___re431">#REF!</definedName>
    <definedName name="___re44">#REF!</definedName>
    <definedName name="___re5">#REF!</definedName>
    <definedName name="___re51">#REF!</definedName>
    <definedName name="___re511">#REF!</definedName>
    <definedName name="___re512">#REF!</definedName>
    <definedName name="___re513">#REF!</definedName>
    <definedName name="___re52">#REF!</definedName>
    <definedName name="___re521">#REF!</definedName>
    <definedName name="___re522">#REF!</definedName>
    <definedName name="___re523">#REF!</definedName>
    <definedName name="___re524">#REF!</definedName>
    <definedName name="___re53">#REF!</definedName>
    <definedName name="___re531">#REF!</definedName>
    <definedName name="___re532">#REF!</definedName>
    <definedName name="___re54">#REF!</definedName>
    <definedName name="___re541">#REF!</definedName>
    <definedName name="___re55">#REF!</definedName>
    <definedName name="___re6">#REF!</definedName>
    <definedName name="___re61">#REF!</definedName>
    <definedName name="___re611">#REF!</definedName>
    <definedName name="___re62">#REF!</definedName>
    <definedName name="___re621">#REF!</definedName>
    <definedName name="___re622">#REF!</definedName>
    <definedName name="___re63">#REF!</definedName>
    <definedName name="___re7">#REF!</definedName>
    <definedName name="___re701">#REF!</definedName>
    <definedName name="___re7011">#REF!</definedName>
    <definedName name="___re702">#REF!</definedName>
    <definedName name="___re7021">#REF!</definedName>
    <definedName name="___re703">#REF!</definedName>
    <definedName name="___re7031">#REF!</definedName>
    <definedName name="___re704">#REF!</definedName>
    <definedName name="___re7041">#REF!</definedName>
    <definedName name="___re7042">#REF!</definedName>
    <definedName name="___re7043">#REF!</definedName>
    <definedName name="___re7044">#REF!</definedName>
    <definedName name="___re7045">#REF!</definedName>
    <definedName name="___re705">#REF!</definedName>
    <definedName name="___re7051">#REF!</definedName>
    <definedName name="___re7052">#REF!</definedName>
    <definedName name="___re706">#REF!</definedName>
    <definedName name="___re7061">#REF!</definedName>
    <definedName name="___re7062">#REF!</definedName>
    <definedName name="___re7063">#REF!</definedName>
    <definedName name="___re7064">#REF!</definedName>
    <definedName name="___re7065">#REF!</definedName>
    <definedName name="___re7066">#REF!</definedName>
    <definedName name="___re7067">#REF!</definedName>
    <definedName name="___re707">#REF!</definedName>
    <definedName name="___re7071">#REF!</definedName>
    <definedName name="___re7072">#REF!</definedName>
    <definedName name="___re7073">#REF!</definedName>
    <definedName name="___re7074">#REF!</definedName>
    <definedName name="___re708">#REF!</definedName>
    <definedName name="___re7081">#REF!</definedName>
    <definedName name="___re7082">#REF!</definedName>
    <definedName name="___re7083">#REF!</definedName>
    <definedName name="___re7084">#REF!</definedName>
    <definedName name="___re7085">#REF!</definedName>
    <definedName name="___re709">#REF!</definedName>
    <definedName name="___re7091">#REF!</definedName>
    <definedName name="___re710">#REF!</definedName>
    <definedName name="___re7101">#REF!</definedName>
    <definedName name="___re711">#REF!</definedName>
    <definedName name="___re8">#REF!</definedName>
    <definedName name="___re801">#REF!</definedName>
    <definedName name="___re802">#REF!</definedName>
    <definedName name="___re803">#REF!</definedName>
    <definedName name="___re8031">#REF!</definedName>
    <definedName name="___re8032">#REF!</definedName>
    <definedName name="___re8033">#REF!</definedName>
    <definedName name="___re8034">#REF!</definedName>
    <definedName name="___re804">#REF!</definedName>
    <definedName name="___re8041">#REF!</definedName>
    <definedName name="___re805">#REF!</definedName>
    <definedName name="___re8051">#REF!</definedName>
    <definedName name="___re806">#REF!</definedName>
    <definedName name="___re8061">#REF!</definedName>
    <definedName name="___re807">#REF!</definedName>
    <definedName name="___re8071">#REF!</definedName>
    <definedName name="___re8072">#REF!</definedName>
    <definedName name="___re8073">#REF!</definedName>
    <definedName name="___re8074">#REF!</definedName>
    <definedName name="___re808">#REF!</definedName>
    <definedName name="___re9">#REF!</definedName>
    <definedName name="___re901">#REF!</definedName>
    <definedName name="__END1">#REF!</definedName>
    <definedName name="__END2">#REF!</definedName>
    <definedName name="__odd1">#REF!</definedName>
    <definedName name="__odd11">#REF!</definedName>
    <definedName name="__odd111">#REF!</definedName>
    <definedName name="__odd112">#REF!</definedName>
    <definedName name="__odd12">#REF!</definedName>
    <definedName name="__odd121">#REF!</definedName>
    <definedName name="__odd122">#REF!</definedName>
    <definedName name="__odd13">#REF!</definedName>
    <definedName name="__odd131">#REF!</definedName>
    <definedName name="__odd14">#REF!</definedName>
    <definedName name="__odd141">#REF!</definedName>
    <definedName name="__odd142">#REF!</definedName>
    <definedName name="__odd15">#REF!</definedName>
    <definedName name="__odd2">#REF!</definedName>
    <definedName name="__odd21">#REF!</definedName>
    <definedName name="__odd211">#REF!</definedName>
    <definedName name="__odd212">#REF!</definedName>
    <definedName name="__odd213">#REF!</definedName>
    <definedName name="__odd214">#REF!</definedName>
    <definedName name="__odd215">#REF!</definedName>
    <definedName name="__odd216">#REF!</definedName>
    <definedName name="__odd217">#REF!</definedName>
    <definedName name="__odd22">#REF!</definedName>
    <definedName name="__odd3">#REF!</definedName>
    <definedName name="__odd31">#REF!</definedName>
    <definedName name="__odd311">#REF!</definedName>
    <definedName name="__odd312">#REF!</definedName>
    <definedName name="__odd313">#REF!</definedName>
    <definedName name="__odd32">#REF!</definedName>
    <definedName name="__odd321">#REF!</definedName>
    <definedName name="__odd33">#REF!</definedName>
    <definedName name="__odd331">#REF!</definedName>
    <definedName name="__odd332">#REF!</definedName>
    <definedName name="__odd333">#REF!</definedName>
    <definedName name="__odd334">#REF!</definedName>
    <definedName name="__odd335">#REF!</definedName>
    <definedName name="__odd336">#REF!</definedName>
    <definedName name="__odd34">#REF!</definedName>
    <definedName name="__odd341">#REF!</definedName>
    <definedName name="__odd342">#REF!</definedName>
    <definedName name="__odd343">#REF!</definedName>
    <definedName name="__odd35">#REF!</definedName>
    <definedName name="__odd351">#REF!</definedName>
    <definedName name="__odd352">#REF!</definedName>
    <definedName name="__odd353">#REF!</definedName>
    <definedName name="__odd354">#REF!</definedName>
    <definedName name="__odd36">#REF!</definedName>
    <definedName name="__odd4">#REF!</definedName>
    <definedName name="__odd41">#REF!</definedName>
    <definedName name="__odd411">#REF!</definedName>
    <definedName name="__odd42">#REF!</definedName>
    <definedName name="__odd421">#REF!</definedName>
    <definedName name="__odd43">#REF!</definedName>
    <definedName name="__odd431">#REF!</definedName>
    <definedName name="__odd44">#REF!</definedName>
    <definedName name="__odd5">#REF!</definedName>
    <definedName name="__odd51">#REF!</definedName>
    <definedName name="__odd511">#REF!</definedName>
    <definedName name="__odd512">#REF!</definedName>
    <definedName name="__odd513">#REF!</definedName>
    <definedName name="__odd52">#REF!</definedName>
    <definedName name="__odd521">#REF!</definedName>
    <definedName name="__odd522">#REF!</definedName>
    <definedName name="__odd523">#REF!</definedName>
    <definedName name="__odd524">#REF!</definedName>
    <definedName name="__odd53">#REF!</definedName>
    <definedName name="__odd531">#REF!</definedName>
    <definedName name="__odd532">#REF!</definedName>
    <definedName name="__odd54">#REF!</definedName>
    <definedName name="__odd541">#REF!</definedName>
    <definedName name="__odd55">#REF!</definedName>
    <definedName name="__odd6">#REF!</definedName>
    <definedName name="__odd61">#REF!</definedName>
    <definedName name="__odd611">#REF!</definedName>
    <definedName name="__odd62">#REF!</definedName>
    <definedName name="__odd621">#REF!</definedName>
    <definedName name="__odd622">#REF!</definedName>
    <definedName name="__odd63">#REF!</definedName>
    <definedName name="__odd7">#REF!</definedName>
    <definedName name="__odd701">#REF!</definedName>
    <definedName name="__odd7011">#REF!</definedName>
    <definedName name="__odd702">#REF!</definedName>
    <definedName name="__odd7021">#REF!</definedName>
    <definedName name="__odd703">#REF!</definedName>
    <definedName name="__odd7031">#REF!</definedName>
    <definedName name="__odd704">#REF!</definedName>
    <definedName name="__odd7041">#REF!</definedName>
    <definedName name="__odd7042">#REF!</definedName>
    <definedName name="__odd7043">#REF!</definedName>
    <definedName name="__odd7044">#REF!</definedName>
    <definedName name="__odd7045">#REF!</definedName>
    <definedName name="__odd705">#REF!</definedName>
    <definedName name="__odd7051">#REF!</definedName>
    <definedName name="__odd7052">#REF!</definedName>
    <definedName name="__odd706">#REF!</definedName>
    <definedName name="__odd7061">#REF!</definedName>
    <definedName name="__odd7062">#REF!</definedName>
    <definedName name="__odd7063">#REF!</definedName>
    <definedName name="__odd7064">#REF!</definedName>
    <definedName name="__odd7065">#REF!</definedName>
    <definedName name="__odd7066">#REF!</definedName>
    <definedName name="__odd7067">#REF!</definedName>
    <definedName name="__odd707">#REF!</definedName>
    <definedName name="__odd7071">#REF!</definedName>
    <definedName name="__odd7072">#REF!</definedName>
    <definedName name="__odd7073">#REF!</definedName>
    <definedName name="__odd7074">#REF!</definedName>
    <definedName name="__odd708">#REF!</definedName>
    <definedName name="__odd7081">#REF!</definedName>
    <definedName name="__odd7082">#REF!</definedName>
    <definedName name="__odd7083">#REF!</definedName>
    <definedName name="__odd7084">#REF!</definedName>
    <definedName name="__odd7085">#REF!</definedName>
    <definedName name="__odd709">#REF!</definedName>
    <definedName name="__odd7091">#REF!</definedName>
    <definedName name="__odd710">#REF!</definedName>
    <definedName name="__odd7101">#REF!</definedName>
    <definedName name="__odd711">#REF!</definedName>
    <definedName name="__odd8">#REF!</definedName>
    <definedName name="__odd801">#REF!</definedName>
    <definedName name="__odd802">#REF!</definedName>
    <definedName name="__odd803">#REF!</definedName>
    <definedName name="__odd8031">#REF!</definedName>
    <definedName name="__odd8032">#REF!</definedName>
    <definedName name="__odd8033">#REF!</definedName>
    <definedName name="__odd8034">#REF!</definedName>
    <definedName name="__odd804">#REF!</definedName>
    <definedName name="__odd8041">#REF!</definedName>
    <definedName name="__odd805">#REF!</definedName>
    <definedName name="__odd8051">#REF!</definedName>
    <definedName name="__odd806">#REF!</definedName>
    <definedName name="__odd8061">#REF!</definedName>
    <definedName name="__odd807">#REF!</definedName>
    <definedName name="__odd8071">#REF!</definedName>
    <definedName name="__odd8072">#REF!</definedName>
    <definedName name="__odd8073">#REF!</definedName>
    <definedName name="__odd8074">#REF!</definedName>
    <definedName name="__odd808">#REF!</definedName>
    <definedName name="__odd9">#REF!</definedName>
    <definedName name="__odd901">#REF!</definedName>
    <definedName name="__re1">#REF!</definedName>
    <definedName name="__re11">#REF!</definedName>
    <definedName name="__re111">#REF!</definedName>
    <definedName name="__re112">#REF!</definedName>
    <definedName name="__re12">#REF!</definedName>
    <definedName name="__re121">#REF!</definedName>
    <definedName name="__re122">#REF!</definedName>
    <definedName name="__re13">#REF!</definedName>
    <definedName name="__re131">#REF!</definedName>
    <definedName name="__re14">#REF!</definedName>
    <definedName name="__re141">#REF!</definedName>
    <definedName name="__re142">#REF!</definedName>
    <definedName name="__re15">#REF!</definedName>
    <definedName name="__re2">#REF!</definedName>
    <definedName name="__re21">#REF!</definedName>
    <definedName name="__re211">#REF!</definedName>
    <definedName name="__re212">#REF!</definedName>
    <definedName name="__re213">#REF!</definedName>
    <definedName name="__re214">#REF!</definedName>
    <definedName name="__re215">#REF!</definedName>
    <definedName name="__re216">#REF!</definedName>
    <definedName name="__re217">#REF!</definedName>
    <definedName name="__re22">#REF!</definedName>
    <definedName name="__re3">#REF!</definedName>
    <definedName name="__re31">#REF!</definedName>
    <definedName name="__re311">#REF!</definedName>
    <definedName name="__re312">#REF!</definedName>
    <definedName name="__re313">#REF!</definedName>
    <definedName name="__re32">#REF!</definedName>
    <definedName name="__re321">#REF!</definedName>
    <definedName name="__re33">#REF!</definedName>
    <definedName name="__re331">#REF!</definedName>
    <definedName name="__re332">#REF!</definedName>
    <definedName name="__re333">#REF!</definedName>
    <definedName name="__re334">#REF!</definedName>
    <definedName name="__re335">#REF!</definedName>
    <definedName name="__re336">#REF!</definedName>
    <definedName name="__re34">#REF!</definedName>
    <definedName name="__re341">#REF!</definedName>
    <definedName name="__re342">#REF!</definedName>
    <definedName name="__re343">#REF!</definedName>
    <definedName name="__re35">#REF!</definedName>
    <definedName name="__re351">#REF!</definedName>
    <definedName name="__re352">#REF!</definedName>
    <definedName name="__re353">#REF!</definedName>
    <definedName name="__re354">#REF!</definedName>
    <definedName name="__re36">#REF!</definedName>
    <definedName name="__re4">#REF!</definedName>
    <definedName name="__re41">#REF!</definedName>
    <definedName name="__re411">#REF!</definedName>
    <definedName name="__re42">#REF!</definedName>
    <definedName name="__re421">#REF!</definedName>
    <definedName name="__re43">#REF!</definedName>
    <definedName name="__re431">#REF!</definedName>
    <definedName name="__re44">#REF!</definedName>
    <definedName name="__re5">#REF!</definedName>
    <definedName name="__re51">#REF!</definedName>
    <definedName name="__re511">#REF!</definedName>
    <definedName name="__re512">#REF!</definedName>
    <definedName name="__re513">#REF!</definedName>
    <definedName name="__re52">#REF!</definedName>
    <definedName name="__re521">#REF!</definedName>
    <definedName name="__re522">#REF!</definedName>
    <definedName name="__re523">#REF!</definedName>
    <definedName name="__re524">#REF!</definedName>
    <definedName name="__re53">#REF!</definedName>
    <definedName name="__re531">#REF!</definedName>
    <definedName name="__re532">#REF!</definedName>
    <definedName name="__re54">#REF!</definedName>
    <definedName name="__re541">#REF!</definedName>
    <definedName name="__re55">#REF!</definedName>
    <definedName name="__re6">#REF!</definedName>
    <definedName name="__re61">#REF!</definedName>
    <definedName name="__re611">#REF!</definedName>
    <definedName name="__re62">#REF!</definedName>
    <definedName name="__re621">#REF!</definedName>
    <definedName name="__re622">#REF!</definedName>
    <definedName name="__re63">#REF!</definedName>
    <definedName name="__re7">#REF!</definedName>
    <definedName name="__re701">#REF!</definedName>
    <definedName name="__re7011">#REF!</definedName>
    <definedName name="__re702">#REF!</definedName>
    <definedName name="__re7021">#REF!</definedName>
    <definedName name="__re703">#REF!</definedName>
    <definedName name="__re7031">#REF!</definedName>
    <definedName name="__re704">#REF!</definedName>
    <definedName name="__re7041">#REF!</definedName>
    <definedName name="__re7042">#REF!</definedName>
    <definedName name="__re7043">#REF!</definedName>
    <definedName name="__re7044">#REF!</definedName>
    <definedName name="__re7045">#REF!</definedName>
    <definedName name="__re705">#REF!</definedName>
    <definedName name="__re7051">#REF!</definedName>
    <definedName name="__re7052">#REF!</definedName>
    <definedName name="__re706">#REF!</definedName>
    <definedName name="__re7061">#REF!</definedName>
    <definedName name="__re7062">#REF!</definedName>
    <definedName name="__re7063">#REF!</definedName>
    <definedName name="__re7064">#REF!</definedName>
    <definedName name="__re7065">#REF!</definedName>
    <definedName name="__re7066">#REF!</definedName>
    <definedName name="__re7067">#REF!</definedName>
    <definedName name="__re707">#REF!</definedName>
    <definedName name="__re7071">#REF!</definedName>
    <definedName name="__re7072">#REF!</definedName>
    <definedName name="__re7073">#REF!</definedName>
    <definedName name="__re7074">#REF!</definedName>
    <definedName name="__re708">#REF!</definedName>
    <definedName name="__re7081">#REF!</definedName>
    <definedName name="__re7082">#REF!</definedName>
    <definedName name="__re7083">#REF!</definedName>
    <definedName name="__re7084">#REF!</definedName>
    <definedName name="__re7085">#REF!</definedName>
    <definedName name="__re709">#REF!</definedName>
    <definedName name="__re7091">#REF!</definedName>
    <definedName name="__re710">#REF!</definedName>
    <definedName name="__re7101">#REF!</definedName>
    <definedName name="__re711">#REF!</definedName>
    <definedName name="__re8">#REF!</definedName>
    <definedName name="__re801">#REF!</definedName>
    <definedName name="__re802">#REF!</definedName>
    <definedName name="__re803">#REF!</definedName>
    <definedName name="__re8031">#REF!</definedName>
    <definedName name="__re8032">#REF!</definedName>
    <definedName name="__re8033">#REF!</definedName>
    <definedName name="__re8034">#REF!</definedName>
    <definedName name="__re804">#REF!</definedName>
    <definedName name="__re8041">#REF!</definedName>
    <definedName name="__re805">#REF!</definedName>
    <definedName name="__re8051">#REF!</definedName>
    <definedName name="__re806">#REF!</definedName>
    <definedName name="__re8061">#REF!</definedName>
    <definedName name="__re807">#REF!</definedName>
    <definedName name="__re8071">#REF!</definedName>
    <definedName name="__re8072">#REF!</definedName>
    <definedName name="__re8073">#REF!</definedName>
    <definedName name="__re8074">#REF!</definedName>
    <definedName name="__re808">#REF!</definedName>
    <definedName name="__re9">#REF!</definedName>
    <definedName name="__re901">#REF!</definedName>
    <definedName name="_END1">#REF!</definedName>
    <definedName name="_END2">#REF!</definedName>
    <definedName name="_FilterDatabase" hidden="1">#REF!</definedName>
    <definedName name="_xlnm._FilterDatabase" hidden="1">#REF!</definedName>
    <definedName name="_odd1">#REF!</definedName>
    <definedName name="_odd11">#REF!</definedName>
    <definedName name="_odd111">#REF!</definedName>
    <definedName name="_odd112">#REF!</definedName>
    <definedName name="_odd12">#REF!</definedName>
    <definedName name="_odd121">#REF!</definedName>
    <definedName name="_odd122">#REF!</definedName>
    <definedName name="_odd13">#REF!</definedName>
    <definedName name="_odd131">#REF!</definedName>
    <definedName name="_odd14">#REF!</definedName>
    <definedName name="_odd141">#REF!</definedName>
    <definedName name="_odd142">#REF!</definedName>
    <definedName name="_odd15">#REF!</definedName>
    <definedName name="_odd2">#REF!</definedName>
    <definedName name="_odd21">#REF!</definedName>
    <definedName name="_odd211">#REF!</definedName>
    <definedName name="_odd212">#REF!</definedName>
    <definedName name="_odd213">#REF!</definedName>
    <definedName name="_odd214">#REF!</definedName>
    <definedName name="_odd215">#REF!</definedName>
    <definedName name="_odd216">#REF!</definedName>
    <definedName name="_odd217">#REF!</definedName>
    <definedName name="_odd22">#REF!</definedName>
    <definedName name="_odd3">#REF!</definedName>
    <definedName name="_odd31">#REF!</definedName>
    <definedName name="_odd311">#REF!</definedName>
    <definedName name="_odd312">#REF!</definedName>
    <definedName name="_odd313">#REF!</definedName>
    <definedName name="_odd32">#REF!</definedName>
    <definedName name="_odd321">#REF!</definedName>
    <definedName name="_odd33">#REF!</definedName>
    <definedName name="_odd331">#REF!</definedName>
    <definedName name="_odd332">#REF!</definedName>
    <definedName name="_odd333">#REF!</definedName>
    <definedName name="_odd334">#REF!</definedName>
    <definedName name="_odd335">#REF!</definedName>
    <definedName name="_odd336">#REF!</definedName>
    <definedName name="_odd34">#REF!</definedName>
    <definedName name="_odd341">#REF!</definedName>
    <definedName name="_odd342">#REF!</definedName>
    <definedName name="_odd343">#REF!</definedName>
    <definedName name="_odd35">#REF!</definedName>
    <definedName name="_odd351">#REF!</definedName>
    <definedName name="_odd352">#REF!</definedName>
    <definedName name="_odd353">#REF!</definedName>
    <definedName name="_odd354">#REF!</definedName>
    <definedName name="_odd36">#REF!</definedName>
    <definedName name="_odd4">#REF!</definedName>
    <definedName name="_odd41">#REF!</definedName>
    <definedName name="_odd411">#REF!</definedName>
    <definedName name="_odd42">#REF!</definedName>
    <definedName name="_odd421">#REF!</definedName>
    <definedName name="_odd43">#REF!</definedName>
    <definedName name="_odd431">#REF!</definedName>
    <definedName name="_odd44">#REF!</definedName>
    <definedName name="_odd5">#REF!</definedName>
    <definedName name="_odd51">#REF!</definedName>
    <definedName name="_odd511">#REF!</definedName>
    <definedName name="_odd512">#REF!</definedName>
    <definedName name="_odd513">#REF!</definedName>
    <definedName name="_odd52">#REF!</definedName>
    <definedName name="_odd521">#REF!</definedName>
    <definedName name="_odd522">#REF!</definedName>
    <definedName name="_odd523">#REF!</definedName>
    <definedName name="_odd524">#REF!</definedName>
    <definedName name="_odd53">#REF!</definedName>
    <definedName name="_odd531">#REF!</definedName>
    <definedName name="_odd532">#REF!</definedName>
    <definedName name="_odd54">#REF!</definedName>
    <definedName name="_odd541">#REF!</definedName>
    <definedName name="_odd55">#REF!</definedName>
    <definedName name="_odd6">#REF!</definedName>
    <definedName name="_odd61">#REF!</definedName>
    <definedName name="_odd611">#REF!</definedName>
    <definedName name="_odd62">#REF!</definedName>
    <definedName name="_odd621">#REF!</definedName>
    <definedName name="_odd622">#REF!</definedName>
    <definedName name="_odd63">#REF!</definedName>
    <definedName name="_odd7">#REF!</definedName>
    <definedName name="_odd701">#REF!</definedName>
    <definedName name="_odd7011">#REF!</definedName>
    <definedName name="_odd702">#REF!</definedName>
    <definedName name="_odd7021">#REF!</definedName>
    <definedName name="_odd703">#REF!</definedName>
    <definedName name="_odd7031">#REF!</definedName>
    <definedName name="_odd704">#REF!</definedName>
    <definedName name="_odd7041">#REF!</definedName>
    <definedName name="_odd7042">#REF!</definedName>
    <definedName name="_odd7043">#REF!</definedName>
    <definedName name="_odd7044">#REF!</definedName>
    <definedName name="_odd7045">#REF!</definedName>
    <definedName name="_odd705">#REF!</definedName>
    <definedName name="_odd7051">#REF!</definedName>
    <definedName name="_odd7052">#REF!</definedName>
    <definedName name="_odd706">#REF!</definedName>
    <definedName name="_odd7061">#REF!</definedName>
    <definedName name="_odd7062">#REF!</definedName>
    <definedName name="_odd7063">#REF!</definedName>
    <definedName name="_odd7064">#REF!</definedName>
    <definedName name="_odd7065">#REF!</definedName>
    <definedName name="_odd7066">#REF!</definedName>
    <definedName name="_odd7067">#REF!</definedName>
    <definedName name="_odd707">#REF!</definedName>
    <definedName name="_odd7071">#REF!</definedName>
    <definedName name="_odd7072">#REF!</definedName>
    <definedName name="_odd7073">#REF!</definedName>
    <definedName name="_odd7074">#REF!</definedName>
    <definedName name="_odd708">#REF!</definedName>
    <definedName name="_odd7081">#REF!</definedName>
    <definedName name="_odd7082">#REF!</definedName>
    <definedName name="_odd7083">#REF!</definedName>
    <definedName name="_odd7084">#REF!</definedName>
    <definedName name="_odd7085">#REF!</definedName>
    <definedName name="_odd709">#REF!</definedName>
    <definedName name="_odd7091">#REF!</definedName>
    <definedName name="_odd710">#REF!</definedName>
    <definedName name="_odd7101">#REF!</definedName>
    <definedName name="_odd711">#REF!</definedName>
    <definedName name="_odd8">#REF!</definedName>
    <definedName name="_odd801">#REF!</definedName>
    <definedName name="_odd802">#REF!</definedName>
    <definedName name="_odd803">#REF!</definedName>
    <definedName name="_odd8031">#REF!</definedName>
    <definedName name="_odd8032">#REF!</definedName>
    <definedName name="_odd8033">#REF!</definedName>
    <definedName name="_odd8034">#REF!</definedName>
    <definedName name="_odd804">#REF!</definedName>
    <definedName name="_odd8041">#REF!</definedName>
    <definedName name="_odd805">#REF!</definedName>
    <definedName name="_odd8051">#REF!</definedName>
    <definedName name="_odd806">#REF!</definedName>
    <definedName name="_odd8061">#REF!</definedName>
    <definedName name="_odd807">#REF!</definedName>
    <definedName name="_odd8071">#REF!</definedName>
    <definedName name="_odd8072">#REF!</definedName>
    <definedName name="_odd8073">#REF!</definedName>
    <definedName name="_odd8074">#REF!</definedName>
    <definedName name="_odd808">#REF!</definedName>
    <definedName name="_odd9">#REF!</definedName>
    <definedName name="_odd901">#REF!</definedName>
    <definedName name="_R" hidden="1">#REF!</definedName>
    <definedName name="_re1">#REF!</definedName>
    <definedName name="_re11">#REF!</definedName>
    <definedName name="_re111">#REF!</definedName>
    <definedName name="_re112">#REF!</definedName>
    <definedName name="_re12">#REF!</definedName>
    <definedName name="_re121">#REF!</definedName>
    <definedName name="_re122">#REF!</definedName>
    <definedName name="_re13">#REF!</definedName>
    <definedName name="_re131">#REF!</definedName>
    <definedName name="_re14">#REF!</definedName>
    <definedName name="_re141">#REF!</definedName>
    <definedName name="_re142">#REF!</definedName>
    <definedName name="_re15">#REF!</definedName>
    <definedName name="_re2">#REF!</definedName>
    <definedName name="_re21">#REF!</definedName>
    <definedName name="_re211">#REF!</definedName>
    <definedName name="_re212">#REF!</definedName>
    <definedName name="_re213">#REF!</definedName>
    <definedName name="_re214">#REF!</definedName>
    <definedName name="_re215">#REF!</definedName>
    <definedName name="_re216">#REF!</definedName>
    <definedName name="_re217">#REF!</definedName>
    <definedName name="_re22">#REF!</definedName>
    <definedName name="_re3">#REF!</definedName>
    <definedName name="_re31">#REF!</definedName>
    <definedName name="_re311">#REF!</definedName>
    <definedName name="_re312">#REF!</definedName>
    <definedName name="_re313">#REF!</definedName>
    <definedName name="_re32">#REF!</definedName>
    <definedName name="_re321">#REF!</definedName>
    <definedName name="_re33">#REF!</definedName>
    <definedName name="_re331">#REF!</definedName>
    <definedName name="_re332">#REF!</definedName>
    <definedName name="_re333">#REF!</definedName>
    <definedName name="_re334">#REF!</definedName>
    <definedName name="_re335">#REF!</definedName>
    <definedName name="_re336">#REF!</definedName>
    <definedName name="_re34">#REF!</definedName>
    <definedName name="_re341">#REF!</definedName>
    <definedName name="_re342">#REF!</definedName>
    <definedName name="_re343">#REF!</definedName>
    <definedName name="_re35">#REF!</definedName>
    <definedName name="_re351">#REF!</definedName>
    <definedName name="_re352">#REF!</definedName>
    <definedName name="_re353">#REF!</definedName>
    <definedName name="_re354">#REF!</definedName>
    <definedName name="_re36">#REF!</definedName>
    <definedName name="_re4">#REF!</definedName>
    <definedName name="_re41">#REF!</definedName>
    <definedName name="_re411">#REF!</definedName>
    <definedName name="_re42">#REF!</definedName>
    <definedName name="_re421">#REF!</definedName>
    <definedName name="_re43">#REF!</definedName>
    <definedName name="_re431">#REF!</definedName>
    <definedName name="_re44">#REF!</definedName>
    <definedName name="_re5">#REF!</definedName>
    <definedName name="_re51">#REF!</definedName>
    <definedName name="_re511">#REF!</definedName>
    <definedName name="_re512">#REF!</definedName>
    <definedName name="_re513">#REF!</definedName>
    <definedName name="_re52">#REF!</definedName>
    <definedName name="_re521">#REF!</definedName>
    <definedName name="_re522">#REF!</definedName>
    <definedName name="_re523">#REF!</definedName>
    <definedName name="_re524">#REF!</definedName>
    <definedName name="_re53">#REF!</definedName>
    <definedName name="_re531">#REF!</definedName>
    <definedName name="_re532">#REF!</definedName>
    <definedName name="_re54">#REF!</definedName>
    <definedName name="_re541">#REF!</definedName>
    <definedName name="_re55">#REF!</definedName>
    <definedName name="_re6">#REF!</definedName>
    <definedName name="_re61">#REF!</definedName>
    <definedName name="_re611">#REF!</definedName>
    <definedName name="_re62">#REF!</definedName>
    <definedName name="_re621">#REF!</definedName>
    <definedName name="_re622">#REF!</definedName>
    <definedName name="_re63">#REF!</definedName>
    <definedName name="_re7">#REF!</definedName>
    <definedName name="_re701">#REF!</definedName>
    <definedName name="_re7011">#REF!</definedName>
    <definedName name="_re702">#REF!</definedName>
    <definedName name="_re7021">#REF!</definedName>
    <definedName name="_re703">#REF!</definedName>
    <definedName name="_re7031">#REF!</definedName>
    <definedName name="_re704">#REF!</definedName>
    <definedName name="_re7041">#REF!</definedName>
    <definedName name="_re7042">#REF!</definedName>
    <definedName name="_re7043">#REF!</definedName>
    <definedName name="_re7044">#REF!</definedName>
    <definedName name="_re7045">#REF!</definedName>
    <definedName name="_re705">#REF!</definedName>
    <definedName name="_re7051">#REF!</definedName>
    <definedName name="_re7052">#REF!</definedName>
    <definedName name="_re706">#REF!</definedName>
    <definedName name="_re7061">#REF!</definedName>
    <definedName name="_re7062">#REF!</definedName>
    <definedName name="_re7063">#REF!</definedName>
    <definedName name="_re7064">#REF!</definedName>
    <definedName name="_re7065">#REF!</definedName>
    <definedName name="_re7066">#REF!</definedName>
    <definedName name="_re7067">#REF!</definedName>
    <definedName name="_re707">#REF!</definedName>
    <definedName name="_re7071">#REF!</definedName>
    <definedName name="_re7072">#REF!</definedName>
    <definedName name="_re7073">#REF!</definedName>
    <definedName name="_re7074">#REF!</definedName>
    <definedName name="_re708">#REF!</definedName>
    <definedName name="_re7081">#REF!</definedName>
    <definedName name="_re7082">#REF!</definedName>
    <definedName name="_re7083">#REF!</definedName>
    <definedName name="_re7084">#REF!</definedName>
    <definedName name="_re7085">#REF!</definedName>
    <definedName name="_re709">#REF!</definedName>
    <definedName name="_re7091">#REF!</definedName>
    <definedName name="_re710">#REF!</definedName>
    <definedName name="_re7101">#REF!</definedName>
    <definedName name="_re711">#REF!</definedName>
    <definedName name="_re8">#REF!</definedName>
    <definedName name="_re801">#REF!</definedName>
    <definedName name="_re802">#REF!</definedName>
    <definedName name="_re803">#REF!</definedName>
    <definedName name="_re8031">#REF!</definedName>
    <definedName name="_re8032">#REF!</definedName>
    <definedName name="_re8033">#REF!</definedName>
    <definedName name="_re8034">#REF!</definedName>
    <definedName name="_re804">#REF!</definedName>
    <definedName name="_re8041">#REF!</definedName>
    <definedName name="_re805">#REF!</definedName>
    <definedName name="_re8051">#REF!</definedName>
    <definedName name="_re806">#REF!</definedName>
    <definedName name="_re8061">#REF!</definedName>
    <definedName name="_re807">#REF!</definedName>
    <definedName name="_re8071">#REF!</definedName>
    <definedName name="_re8072">#REF!</definedName>
    <definedName name="_re8073">#REF!</definedName>
    <definedName name="_re8074">#REF!</definedName>
    <definedName name="_re808">#REF!</definedName>
    <definedName name="_re9">#REF!</definedName>
    <definedName name="_re901">#REF!</definedName>
    <definedName name="a1xd103">#REF!</definedName>
    <definedName name="acadc">'[1]stavebna cast shop 3,4,5,11 '!#REF!</definedName>
    <definedName name="afterdetail_rkap">#REF!</definedName>
    <definedName name="afterdetail_rozpocty">#REF!</definedName>
    <definedName name="ASModelPrice">#N/A</definedName>
    <definedName name="b" hidden="1">#REF!</definedName>
    <definedName name="before_rkap">#REF!</definedName>
    <definedName name="before_rozpocty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fb">'[2]stavebna cast shop 3,4,5,11 '!#REF!</definedName>
    <definedName name="bghn">[3]Rekapitulace!#REF!</definedName>
    <definedName name="blabla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vfbfb">'[2]stavebna cast shop 3,4,5,11 '!#REF!</definedName>
    <definedName name="bytyexterierSKK">#REF!</definedName>
    <definedName name="bytyinterierSKK">#REF!</definedName>
    <definedName name="catA">#REF!</definedName>
    <definedName name="celkembezdph">#REF!</definedName>
    <definedName name="celkemsdph">#REF!</definedName>
    <definedName name="celkemsdph.Poznamka2">#REF!</definedName>
    <definedName name="celklemsdph">#REF!</definedName>
    <definedName name="Cena">#REF!</definedName>
    <definedName name="Cena1">#REF!</definedName>
    <definedName name="Cena2">#REF!</definedName>
    <definedName name="Cena3">#REF!</definedName>
    <definedName name="Cena4">#REF!</definedName>
    <definedName name="Cena5">#REF!</definedName>
    <definedName name="Cena6">#REF!</definedName>
    <definedName name="Cena7">#REF!</definedName>
    <definedName name="Cena8">#REF!</definedName>
    <definedName name="cisloobjektu">'[3]Krycí list'!$A$5</definedName>
    <definedName name="cislostavby">'[3]Krycí list'!$A$7</definedName>
    <definedName name="cscs">'[4]Krycí list'!$C$30</definedName>
    <definedName name="csdcs">[4]Rekapitulace!$F$11</definedName>
    <definedName name="CSoupis">#REF!</definedName>
    <definedName name="czk">#REF!</definedName>
    <definedName name="da">#REF!</definedName>
    <definedName name="dada">#REF!</definedName>
    <definedName name="Dadresa">#REF!</definedName>
    <definedName name="dasda">#REF!</definedName>
    <definedName name="_xlnm.Database">#REF!</definedName>
    <definedName name="Datum">#REF!</definedName>
    <definedName name="DDIC">#REF!</definedName>
    <definedName name="DEM">#REF!</definedName>
    <definedName name="dfbgd">#REF!</definedName>
    <definedName name="DICO">#REF!</definedName>
    <definedName name="Dil">#REF!</definedName>
    <definedName name="Dispečink">[5]MaR!#REF!</definedName>
    <definedName name="Dmisto">#REF!</definedName>
    <definedName name="Dnazev">#REF!</definedName>
    <definedName name="Do">#REF!</definedName>
    <definedName name="Dodavka">[3]Rekapitulace!$G$11</definedName>
    <definedName name="Dodavka0">'[2]stavebna cast shop 3,4,5,11 '!#REF!</definedName>
    <definedName name="Doobjednávka">#REF!</definedName>
    <definedName name="Dopyt">#REF!</definedName>
    <definedName name="Dovoz">1.07</definedName>
    <definedName name="DPSC">#REF!</definedName>
    <definedName name="dsv">'[2]stavebna cast shop 3,4,5,11 '!#REF!</definedName>
    <definedName name="DU_TOP_ROZP__Seznam">#REF!</definedName>
    <definedName name="E">#REF!</definedName>
    <definedName name="edwed">[4]Rekapitulace!$G$11</definedName>
    <definedName name="end_rozpocty">#REF!</definedName>
    <definedName name="erge">[3]Rekapitulace!#REF!</definedName>
    <definedName name="Est_copy_první">#REF!</definedName>
    <definedName name="Est_poslední">#REF!</definedName>
    <definedName name="Est_první">#REF!</definedName>
    <definedName name="euro">#REF!</definedName>
    <definedName name="Excel_BuiltIn__FilterDatabase_1">#REF!</definedName>
    <definedName name="Excel_BuiltIn__FilterDatabase_1_1">#REF!</definedName>
    <definedName name="Excel_BuiltIn__FilterDatabase_1_2">#REF!</definedName>
    <definedName name="Excel_BuiltIn__FilterDatabase_10_1">#REF!</definedName>
    <definedName name="Excel_BuiltIn__FilterDatabase_16_1">#REF!</definedName>
    <definedName name="Excel_BuiltIn__FilterDatabase_3">#REF!</definedName>
    <definedName name="Excel_BuiltIn__FilterDatabase_7">#REF!</definedName>
    <definedName name="Excel_BuiltIn__FilterDatabase_9">#REF!</definedName>
    <definedName name="Excel_BuiltIn_Print_Area">#N/A</definedName>
    <definedName name="Excel_BuiltIn_Print_Area_1_1">"$vm_1np_200_050d.$#REF!$#REF!:$#REF!$#REF!"</definedName>
    <definedName name="Excel_BuiltIn_Print_Area_1_1_1">#REF!,#REF!</definedName>
    <definedName name="Excel_BuiltIn_Print_Area_10">#REF!</definedName>
    <definedName name="Excel_BuiltIn_Print_Area_7">#REF!</definedName>
    <definedName name="Excel_BuiltIn_Print_Area_8">#REF!</definedName>
    <definedName name="Excel_BuiltIn_Print_Titles_1">#REF!</definedName>
    <definedName name="exityeld">#REF!</definedName>
    <definedName name="fakt1R">#REF!</definedName>
    <definedName name="fefw">#REF!</definedName>
    <definedName name="firmy_rozpocty.0">#REF!</definedName>
    <definedName name="firmy_rozpocty.1">#REF!</definedName>
    <definedName name="firmy_rozpocty_pozn.Poznamka2">#REF!</definedName>
    <definedName name="fs">#REF!</definedName>
    <definedName name="fwf">#REF!</definedName>
    <definedName name="GIFA">#REF!</definedName>
    <definedName name="gref">#REF!</definedName>
    <definedName name="grehe">#REF!</definedName>
    <definedName name="HANT">#REF!</definedName>
    <definedName name="herh">#REF!</definedName>
    <definedName name="hezh">#REF!</definedName>
    <definedName name="Hlavička">[5]MaR!#REF!</definedName>
    <definedName name="Hodnota1">[6]List3!$A$2</definedName>
    <definedName name="Hodnota2">[6]List3!$B$2</definedName>
    <definedName name="Hodnota3">[6]List3!$C$2</definedName>
    <definedName name="hotelSKK">#REF!</definedName>
    <definedName name="HSV">[3]Rekapitulace!$E$11</definedName>
    <definedName name="HSV0">'[2]stavebna cast shop 3,4,5,11 '!#REF!</definedName>
    <definedName name="HZS">[3]Rekapitulace!$I$11</definedName>
    <definedName name="HZS0">'[2]stavebna cast shop 3,4,5,11 '!#REF!</definedName>
    <definedName name="Integr_poslední">#REF!</definedName>
    <definedName name="JKSO">#REF!</definedName>
    <definedName name="k">#REF!</definedName>
    <definedName name="Kod">#REF!</definedName>
    <definedName name="koef">#REF!</definedName>
    <definedName name="koef_EPS">#REF!</definedName>
    <definedName name="koef_kab">#REF!</definedName>
    <definedName name="koef_mat">#REF!</definedName>
    <definedName name="koef_metre">#REF!</definedName>
    <definedName name="koef_nakup_praca">#REF!</definedName>
    <definedName name="koef_PRACA">#REF!</definedName>
    <definedName name="koef_THAS">#REF!</definedName>
    <definedName name="koef1">1.111111</definedName>
    <definedName name="koef2">1.111111</definedName>
    <definedName name="koef5">1.1111111</definedName>
    <definedName name="koef6">1</definedName>
    <definedName name="koeficient">#REF!</definedName>
    <definedName name="KOTOLNA_TOS_Seznam">#REF!</definedName>
    <definedName name="kurz">#REF!</definedName>
    <definedName name="kurz_2">#REF!</definedName>
    <definedName name="kurz_CZK">#REF!</definedName>
    <definedName name="kurz_EUR">#REF!</definedName>
    <definedName name="kurz_GBP">#REF!</definedName>
    <definedName name="kurz2">#REF!</definedName>
    <definedName name="mat">#REF!</definedName>
    <definedName name="materiál_CN_PI">#REF!</definedName>
    <definedName name="materiál_KE_KE">#REF!</definedName>
    <definedName name="materiál_NIT_BA">#REF!</definedName>
    <definedName name="materiál_PE_PO">#REF!</definedName>
    <definedName name="materiál_PPD_PO">#REF!</definedName>
    <definedName name="materiál_PW_PO">#REF!</definedName>
    <definedName name="MIR">#REF!</definedName>
    <definedName name="MIREK">#REF!</definedName>
    <definedName name="MJ">#REF!</definedName>
    <definedName name="Mont">[3]Rekapitulace!$H$11</definedName>
    <definedName name="Montaz0">'[2]stavebna cast shop 3,4,5,11 '!#REF!</definedName>
    <definedName name="nakup_mont_spolu">#REF!</definedName>
    <definedName name="NazevDilu">#REF!</definedName>
    <definedName name="nazevobjektu">'[3]Krycí list'!$C$5</definedName>
    <definedName name="nazevstavby">'[3]Krycí list'!$C$7</definedName>
    <definedName name="Názov_akcie">#REF!</definedName>
    <definedName name="_xlnm.Print_Titles" localSheetId="3">ZTI!$8:$8</definedName>
    <definedName name="_xlnm.Print_Titles">#REF!</definedName>
    <definedName name="NH">#REF!</definedName>
    <definedName name="ntn">#REF!</definedName>
    <definedName name="Oadresa">#REF!</definedName>
    <definedName name="Objects">[7]Objects!$A$6:$H$1268</definedName>
    <definedName name="Objednatel">#REF!</definedName>
    <definedName name="Objekt">#REF!</definedName>
    <definedName name="_xlnm.Print_Area">#REF!</definedName>
    <definedName name="Od">#REF!</definedName>
    <definedName name="ODIC">#REF!</definedName>
    <definedName name="OdPocatku">#REF!</definedName>
    <definedName name="OICO">#REF!</definedName>
    <definedName name="Omisto">#REF!</definedName>
    <definedName name="Onazev">#REF!</definedName>
    <definedName name="OPSC">#REF!</definedName>
    <definedName name="parkmiestoSKK">#REF!</definedName>
    <definedName name="perc">[8]PSN!#REF!</definedName>
    <definedName name="percmat">#REF!</definedName>
    <definedName name="PocetMJ">'[3]Krycí list'!$G$6</definedName>
    <definedName name="poslední">#REF!</definedName>
    <definedName name="Potvrdenie">#REF!</definedName>
    <definedName name="Poznamka">#REF!</definedName>
    <definedName name="prac">#REF!</definedName>
    <definedName name="práca_CN_PI">#REF!</definedName>
    <definedName name="práca_KE_KE">#REF!</definedName>
    <definedName name="práca_NIT_BA">#REF!</definedName>
    <definedName name="práca_PE_PO">#REF!</definedName>
    <definedName name="práca_PPD_PO">#REF!</definedName>
    <definedName name="práca_PW_PO">#REF!</definedName>
    <definedName name="Print_Area">"$vm_1np_200_050d.$#REF!$#REF!:$#REF!$#REF!"</definedName>
    <definedName name="Projektant">'[3]Krycí list'!$C$8</definedName>
    <definedName name="Přehled">#REF!</definedName>
    <definedName name="PSV">[3]Rekapitulace!$F$11</definedName>
    <definedName name="PSV0">'[2]stavebna cast shop 3,4,5,11 '!#REF!</definedName>
    <definedName name="RN">#REF!</definedName>
    <definedName name="Rok_nabídky">#REF!</definedName>
    <definedName name="rtherh">#REF!</definedName>
    <definedName name="rv6b">'[9]Rabatt und Name'!$D$12</definedName>
    <definedName name="sadas">'[2]stavebna cast shop 3,4,5,11 '!#REF!</definedName>
    <definedName name="SazbaDPH1">'[3]Krycí list'!$C$30</definedName>
    <definedName name="SazbaDPH2">'[3]Krycí list'!$C$32</definedName>
    <definedName name="sda">'[4]Krycí list'!$A$7</definedName>
    <definedName name="sdfq">#REF!</definedName>
    <definedName name="Součet">[6]List3!$D$2</definedName>
    <definedName name="Specifikace">#REF!</definedName>
    <definedName name="Spodek">#REF!</definedName>
    <definedName name="SSSS">[10]EPS!#REF!</definedName>
    <definedName name="start">#REF!</definedName>
    <definedName name="sum_memrekapdph">#REF!</definedName>
    <definedName name="sum_prekap">#REF!</definedName>
    <definedName name="SWnákup">#REF!</definedName>
    <definedName name="SWprodej">#REF!</definedName>
    <definedName name="telocvičňa">[11]List4!#REF!</definedName>
    <definedName name="tnt">#REF!</definedName>
    <definedName name="tnth">[3]Rekapitulace!#REF!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opstdpage">[10]EPS!#REF!</definedName>
    <definedName name="totalcosts">#REF!</definedName>
    <definedName name="Typ">'[2]stavebna cast shop 3,4,5,11 '!#REF!</definedName>
    <definedName name="vedw">#REF!</definedName>
    <definedName name="VRN">[3]Rekapitulace!$H$24</definedName>
    <definedName name="VRNKc">[3]Rekapitulace!#REF!</definedName>
    <definedName name="VRNnazev">[3]Rekapitulace!#REF!</definedName>
    <definedName name="VRNproc">[3]Rekapitulace!#REF!</definedName>
    <definedName name="VRNzakl">[3]Rekapitulace!#REF!</definedName>
    <definedName name="VZT">#REF!</definedName>
    <definedName name="wegw">#REF!</definedName>
    <definedName name="wq">#REF!</definedName>
    <definedName name="wrht">#REF!</definedName>
    <definedName name="x">#REF!</definedName>
    <definedName name="xx">#REF!</definedName>
    <definedName name="ydab" hidden="1">#REF!</definedName>
    <definedName name="Zakazka">#REF!</definedName>
    <definedName name="Zaklad22">#REF!</definedName>
    <definedName name="Zaklad5">#REF!</definedName>
    <definedName name="ZaObdobi">#REF!</definedName>
    <definedName name="zaokrouhlit">'[9]Rabatt und Name'!$E$2</definedName>
    <definedName name="_xlnm.Recorder">#REF!</definedName>
    <definedName name="Zbyva">#REF!</definedName>
    <definedName name="Zhotovitel">#REF!</definedName>
    <definedName name="zisk">[12]EZS!$H$2</definedName>
    <definedName name="zukjz">'[4]Krycí list'!$A$5</definedName>
    <definedName name="zvýšenie">#REF!</definedName>
    <definedName name="zvýšenie.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2" l="1"/>
  <c r="F174" i="2"/>
  <c r="F102" i="2"/>
  <c r="F85" i="1" l="1"/>
  <c r="F149" i="2"/>
  <c r="F106" i="2"/>
  <c r="I125" i="8"/>
  <c r="G125" i="8"/>
  <c r="J125" i="8" s="1"/>
  <c r="I124" i="8"/>
  <c r="G124" i="8"/>
  <c r="I123" i="8"/>
  <c r="G123" i="8"/>
  <c r="I122" i="8"/>
  <c r="G122" i="8"/>
  <c r="J122" i="8" s="1"/>
  <c r="I121" i="8"/>
  <c r="G121" i="8"/>
  <c r="J121" i="8" s="1"/>
  <c r="I120" i="8"/>
  <c r="G120" i="8"/>
  <c r="I119" i="8"/>
  <c r="G119" i="8"/>
  <c r="I118" i="8"/>
  <c r="G118" i="8"/>
  <c r="I117" i="8"/>
  <c r="J117" i="8" s="1"/>
  <c r="I116" i="8"/>
  <c r="G116" i="8"/>
  <c r="I115" i="8"/>
  <c r="G115" i="8"/>
  <c r="I114" i="8"/>
  <c r="G114" i="8"/>
  <c r="J114" i="8" s="1"/>
  <c r="I113" i="8"/>
  <c r="G113" i="8"/>
  <c r="I112" i="8"/>
  <c r="G112" i="8"/>
  <c r="I111" i="8"/>
  <c r="G111" i="8"/>
  <c r="I110" i="8"/>
  <c r="G110" i="8"/>
  <c r="I109" i="8"/>
  <c r="G109" i="8"/>
  <c r="I108" i="8"/>
  <c r="G108" i="8"/>
  <c r="I107" i="8"/>
  <c r="G107" i="8"/>
  <c r="I106" i="8"/>
  <c r="G106" i="8"/>
  <c r="I105" i="8"/>
  <c r="G105" i="8"/>
  <c r="J105" i="8" s="1"/>
  <c r="I104" i="8"/>
  <c r="G104" i="8"/>
  <c r="I103" i="8"/>
  <c r="G103" i="8"/>
  <c r="I102" i="8"/>
  <c r="G102" i="8"/>
  <c r="I101" i="8"/>
  <c r="G101" i="8"/>
  <c r="I100" i="8"/>
  <c r="G100" i="8"/>
  <c r="I98" i="8"/>
  <c r="G98" i="8"/>
  <c r="I97" i="8"/>
  <c r="G97" i="8"/>
  <c r="I96" i="8"/>
  <c r="G96" i="8"/>
  <c r="I95" i="8"/>
  <c r="G95" i="8"/>
  <c r="I94" i="8"/>
  <c r="G94" i="8"/>
  <c r="I93" i="8"/>
  <c r="G93" i="8"/>
  <c r="I92" i="8"/>
  <c r="G92" i="8"/>
  <c r="I91" i="8"/>
  <c r="G91" i="8"/>
  <c r="I90" i="8"/>
  <c r="G90" i="8"/>
  <c r="I89" i="8"/>
  <c r="G89" i="8"/>
  <c r="J89" i="8" s="1"/>
  <c r="I88" i="8"/>
  <c r="G88" i="8"/>
  <c r="I87" i="8"/>
  <c r="G87" i="8"/>
  <c r="I86" i="8"/>
  <c r="G86" i="8"/>
  <c r="I85" i="8"/>
  <c r="G85" i="8"/>
  <c r="I84" i="8"/>
  <c r="G84" i="8"/>
  <c r="I83" i="8"/>
  <c r="G83" i="8"/>
  <c r="I82" i="8"/>
  <c r="G82" i="8"/>
  <c r="I81" i="8"/>
  <c r="G81" i="8"/>
  <c r="I80" i="8"/>
  <c r="G80" i="8"/>
  <c r="I79" i="8"/>
  <c r="G79" i="8"/>
  <c r="I78" i="8"/>
  <c r="G78" i="8"/>
  <c r="I77" i="8"/>
  <c r="G77" i="8"/>
  <c r="I76" i="8"/>
  <c r="G76" i="8"/>
  <c r="I75" i="8"/>
  <c r="G75" i="8"/>
  <c r="I74" i="8"/>
  <c r="G74" i="8"/>
  <c r="I73" i="8"/>
  <c r="G73" i="8"/>
  <c r="J73" i="8" s="1"/>
  <c r="I72" i="8"/>
  <c r="G72" i="8"/>
  <c r="I71" i="8"/>
  <c r="G71" i="8"/>
  <c r="I70" i="8"/>
  <c r="G70" i="8"/>
  <c r="I69" i="8"/>
  <c r="G69" i="8"/>
  <c r="J69" i="8" s="1"/>
  <c r="I68" i="8"/>
  <c r="G68" i="8"/>
  <c r="J68" i="8" s="1"/>
  <c r="I67" i="8"/>
  <c r="G67" i="8"/>
  <c r="I66" i="8"/>
  <c r="G66" i="8"/>
  <c r="I65" i="8"/>
  <c r="G65" i="8"/>
  <c r="I64" i="8"/>
  <c r="G64" i="8"/>
  <c r="I63" i="8"/>
  <c r="G63" i="8"/>
  <c r="I62" i="8"/>
  <c r="G62" i="8"/>
  <c r="I61" i="8"/>
  <c r="G61" i="8"/>
  <c r="I60" i="8"/>
  <c r="G60" i="8"/>
  <c r="I59" i="8"/>
  <c r="G59" i="8"/>
  <c r="I58" i="8"/>
  <c r="G58" i="8"/>
  <c r="I57" i="8"/>
  <c r="G57" i="8"/>
  <c r="J57" i="8" s="1"/>
  <c r="I56" i="8"/>
  <c r="G56" i="8"/>
  <c r="I55" i="8"/>
  <c r="G55" i="8"/>
  <c r="I54" i="8"/>
  <c r="G54" i="8"/>
  <c r="I53" i="8"/>
  <c r="G53" i="8"/>
  <c r="I52" i="8"/>
  <c r="G52" i="8"/>
  <c r="I51" i="8"/>
  <c r="G51" i="8"/>
  <c r="I50" i="8"/>
  <c r="G50" i="8"/>
  <c r="I49" i="8"/>
  <c r="G49" i="8"/>
  <c r="I48" i="8"/>
  <c r="G48" i="8"/>
  <c r="I47" i="8"/>
  <c r="G47" i="8"/>
  <c r="I46" i="8"/>
  <c r="G46" i="8"/>
  <c r="I45" i="8"/>
  <c r="G45" i="8"/>
  <c r="J45" i="8" s="1"/>
  <c r="I44" i="8"/>
  <c r="G44" i="8"/>
  <c r="I43" i="8"/>
  <c r="G43" i="8"/>
  <c r="J43" i="8" s="1"/>
  <c r="I42" i="8"/>
  <c r="G42" i="8"/>
  <c r="I41" i="8"/>
  <c r="G41" i="8"/>
  <c r="J41" i="8" s="1"/>
  <c r="I40" i="8"/>
  <c r="G40" i="8"/>
  <c r="I39" i="8"/>
  <c r="G39" i="8"/>
  <c r="I38" i="8"/>
  <c r="G38" i="8"/>
  <c r="I37" i="8"/>
  <c r="G37" i="8"/>
  <c r="J37" i="8" s="1"/>
  <c r="I36" i="8"/>
  <c r="G36" i="8"/>
  <c r="J36" i="8" s="1"/>
  <c r="I35" i="8"/>
  <c r="G35" i="8"/>
  <c r="J35" i="8" s="1"/>
  <c r="I34" i="8"/>
  <c r="G34" i="8"/>
  <c r="J34" i="8" s="1"/>
  <c r="I33" i="8"/>
  <c r="G33" i="8"/>
  <c r="I32" i="8"/>
  <c r="G32" i="8"/>
  <c r="I31" i="8"/>
  <c r="G31" i="8"/>
  <c r="I30" i="8"/>
  <c r="G30" i="8"/>
  <c r="I29" i="8"/>
  <c r="G29" i="8"/>
  <c r="J29" i="8" s="1"/>
  <c r="I28" i="8"/>
  <c r="G28" i="8"/>
  <c r="J28" i="8" s="1"/>
  <c r="I27" i="8"/>
  <c r="G27" i="8"/>
  <c r="I26" i="8"/>
  <c r="G26" i="8"/>
  <c r="I25" i="8"/>
  <c r="G25" i="8"/>
  <c r="J25" i="8" s="1"/>
  <c r="I24" i="8"/>
  <c r="G24" i="8"/>
  <c r="I23" i="8"/>
  <c r="G23" i="8"/>
  <c r="I22" i="8"/>
  <c r="G22" i="8"/>
  <c r="I21" i="8"/>
  <c r="G21" i="8"/>
  <c r="J21" i="8" s="1"/>
  <c r="I20" i="8"/>
  <c r="G20" i="8"/>
  <c r="J20" i="8" s="1"/>
  <c r="I19" i="8"/>
  <c r="G19" i="8"/>
  <c r="I18" i="8"/>
  <c r="G18" i="8"/>
  <c r="J18" i="8" s="1"/>
  <c r="I17" i="8"/>
  <c r="G17" i="8"/>
  <c r="I16" i="8"/>
  <c r="G16" i="8"/>
  <c r="I15" i="8"/>
  <c r="G15" i="8"/>
  <c r="I14" i="8"/>
  <c r="G14" i="8"/>
  <c r="I13" i="8"/>
  <c r="J13" i="8" s="1"/>
  <c r="G13" i="8"/>
  <c r="I12" i="8"/>
  <c r="G12" i="8"/>
  <c r="J12" i="8" s="1"/>
  <c r="I11" i="8"/>
  <c r="G11" i="8"/>
  <c r="I10" i="8"/>
  <c r="G10" i="8"/>
  <c r="E99" i="7"/>
  <c r="I99" i="7" s="1"/>
  <c r="I97" i="7"/>
  <c r="J97" i="7" s="1"/>
  <c r="G97" i="7"/>
  <c r="I96" i="7"/>
  <c r="G96" i="7"/>
  <c r="I95" i="7"/>
  <c r="G95" i="7"/>
  <c r="I94" i="7"/>
  <c r="G94" i="7"/>
  <c r="I93" i="7"/>
  <c r="G93" i="7"/>
  <c r="I92" i="7"/>
  <c r="G92" i="7"/>
  <c r="I91" i="7"/>
  <c r="G91" i="7"/>
  <c r="I90" i="7"/>
  <c r="G90" i="7"/>
  <c r="I89" i="7"/>
  <c r="G89" i="7"/>
  <c r="I88" i="7"/>
  <c r="G88" i="7"/>
  <c r="I86" i="7"/>
  <c r="G86" i="7"/>
  <c r="I85" i="7"/>
  <c r="G85" i="7"/>
  <c r="I84" i="7"/>
  <c r="J84" i="7" s="1"/>
  <c r="G84" i="7"/>
  <c r="I83" i="7"/>
  <c r="G83" i="7"/>
  <c r="I81" i="7"/>
  <c r="G81" i="7"/>
  <c r="I80" i="7"/>
  <c r="G80" i="7"/>
  <c r="I78" i="7"/>
  <c r="J78" i="7" s="1"/>
  <c r="G78" i="7"/>
  <c r="I77" i="7"/>
  <c r="G77" i="7"/>
  <c r="I76" i="7"/>
  <c r="J76" i="7" s="1"/>
  <c r="G76" i="7"/>
  <c r="I72" i="7"/>
  <c r="G72" i="7"/>
  <c r="J72" i="7" s="1"/>
  <c r="E70" i="7"/>
  <c r="A70" i="7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I68" i="7"/>
  <c r="G68" i="7"/>
  <c r="A68" i="7"/>
  <c r="A69" i="7" s="1"/>
  <c r="I67" i="7"/>
  <c r="G67" i="7"/>
  <c r="A66" i="7"/>
  <c r="A67" i="7" s="1"/>
  <c r="I65" i="7"/>
  <c r="G65" i="7"/>
  <c r="I64" i="7"/>
  <c r="G64" i="7"/>
  <c r="I63" i="7"/>
  <c r="J63" i="7" s="1"/>
  <c r="G63" i="7"/>
  <c r="I57" i="7"/>
  <c r="G57" i="7"/>
  <c r="I56" i="7"/>
  <c r="G56" i="7"/>
  <c r="I55" i="7"/>
  <c r="G55" i="7"/>
  <c r="I54" i="7"/>
  <c r="G54" i="7"/>
  <c r="I53" i="7"/>
  <c r="G53" i="7"/>
  <c r="I52" i="7"/>
  <c r="G52" i="7"/>
  <c r="I51" i="7"/>
  <c r="G51" i="7"/>
  <c r="I50" i="7"/>
  <c r="J50" i="7" s="1"/>
  <c r="G50" i="7"/>
  <c r="I49" i="7"/>
  <c r="G49" i="7"/>
  <c r="E48" i="7"/>
  <c r="G48" i="7" s="1"/>
  <c r="E47" i="7"/>
  <c r="I47" i="7" s="1"/>
  <c r="E46" i="7"/>
  <c r="I46" i="7" s="1"/>
  <c r="I45" i="7"/>
  <c r="G45" i="7"/>
  <c r="E43" i="7"/>
  <c r="I43" i="7" s="1"/>
  <c r="I42" i="7"/>
  <c r="G42" i="7"/>
  <c r="G41" i="7"/>
  <c r="E41" i="7"/>
  <c r="I41" i="7" s="1"/>
  <c r="E40" i="7"/>
  <c r="I40" i="7" s="1"/>
  <c r="E39" i="7"/>
  <c r="I39" i="7" s="1"/>
  <c r="E38" i="7"/>
  <c r="G38" i="7" s="1"/>
  <c r="E37" i="7"/>
  <c r="I37" i="7" s="1"/>
  <c r="E36" i="7"/>
  <c r="I36" i="7" s="1"/>
  <c r="I35" i="7"/>
  <c r="G35" i="7"/>
  <c r="I34" i="7"/>
  <c r="G34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E22" i="7"/>
  <c r="G22" i="7" s="1"/>
  <c r="E21" i="7"/>
  <c r="I21" i="7" s="1"/>
  <c r="I20" i="7"/>
  <c r="G20" i="7"/>
  <c r="E19" i="7"/>
  <c r="I19" i="7" s="1"/>
  <c r="I18" i="7"/>
  <c r="J18" i="7" s="1"/>
  <c r="G18" i="7"/>
  <c r="E17" i="7"/>
  <c r="I17" i="7" s="1"/>
  <c r="E16" i="7"/>
  <c r="G16" i="7" s="1"/>
  <c r="E15" i="7"/>
  <c r="I15" i="7" s="1"/>
  <c r="E14" i="7"/>
  <c r="I14" i="7" s="1"/>
  <c r="E13" i="7"/>
  <c r="I13" i="7" s="1"/>
  <c r="I12" i="7"/>
  <c r="G12" i="7"/>
  <c r="I11" i="7"/>
  <c r="G11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4" i="7" s="1"/>
  <c r="A25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I10" i="7"/>
  <c r="G10" i="7"/>
  <c r="F189" i="2"/>
  <c r="F188" i="2"/>
  <c r="J59" i="8" l="1"/>
  <c r="J87" i="8"/>
  <c r="J124" i="8"/>
  <c r="I38" i="7"/>
  <c r="I48" i="7"/>
  <c r="J52" i="7"/>
  <c r="J56" i="7"/>
  <c r="J65" i="7"/>
  <c r="J44" i="8"/>
  <c r="J17" i="8"/>
  <c r="J26" i="8"/>
  <c r="J33" i="8"/>
  <c r="J11" i="8"/>
  <c r="J42" i="8"/>
  <c r="J49" i="8"/>
  <c r="J61" i="8"/>
  <c r="J97" i="8"/>
  <c r="J102" i="8"/>
  <c r="G37" i="7"/>
  <c r="G47" i="7"/>
  <c r="J19" i="8"/>
  <c r="J27" i="8"/>
  <c r="J50" i="8"/>
  <c r="J58" i="8"/>
  <c r="J66" i="8"/>
  <c r="J111" i="8"/>
  <c r="J123" i="8"/>
  <c r="J113" i="8"/>
  <c r="J112" i="8"/>
  <c r="J110" i="8"/>
  <c r="J106" i="8"/>
  <c r="J104" i="8"/>
  <c r="J103" i="8"/>
  <c r="J96" i="8"/>
  <c r="J95" i="8"/>
  <c r="J94" i="8"/>
  <c r="J93" i="8"/>
  <c r="J88" i="8"/>
  <c r="J86" i="8"/>
  <c r="J81" i="8"/>
  <c r="J80" i="8"/>
  <c r="J79" i="8"/>
  <c r="J78" i="8"/>
  <c r="J77" i="8"/>
  <c r="J76" i="8"/>
  <c r="J75" i="8"/>
  <c r="J67" i="8"/>
  <c r="J60" i="8"/>
  <c r="J53" i="8"/>
  <c r="J52" i="8"/>
  <c r="J51" i="8"/>
  <c r="J10" i="8"/>
  <c r="J85" i="8"/>
  <c r="J65" i="8"/>
  <c r="J64" i="7"/>
  <c r="J81" i="7"/>
  <c r="J45" i="7"/>
  <c r="J83" i="7"/>
  <c r="J85" i="7"/>
  <c r="J86" i="7"/>
  <c r="J88" i="7"/>
  <c r="J89" i="7"/>
  <c r="J90" i="7"/>
  <c r="J91" i="7"/>
  <c r="J92" i="7"/>
  <c r="J93" i="7"/>
  <c r="J94" i="7"/>
  <c r="J95" i="7"/>
  <c r="J96" i="7"/>
  <c r="J80" i="7"/>
  <c r="J77" i="7"/>
  <c r="J68" i="7"/>
  <c r="J54" i="7"/>
  <c r="J24" i="7"/>
  <c r="J25" i="7"/>
  <c r="J23" i="7"/>
  <c r="J12" i="7"/>
  <c r="J38" i="7"/>
  <c r="J48" i="7"/>
  <c r="G17" i="7"/>
  <c r="J17" i="7" s="1"/>
  <c r="J26" i="7"/>
  <c r="J28" i="7"/>
  <c r="J35" i="7"/>
  <c r="J37" i="7"/>
  <c r="J41" i="7"/>
  <c r="G43" i="7"/>
  <c r="J43" i="7" s="1"/>
  <c r="J11" i="7"/>
  <c r="G13" i="7"/>
  <c r="J13" i="7" s="1"/>
  <c r="I22" i="7"/>
  <c r="J22" i="7" s="1"/>
  <c r="J49" i="7"/>
  <c r="J51" i="7"/>
  <c r="J53" i="7"/>
  <c r="J55" i="7"/>
  <c r="J57" i="7"/>
  <c r="J67" i="7"/>
  <c r="J10" i="7"/>
  <c r="I16" i="7"/>
  <c r="J16" i="7" s="1"/>
  <c r="J20" i="7"/>
  <c r="J27" i="7"/>
  <c r="J29" i="7"/>
  <c r="J34" i="7"/>
  <c r="J42" i="7"/>
  <c r="E44" i="7"/>
  <c r="I44" i="7" s="1"/>
  <c r="J15" i="8"/>
  <c r="J22" i="8"/>
  <c r="J24" i="8"/>
  <c r="J31" i="8"/>
  <c r="J38" i="8"/>
  <c r="J40" i="8"/>
  <c r="J47" i="8"/>
  <c r="J54" i="8"/>
  <c r="J56" i="8"/>
  <c r="J63" i="8"/>
  <c r="J70" i="8"/>
  <c r="J72" i="8"/>
  <c r="J83" i="8"/>
  <c r="J90" i="8"/>
  <c r="J92" i="8"/>
  <c r="J100" i="8"/>
  <c r="J107" i="8"/>
  <c r="J109" i="8"/>
  <c r="J116" i="8"/>
  <c r="J118" i="8"/>
  <c r="J120" i="8"/>
  <c r="J30" i="7"/>
  <c r="J47" i="7"/>
  <c r="J14" i="8"/>
  <c r="J16" i="8"/>
  <c r="J23" i="8"/>
  <c r="J30" i="8"/>
  <c r="J32" i="8"/>
  <c r="J39" i="8"/>
  <c r="J46" i="8"/>
  <c r="J48" i="8"/>
  <c r="J55" i="8"/>
  <c r="J62" i="8"/>
  <c r="J64" i="8"/>
  <c r="J82" i="8"/>
  <c r="J84" i="8"/>
  <c r="J91" i="8"/>
  <c r="J98" i="8"/>
  <c r="J101" i="8"/>
  <c r="J108" i="8"/>
  <c r="J115" i="8"/>
  <c r="J119" i="8"/>
  <c r="J74" i="8"/>
  <c r="J71" i="8"/>
  <c r="I126" i="8"/>
  <c r="G126" i="8"/>
  <c r="G14" i="7"/>
  <c r="J14" i="7" s="1"/>
  <c r="G19" i="7"/>
  <c r="J19" i="7" s="1"/>
  <c r="G39" i="7"/>
  <c r="J39" i="7" s="1"/>
  <c r="G70" i="7"/>
  <c r="E71" i="7"/>
  <c r="E73" i="7" s="1"/>
  <c r="G15" i="7"/>
  <c r="J15" i="7" s="1"/>
  <c r="G21" i="7"/>
  <c r="J21" i="7" s="1"/>
  <c r="G36" i="7"/>
  <c r="J36" i="7" s="1"/>
  <c r="G40" i="7"/>
  <c r="J40" i="7" s="1"/>
  <c r="G46" i="7"/>
  <c r="J46" i="7" s="1"/>
  <c r="I70" i="7"/>
  <c r="G99" i="7"/>
  <c r="J99" i="7" s="1"/>
  <c r="E100" i="7"/>
  <c r="G44" i="7" l="1"/>
  <c r="J44" i="7"/>
  <c r="J58" i="7"/>
  <c r="J31" i="7"/>
  <c r="J126" i="8"/>
  <c r="G18" i="6" s="1"/>
  <c r="G73" i="7"/>
  <c r="I73" i="7"/>
  <c r="J70" i="7"/>
  <c r="E101" i="7"/>
  <c r="G100" i="7"/>
  <c r="I100" i="7"/>
  <c r="I71" i="7"/>
  <c r="G71" i="7"/>
  <c r="J100" i="7" l="1"/>
  <c r="J73" i="7"/>
  <c r="G101" i="7"/>
  <c r="I101" i="7"/>
  <c r="J71" i="7"/>
  <c r="J101" i="7" l="1"/>
  <c r="J102" i="7"/>
  <c r="J104" i="7" s="1"/>
  <c r="G17" i="6" s="1"/>
  <c r="F163" i="2"/>
  <c r="A97" i="1"/>
  <c r="A25" i="1" s="1"/>
  <c r="A94" i="1"/>
  <c r="A88" i="1"/>
  <c r="A82" i="1"/>
  <c r="A79" i="1"/>
  <c r="A74" i="1"/>
  <c r="A66" i="1"/>
  <c r="A57" i="1"/>
  <c r="A47" i="1"/>
  <c r="A40" i="1"/>
  <c r="A33" i="1"/>
  <c r="F242" i="2"/>
  <c r="F241" i="2"/>
  <c r="F240" i="2"/>
  <c r="F239" i="2"/>
  <c r="F238" i="2"/>
  <c r="F237" i="2"/>
  <c r="F236" i="2"/>
  <c r="F95" i="1"/>
  <c r="F98" i="1"/>
  <c r="F91" i="1"/>
  <c r="F92" i="1"/>
  <c r="D84" i="1"/>
  <c r="F84" i="1" s="1"/>
  <c r="F80" i="1"/>
  <c r="D75" i="1"/>
  <c r="F63" i="1"/>
  <c r="F71" i="1"/>
  <c r="F54" i="1"/>
  <c r="D70" i="1"/>
  <c r="F70" i="1" s="1"/>
  <c r="F99" i="1"/>
  <c r="D67" i="1"/>
  <c r="D64" i="1"/>
  <c r="D61" i="1"/>
  <c r="F61" i="1" s="1"/>
  <c r="F53" i="1"/>
  <c r="D52" i="1"/>
  <c r="F52" i="1" s="1"/>
  <c r="F187" i="2"/>
  <c r="D186" i="2"/>
  <c r="F186" i="2" s="1"/>
  <c r="F185" i="2"/>
  <c r="D184" i="2"/>
  <c r="F184" i="2" s="1"/>
  <c r="F182" i="2"/>
  <c r="F183" i="2"/>
  <c r="F180" i="2"/>
  <c r="F181" i="2"/>
  <c r="F179" i="2"/>
  <c r="D178" i="2"/>
  <c r="F235" i="2" l="1"/>
  <c r="F29" i="2" s="1"/>
  <c r="F97" i="1"/>
  <c r="F25" i="1" s="1"/>
  <c r="D177" i="2"/>
  <c r="D167" i="2"/>
  <c r="D166" i="2"/>
  <c r="D165" i="2"/>
  <c r="F162" i="2"/>
  <c r="F161" i="2"/>
  <c r="F209" i="2"/>
  <c r="F208" i="2" s="1"/>
  <c r="F205" i="2"/>
  <c r="F199" i="2"/>
  <c r="D198" i="2"/>
  <c r="F198" i="2" s="1"/>
  <c r="F200" i="2"/>
  <c r="F148" i="2"/>
  <c r="F146" i="2"/>
  <c r="D147" i="2"/>
  <c r="F147" i="2" s="1"/>
  <c r="F134" i="2"/>
  <c r="F135" i="2"/>
  <c r="F136" i="2"/>
  <c r="D133" i="2"/>
  <c r="D123" i="2"/>
  <c r="F123" i="2" s="1"/>
  <c r="D117" i="2"/>
  <c r="D114" i="2"/>
  <c r="F114" i="2" s="1"/>
  <c r="F104" i="2"/>
  <c r="F105" i="2"/>
  <c r="F107" i="2"/>
  <c r="F93" i="2"/>
  <c r="F94" i="2"/>
  <c r="F92" i="2"/>
  <c r="F91" i="2"/>
  <c r="F90" i="2"/>
  <c r="F84" i="2"/>
  <c r="F85" i="2"/>
  <c r="F86" i="2"/>
  <c r="F87" i="2"/>
  <c r="F88" i="2"/>
  <c r="F89" i="2"/>
  <c r="D95" i="2"/>
  <c r="F95" i="2" s="1"/>
  <c r="F76" i="2"/>
  <c r="F66" i="2"/>
  <c r="F67" i="2"/>
  <c r="F68" i="2"/>
  <c r="F71" i="2"/>
  <c r="F72" i="2"/>
  <c r="F73" i="2"/>
  <c r="F75" i="2"/>
  <c r="F77" i="2"/>
  <c r="D65" i="2"/>
  <c r="F65" i="2" s="1"/>
  <c r="D64" i="2"/>
  <c r="F64" i="2" s="1"/>
  <c r="D74" i="2"/>
  <c r="F74" i="2" s="1"/>
  <c r="D69" i="2"/>
  <c r="F69" i="2" s="1"/>
  <c r="F59" i="2"/>
  <c r="F43" i="2"/>
  <c r="F44" i="2"/>
  <c r="F45" i="2"/>
  <c r="D42" i="2"/>
  <c r="F42" i="2" s="1"/>
  <c r="D41" i="2"/>
  <c r="F41" i="2" s="1"/>
  <c r="F214" i="2"/>
  <c r="F221" i="2"/>
  <c r="F222" i="2"/>
  <c r="F226" i="2"/>
  <c r="F227" i="2"/>
  <c r="F229" i="2"/>
  <c r="F230" i="2"/>
  <c r="F231" i="2"/>
  <c r="F232" i="2"/>
  <c r="D228" i="2"/>
  <c r="F228" i="2" s="1"/>
  <c r="D225" i="2"/>
  <c r="F225" i="2" s="1"/>
  <c r="D217" i="2"/>
  <c r="F217" i="2" s="1"/>
  <c r="D224" i="2"/>
  <c r="F224" i="2" s="1"/>
  <c r="D223" i="2"/>
  <c r="F223" i="2" s="1"/>
  <c r="D216" i="2"/>
  <c r="F216" i="2" s="1"/>
  <c r="D220" i="2"/>
  <c r="F220" i="2" s="1"/>
  <c r="D219" i="2"/>
  <c r="F219" i="2" s="1"/>
  <c r="D218" i="2"/>
  <c r="F218" i="2" s="1"/>
  <c r="D215" i="2"/>
  <c r="F215" i="2" s="1"/>
  <c r="D213" i="2"/>
  <c r="F105" i="1"/>
  <c r="D196" i="2" l="1"/>
  <c r="F196" i="2" s="1"/>
  <c r="A28" i="2"/>
  <c r="D51" i="1" l="1"/>
  <c r="D41" i="1"/>
  <c r="D34" i="1"/>
  <c r="F34" i="1" s="1"/>
  <c r="D53" i="2"/>
  <c r="D52" i="2"/>
  <c r="F52" i="2" s="1"/>
  <c r="D51" i="2"/>
  <c r="F51" i="2" s="1"/>
  <c r="F213" i="2"/>
  <c r="F212" i="2" s="1"/>
  <c r="A27" i="2"/>
  <c r="A26" i="2"/>
  <c r="A25" i="2"/>
  <c r="A24" i="2"/>
  <c r="A23" i="2"/>
  <c r="A22" i="2"/>
  <c r="F177" i="2"/>
  <c r="F176" i="2"/>
  <c r="F173" i="2"/>
  <c r="F172" i="2"/>
  <c r="F169" i="2"/>
  <c r="D39" i="2"/>
  <c r="D38" i="2"/>
  <c r="A17" i="2"/>
  <c r="F168" i="2"/>
  <c r="F166" i="2"/>
  <c r="F165" i="2"/>
  <c r="F167" i="2"/>
  <c r="F178" i="2"/>
  <c r="F171" i="2"/>
  <c r="F170" i="2"/>
  <c r="F164" i="2"/>
  <c r="F204" i="2"/>
  <c r="D195" i="2"/>
  <c r="F195" i="2" s="1"/>
  <c r="D194" i="2"/>
  <c r="F194" i="2" s="1"/>
  <c r="F197" i="2"/>
  <c r="F193" i="2"/>
  <c r="A16" i="2"/>
  <c r="A15" i="2"/>
  <c r="F160" i="2"/>
  <c r="F159" i="2"/>
  <c r="F158" i="2"/>
  <c r="F157" i="2"/>
  <c r="F156" i="2"/>
  <c r="F155" i="2"/>
  <c r="F154" i="2"/>
  <c r="D150" i="2"/>
  <c r="F150" i="2" s="1"/>
  <c r="F144" i="2"/>
  <c r="F145" i="2"/>
  <c r="F143" i="2"/>
  <c r="D142" i="2"/>
  <c r="F142" i="2" s="1"/>
  <c r="D141" i="2"/>
  <c r="F141" i="2" s="1"/>
  <c r="F140" i="2"/>
  <c r="F132" i="2"/>
  <c r="F133" i="2"/>
  <c r="D131" i="2"/>
  <c r="F131" i="2" s="1"/>
  <c r="D130" i="2"/>
  <c r="F130" i="2" s="1"/>
  <c r="F129" i="2"/>
  <c r="F119" i="2"/>
  <c r="F118" i="2"/>
  <c r="F116" i="2"/>
  <c r="F103" i="2"/>
  <c r="D113" i="2"/>
  <c r="F113" i="2" s="1"/>
  <c r="D112" i="2"/>
  <c r="F112" i="2" s="1"/>
  <c r="F111" i="2"/>
  <c r="D101" i="2"/>
  <c r="F101" i="2" s="1"/>
  <c r="D100" i="2"/>
  <c r="F100" i="2" s="1"/>
  <c r="F99" i="2"/>
  <c r="D83" i="2"/>
  <c r="F83" i="2" s="1"/>
  <c r="D82" i="2"/>
  <c r="F82" i="2" s="1"/>
  <c r="F81" i="2"/>
  <c r="D70" i="2"/>
  <c r="F70" i="2" s="1"/>
  <c r="F58" i="2"/>
  <c r="F57" i="2"/>
  <c r="F56" i="2"/>
  <c r="F55" i="2"/>
  <c r="F50" i="2"/>
  <c r="D40" i="2"/>
  <c r="F94" i="1"/>
  <c r="D86" i="1"/>
  <c r="F86" i="1" s="1"/>
  <c r="D76" i="1"/>
  <c r="F76" i="1" s="1"/>
  <c r="F75" i="1"/>
  <c r="D68" i="1"/>
  <c r="D60" i="1"/>
  <c r="D59" i="1"/>
  <c r="D42" i="1"/>
  <c r="F42" i="1" s="1"/>
  <c r="D35" i="1"/>
  <c r="F48" i="1"/>
  <c r="A24" i="1"/>
  <c r="A23" i="1"/>
  <c r="F83" i="1"/>
  <c r="D58" i="1"/>
  <c r="D49" i="1"/>
  <c r="F49" i="1" s="1"/>
  <c r="D38" i="1"/>
  <c r="D37" i="1"/>
  <c r="D90" i="1"/>
  <c r="F89" i="1"/>
  <c r="A22" i="1"/>
  <c r="A21" i="1"/>
  <c r="F79" i="1"/>
  <c r="A20" i="1"/>
  <c r="A15" i="1"/>
  <c r="F77" i="1"/>
  <c r="D72" i="1"/>
  <c r="F72" i="1" s="1"/>
  <c r="D69" i="1"/>
  <c r="D62" i="1"/>
  <c r="F62" i="1" s="1"/>
  <c r="D50" i="1"/>
  <c r="F50" i="1" s="1"/>
  <c r="D45" i="1"/>
  <c r="D44" i="1"/>
  <c r="F44" i="1" s="1"/>
  <c r="D55" i="1"/>
  <c r="F55" i="1" s="1"/>
  <c r="F82" i="1" l="1"/>
  <c r="F22" i="1" s="1"/>
  <c r="F153" i="2"/>
  <c r="F24" i="2" s="1"/>
  <c r="F74" i="1"/>
  <c r="F20" i="1" s="1"/>
  <c r="F21" i="1"/>
  <c r="F98" i="2"/>
  <c r="F139" i="2"/>
  <c r="F23" i="2" s="1"/>
  <c r="F80" i="2"/>
  <c r="F128" i="2"/>
  <c r="F22" i="2" s="1"/>
  <c r="F192" i="2"/>
  <c r="F25" i="2" s="1"/>
  <c r="F203" i="2"/>
  <c r="F26" i="2" s="1"/>
  <c r="F53" i="2"/>
  <c r="D54" i="2"/>
  <c r="F54" i="2" s="1"/>
  <c r="F51" i="1"/>
  <c r="F47" i="1" s="1"/>
  <c r="F90" i="1"/>
  <c r="F88" i="1" s="1"/>
  <c r="F24" i="1"/>
  <c r="F28" i="2"/>
  <c r="F27" i="2"/>
  <c r="F23" i="1" l="1"/>
  <c r="F49" i="2"/>
  <c r="F16" i="2" s="1"/>
  <c r="D106" i="1"/>
  <c r="F106" i="1" s="1"/>
  <c r="F104" i="1"/>
  <c r="A19" i="2"/>
  <c r="F19" i="2"/>
  <c r="F103" i="1" l="1"/>
  <c r="F26" i="1" s="1"/>
  <c r="F125" i="2"/>
  <c r="A21" i="2"/>
  <c r="A20" i="2"/>
  <c r="F124" i="2"/>
  <c r="F117" i="2"/>
  <c r="F115" i="2"/>
  <c r="F46" i="2"/>
  <c r="F110" i="2" l="1"/>
  <c r="F122" i="2"/>
  <c r="F21" i="2" s="1"/>
  <c r="F20" i="2" l="1"/>
  <c r="F45" i="1" l="1"/>
  <c r="F63" i="2" l="1"/>
  <c r="F62" i="2" s="1"/>
  <c r="F36" i="1"/>
  <c r="F35" i="1"/>
  <c r="F17" i="2" l="1"/>
  <c r="A18" i="1" l="1"/>
  <c r="F40" i="2"/>
  <c r="F39" i="2"/>
  <c r="F43" i="1" l="1"/>
  <c r="F38" i="2" l="1"/>
  <c r="F37" i="2"/>
  <c r="A18" i="2"/>
  <c r="A19" i="1"/>
  <c r="A17" i="1"/>
  <c r="A16" i="1"/>
  <c r="F68" i="1"/>
  <c r="F69" i="1"/>
  <c r="F38" i="1"/>
  <c r="F37" i="1"/>
  <c r="F58" i="1"/>
  <c r="F59" i="1"/>
  <c r="F60" i="1"/>
  <c r="F64" i="1"/>
  <c r="F41" i="1"/>
  <c r="F36" i="2" l="1"/>
  <c r="F15" i="2" s="1"/>
  <c r="F33" i="1"/>
  <c r="F40" i="1"/>
  <c r="F16" i="1" s="1"/>
  <c r="F57" i="1"/>
  <c r="F18" i="1" s="1"/>
  <c r="F17" i="1"/>
  <c r="F15" i="1" l="1"/>
  <c r="F67" i="1" l="1"/>
  <c r="F66" i="1" s="1"/>
  <c r="F19" i="1" l="1"/>
  <c r="F14" i="1" s="1"/>
  <c r="G15" i="6" s="1"/>
  <c r="F18" i="2" l="1"/>
  <c r="F14" i="2" s="1"/>
  <c r="G16" i="6" l="1"/>
  <c r="G14" i="6" s="1"/>
</calcChain>
</file>

<file path=xl/sharedStrings.xml><?xml version="1.0" encoding="utf-8"?>
<sst xmlns="http://schemas.openxmlformats.org/spreadsheetml/2006/main" count="1036" uniqueCount="556">
  <si>
    <t>PČ</t>
  </si>
  <si>
    <t>MJ</t>
  </si>
  <si>
    <t>01- STAVEBNÁ ČASŤ</t>
  </si>
  <si>
    <t>STAVBA:</t>
  </si>
  <si>
    <t>OBJEKT:</t>
  </si>
  <si>
    <t>ČASŤ</t>
  </si>
  <si>
    <t>MIESTO:</t>
  </si>
  <si>
    <t>OBJEDNÁVATEĽ:</t>
  </si>
  <si>
    <t>DÁTUM:</t>
  </si>
  <si>
    <t>PROJEKTOVAL:</t>
  </si>
  <si>
    <t>POPIS</t>
  </si>
  <si>
    <t>MNOŽSTVO</t>
  </si>
  <si>
    <t>J. CENA [EUR]</t>
  </si>
  <si>
    <t>CENA CELKOM [EUR]</t>
  </si>
  <si>
    <t>m2</t>
  </si>
  <si>
    <t>ks</t>
  </si>
  <si>
    <t>m</t>
  </si>
  <si>
    <t>VEDĽAJŠIE ROZPOČTOVÉ NÁKLADY</t>
  </si>
  <si>
    <t>Dopravné náklady - mimostavenisková doprava objektivizácia dopravných nákladov materiálov</t>
  </si>
  <si>
    <t>Dopravné náklady - mimoriadne sťažený vnútrostaveniskový presun bez rozlíšenia</t>
  </si>
  <si>
    <t>NÁKLADY Z ROZPOČTU</t>
  </si>
  <si>
    <t>VÝKAZ VÝMER</t>
  </si>
  <si>
    <t>;</t>
  </si>
  <si>
    <t>kpl</t>
  </si>
  <si>
    <t>Kompletizačné práce</t>
  </si>
  <si>
    <t>HRAD BECKOV-HORNÝ HRAD</t>
  </si>
  <si>
    <t>HRAD BECKOV</t>
  </si>
  <si>
    <t>Obec Beckov</t>
  </si>
  <si>
    <t xml:space="preserve">Obec Beckov, Obecný úrad </t>
  </si>
  <si>
    <t>Očistenie steny od plesní a odstránenie plošnej vápennocem. omietky</t>
  </si>
  <si>
    <t>Korekcia ostenia vstupu</t>
  </si>
  <si>
    <t>m3</t>
  </si>
  <si>
    <t>Odstránenie oceľového zábradlia</t>
  </si>
  <si>
    <t>Odstránenie betónového poteru na podlahe</t>
  </si>
  <si>
    <t>Odstránenie nevhodnej vápennocementovej omietky zo stien klenby</t>
  </si>
  <si>
    <t>Demontáž jestvujúcej ocelovej mreže</t>
  </si>
  <si>
    <t>Odstránenie lepenky-hydroizolácie</t>
  </si>
  <si>
    <t>Odstránenie poteru hr. 0,2m</t>
  </si>
  <si>
    <t>Zrovnanie nášlapnej vrstvy podlahy</t>
  </si>
  <si>
    <t>Odstránenie cementových roztierancov a zdegradovaných časti stien</t>
  </si>
  <si>
    <t>Odstránenie zdegradovaných povrchových časti stien</t>
  </si>
  <si>
    <t>Demontáž ocelového zábradlia dl. 1550mm</t>
  </si>
  <si>
    <t>Štrkové lôžko frakcie 4/8</t>
  </si>
  <si>
    <t>Štrkové lôžko frakcie 8/32</t>
  </si>
  <si>
    <t>Preškárovanie stien_viditeľnosť kameňov</t>
  </si>
  <si>
    <t>D+M Tehlová dlažba hr.50mm</t>
  </si>
  <si>
    <t>Asfaltový pás</t>
  </si>
  <si>
    <t>Konzervácia miest s renesančnou omietkou</t>
  </si>
  <si>
    <t>Obnovenie nábehu pieskovcovej klenby</t>
  </si>
  <si>
    <t xml:space="preserve">Preškárovanie stien </t>
  </si>
  <si>
    <t>Očistenie konzol od biogénnych činiteľov</t>
  </si>
  <si>
    <t>Obnovenie klenby z penovcov</t>
  </si>
  <si>
    <t>Zemný substrát hr. 100mm</t>
  </si>
  <si>
    <t>Drenážna vrstva s filtračnou-zelená strecha</t>
  </si>
  <si>
    <t>Geotextília 300g</t>
  </si>
  <si>
    <t>D+M Asfaltový pás natavovací</t>
  </si>
  <si>
    <t>D+M Asfaltový pás nalepovací</t>
  </si>
  <si>
    <t>Spádové kliny na plochu strechu na báze EPS</t>
  </si>
  <si>
    <t>Penetračný náter</t>
  </si>
  <si>
    <t>Penetračný náter nanesený na stenu</t>
  </si>
  <si>
    <t>Stavebné lešenie</t>
  </si>
  <si>
    <t>Ílový zásyp+ zhútnenie</t>
  </si>
  <si>
    <t>Wc</t>
  </si>
  <si>
    <t>Mpvc fólia</t>
  </si>
  <si>
    <t>Okapový plech</t>
  </si>
  <si>
    <t>Záchytná štrková lišta po celom obvode</t>
  </si>
  <si>
    <t>Okapový žľab vrátane hákov</t>
  </si>
  <si>
    <t>Vybúranie nevhodne zamurovaných lôžok po portáli</t>
  </si>
  <si>
    <t>ODVOZ  A LIKVIDÁCIA ODPADU</t>
  </si>
  <si>
    <t>916 38 Beckov 180</t>
  </si>
  <si>
    <t>Zvislá doprava sutiny a vybúraných hmôt - sťažené podmienky, vplyv prostredia</t>
  </si>
  <si>
    <t>Vnútrostavenisková doprava sutiny a vybúraných hmôt do 10m - sťažené podmienky, vplyv prostredia</t>
  </si>
  <si>
    <t>D+M Montáž oceľového schodiska s drevenými stupňami, súčasťou konštr. schodiska bude oceľové zábradlie s madlom SCH1- presné zameranie a realizačnú dokumentáciu zabezpečuje realizátor</t>
  </si>
  <si>
    <t>D+M Montáž oceľového schodiska s drevenými stupňami, súčasťou konštr. Schodiska bude oceľové zábradlie s madlom SCH2, presné zameranie a realizačnú dokumentáciu zabezpečuje realizátor</t>
  </si>
  <si>
    <t>D+M Montáž kovového zábradlia + kotvenie na chemické kotvy,presné zameranie a realizačnú dokumentáciu zabezpečuje realizátor</t>
  </si>
  <si>
    <t>D+M Spádová vrstva EKOstyrénbetón</t>
  </si>
  <si>
    <t>Rozobratie kamenného zábradlia (múriva)</t>
  </si>
  <si>
    <t xml:space="preserve">Korekcia ostenia okenného otvoru </t>
  </si>
  <si>
    <t>Korekcia ostenia okenného otvoru</t>
  </si>
  <si>
    <t>Demontáž oceľového zábradlia  z kamennej atiky</t>
  </si>
  <si>
    <t>Odstránenie betónového poteru - presnú hrúbku určí statik</t>
  </si>
  <si>
    <t xml:space="preserve">Odstránenie asfaltovej Hydroizolácie </t>
  </si>
  <si>
    <t>Odstránenie zdegradovaných povrchových časti stien z 1/3 plôch</t>
  </si>
  <si>
    <t>SO.01 KONŠTRUKCIE A NOVÉ ÚPRAVY - STAVEBNÁ ČASŤ</t>
  </si>
  <si>
    <t>D+M Domúrovanie parapetov otvorov - 4 , domúrované z šedého kameňa</t>
  </si>
  <si>
    <t>Betónová základová pätka rozmeru 0,5x0,5x0,6m- 11ks</t>
  </si>
  <si>
    <t>D+M nastavitelnej kotviace pätky vrátane inštalačného materiáu</t>
  </si>
  <si>
    <t>D+M Trámy - podlaha 0,10x0,10m vrátane inštalačného materiálu</t>
  </si>
  <si>
    <t>Podlaha zo smrekového dreva hr.40mm, ošetrená ochranným náterom</t>
  </si>
  <si>
    <t>Stĺpiky 0,1x0,1m - 25ks výšky 2,35m</t>
  </si>
  <si>
    <t>Stropné trámy  100x100mm - 4ks</t>
  </si>
  <si>
    <t>Drevené dvere rozmeru 700x1970+oblôžková zárubeň</t>
  </si>
  <si>
    <t>Drevené dvere rozmeru 600x1970+oblôžková zárubeň</t>
  </si>
  <si>
    <t>Vnútorné opláštenie zo smrekových dosák,  ošetrených ochranným náterom</t>
  </si>
  <si>
    <t>kg</t>
  </si>
  <si>
    <t>D+M oceľová konštrukcia profily L 50x50x4</t>
  </si>
  <si>
    <t>Smrekové dosky hr 40mm</t>
  </si>
  <si>
    <t>Poplastovaný plech rš. 450mm, hr. 0,6mm</t>
  </si>
  <si>
    <t>Pochôdzny štrkový násyp</t>
  </si>
  <si>
    <t xml:space="preserve"> Štrkový násyp na strechu fr. 8-16</t>
  </si>
  <si>
    <t>zvodová rúra priemer 100mm</t>
  </si>
  <si>
    <t>Miestnosť 1.06 - Auditórium</t>
  </si>
  <si>
    <t>Preškárovanie stien- viditeľnosť kameňov</t>
  </si>
  <si>
    <t>Omietnutie hrubozrnnou omietkou</t>
  </si>
  <si>
    <t>Nadmurovanie vykurovacieho zariadenia zo šedého kameňa</t>
  </si>
  <si>
    <t>Prieskovcový prah 1,8x0,25x0,25</t>
  </si>
  <si>
    <t>Miestnosť 1.07 - Expozícia</t>
  </si>
  <si>
    <t>D+M Kovové okno s jednoduchým zasklením 1,15x1,2m, presné zameranie a realizačnú dokumentáciu zabezpečuje realizátor</t>
  </si>
  <si>
    <t>D+M OK10 Kovové okno s jednoduchým zasklením 0,85x0,555m, presné zameranie a realizačnú dokumentáciu zabezpečuje realizátor</t>
  </si>
  <si>
    <t>D+M OK11 Kovové okno s jednoduchým zasklením 0,97x1,085m, presné zameranie a realizačnú dokumentáciu zabezpečuje realizátor</t>
  </si>
  <si>
    <t>domurovanie líca muriva z penovcov OK11</t>
  </si>
  <si>
    <t>Miestnosť 1.01 - Terasa</t>
  </si>
  <si>
    <t>Vymúrovanie kamenného zábradlia výšky 1200mm  a šírky 800mm z pôvodného rozobratého múriva</t>
  </si>
  <si>
    <t>D+M Exterierové Dvojkrídlové drevené dvere s drevenou zárubňou 1,78x1,89m, vrátanie kovania, motív krídla dverí: rybina, presné zameranie a realizačnú dokumentáciu zabezpečuje realizátor, D2</t>
  </si>
  <si>
    <t>D+M Exterierové Dvojkrídlové drevené dvere s drevenou zárubňou 1,8x2,15m, vrátane kovania, motív krídla dverí: rybina, presné zameranie a realizačnú dokumentáciu zabezpečuje realizátor, D1</t>
  </si>
  <si>
    <t>D+M Exterierové Jednokrídlové drevené dvere s drevenou zárubňou 1,15x1,89m, vrátane kovania, motív krídla dverí: rybina, presné zameranie a realizačnú dokumentáciu zabezpečuje realizátor, D3</t>
  </si>
  <si>
    <t>Domúrovanie Arkiera zo šedého kameňa</t>
  </si>
  <si>
    <t>Vymúrovanie kaverny zo šedého kameňa</t>
  </si>
  <si>
    <t>vytvorenie kamennej klemby zo šedéo kameňa</t>
  </si>
  <si>
    <t>Domurovanie nárožia z pieskovcových kvádrov - zameranie na mieste</t>
  </si>
  <si>
    <t>Miestnosť 1.02 - Rytierka sála</t>
  </si>
  <si>
    <t>Domúrovanie a vyspravenie rohu klenby z červeného penovca</t>
  </si>
  <si>
    <t>Domúrovanie jestvujúcej steny po stropné nosníky zo šedého kameňa</t>
  </si>
  <si>
    <t>D+M Drevené interierové jednokrídlové dvere s drevenou zárubňou 1,275*2,1m, vrátane kovania, plné, zvislé latovanie, presné zameranie a realizačnú dokumentáciu zabezpečuje realizátor, D4</t>
  </si>
  <si>
    <t>D+M Drevené exterierové dvojkrídlové dvere s drevenou zárubňou 1,33x2,02m, vrátane kovania, motív krídla dverí: rybina, presné zameranie a realizačnú dokumentáciu zabezpečuje realizátor ,D7</t>
  </si>
  <si>
    <t>obnovenie a vymurovanie naddverného záklenku zo šedého kameňa</t>
  </si>
  <si>
    <t>reštaurátorsky konzervovať kúrenisko</t>
  </si>
  <si>
    <t>reštaurátorské obnovenie exteriérového schodiska</t>
  </si>
  <si>
    <t>reštaurátorské obnovenie zvyšku konzol</t>
  </si>
  <si>
    <t>reštaurátorské obnovenie OK3 a doplnenie chbajúcich častí</t>
  </si>
  <si>
    <t>D+M Interierové jednokrídlové drevené dvere s drevenou zárubňou 1,1x2,1m,  vrátane kovania, plné, zvislé latovanie, presné zameranie a realizačnú dokumentáciu zabezpečuje realizátor ,D5</t>
  </si>
  <si>
    <t>Miestnosť 1.03 - Catering</t>
  </si>
  <si>
    <t>Miestnosť 1.04 - expozičná miestnosť</t>
  </si>
  <si>
    <t>Omietnutie klenby hrubozrnnou omietkou</t>
  </si>
  <si>
    <t>D+M Múrované schodisko, nášľapná vrstva tehlová dlažba,  presné zameranie a realizačnú dokumentáciu zabezpečuje realizátor SCH4</t>
  </si>
  <si>
    <t>D+M Exterierové drevené dvere s drevenou zárubňou 1,17x2,2m, vrátane kovania, motív krídla dverí: rybina, presné zameranie a realizačnú dokumentáciu zabezpečuje realizátor D10</t>
  </si>
  <si>
    <t xml:space="preserve">vymurovanie vykurovacieho zariadenia </t>
  </si>
  <si>
    <t>zreštaurovanie okenného otvoru a doplnenie parapetu OK1</t>
  </si>
  <si>
    <t>Miestnosť 1.05 - chodba</t>
  </si>
  <si>
    <t>D+M Múrované schodisko, nášľapná vrstva tehlová dlažba, presné zameranie a realizačnú dokumentáciu zabezpečuje realizátor, SCH3</t>
  </si>
  <si>
    <t>D+M Interierové jednokrídlové drevené dvere s drevenou zárubňou 1,13x1,96m, ,  vrátane kovania, plné, zvislé latovanie, presné zameranie a realizačnú dokumentáciu zabezpečuje realizátor ,D9</t>
  </si>
  <si>
    <t xml:space="preserve">Reštaurátorské konzervovanie omietky </t>
  </si>
  <si>
    <t>D+M Interierové jednokrídlové drevené dvere s drevenou zárubňou 1,2x2,13m, vrátane kovania,  plné, zvislé latovanie, presné zameranie a realizačnú dokumentáciu zabezpečuje realizátor, D8</t>
  </si>
  <si>
    <t>Miestnosť 1.06 - expozícia zbraní</t>
  </si>
  <si>
    <t>Domúrovanie múru zo šedého kameňa</t>
  </si>
  <si>
    <t>Zreštaurovanie omietky v otvore</t>
  </si>
  <si>
    <t>D+M Múrované schodisko, nášľapná vrstva tehlová dlažba, presné zameranie a realizačnú dokumentáciu zabezpečuje realizátor, SCH5</t>
  </si>
  <si>
    <t>Miestnosť 1.07  - Expozícia lapidárium</t>
  </si>
  <si>
    <t>D+M Exterierové jednokrídlové drevené dvere s drevenou zárubňou 1,17*2,09m vrátane kovania, motív krídla dverí:rybina, presné zameranie a realizačnú dokumentáciu zabezpečuje realizátor, D11</t>
  </si>
  <si>
    <t>D+M Múrované schodisko, nášľapná vrstva tehlová dlažba,  presné zameranie a realizačnú dokumentáciu zabezpečuje realizátor SCH6</t>
  </si>
  <si>
    <t>D+M Osadenie kovového madla dl.2,58m,  presné zameranie a realizačnú dokumentáciu zabezpečuje realizátor Z10</t>
  </si>
  <si>
    <t>Osadenie nových naddvernch dubových prekladov</t>
  </si>
  <si>
    <t>Miestnosť 2.02 - Vyhliadka</t>
  </si>
  <si>
    <t>D+M Múrované schodisko, nášľapná vrstva tehlová dlažba, presné zameranie a realizačnú dokumentáciu zabezpečuje realizátor  SCH9</t>
  </si>
  <si>
    <t xml:space="preserve">D + M oceľové zábradlie Z2,presné zameranie a realizačnú dokumentáciu zabezpečuje realizátor  </t>
  </si>
  <si>
    <t>Nadmurovanie muriva o 400mm zo šedého kameňa</t>
  </si>
  <si>
    <t>Reštaurovanie konzol K11-K14</t>
  </si>
  <si>
    <t>Reštaurátorské obnovenie okenného otvoru OK4</t>
  </si>
  <si>
    <t>Reštaurátorské obnovenie okenného otvoru OK5</t>
  </si>
  <si>
    <t>Miestnosť 2.03 - Lávka</t>
  </si>
  <si>
    <t>Miestnosť 2.04 - Vyhliadka</t>
  </si>
  <si>
    <t>Nový stav</t>
  </si>
  <si>
    <t>Búranie</t>
  </si>
  <si>
    <t>Miestnosť 2.01 - Strecha</t>
  </si>
  <si>
    <t>D+M Kovové zábradlie kotvené do ostenia otvoru pomocou chemických kotiev, Z4,  presné zameranie a realizačnú dokumentáciu zabezpečuje realizátor</t>
  </si>
  <si>
    <t>D+M Kovové zábradlie kotvené do múrovaného parapetu a ostenia pomocou chemických kotiev Z5,  presné zameranie a realizačnú dokumentáciu zabezpečuje realizátor</t>
  </si>
  <si>
    <t>D+M Kovové zábradlie kotvené do ostenia pomocou chemických kotiev Z6,  presné zameranie a realizačnú dokumentáciu zabezpečuje realizátor</t>
  </si>
  <si>
    <t>D+M Kovové zábradlie kotvené do ostenia a parapetu otvoru pomocou chemických kotiev Z7,  presné zameranie a realizačnú dokumentáciu zabezpečuje realizátor</t>
  </si>
  <si>
    <t>D+M Kovové zábradlie kotvené do ostenia a parapetu  pomocou chemických kotiev Z8,  presné zameranie a realizačnú dokumentáciu zabezpečuje realizátor</t>
  </si>
  <si>
    <t>D+M Kovové zábradlie kotvené ostenia a parapetu pomocou chemických kotiev Z9,  presné zameranie a realizačnú dokumentáciu zabezpečuje realizátor</t>
  </si>
  <si>
    <t>D+M Kovové dvojtyčové zábradlie kotvené do podlahy  pomocou oceľových prvkov a chemických kotiev Z2,  presné zameranie a realizačnú dokumentáciu zabezpečuje realizátor</t>
  </si>
  <si>
    <t>D+M Kovové dvojtyčové atypické zábradlie kotvené do steny  pomocou oceľových prvkov a chemických kotiev Z3,  presné zameranie a realizačnú dokumentáciu zabezpečuje realizátor</t>
  </si>
  <si>
    <t>D+M oceľový odpadkový kôš, kotvený do zábradlia</t>
  </si>
  <si>
    <t xml:space="preserve">Plný záklop z dubových dosiek hr.40mm </t>
  </si>
  <si>
    <t>reštaurátorské obnovenie OK3 a doplnenie chýbajúcich častí</t>
  </si>
  <si>
    <t>reštaurátorské obnovenie OK6 a doplnenie chýbajúcich častí</t>
  </si>
  <si>
    <t>reštaurátorské obnovenie OK7 a doplnenie chýbajúcich častí</t>
  </si>
  <si>
    <t>Domurovanie kamenného muriva - atika, zo šedého kameňa</t>
  </si>
  <si>
    <t>D+M Múrované schodisko, nášľapná vrstva tehlová dlažba, presné zameranie a realizačnú dokumentáciu zabezpečuje realizátor, SCH10</t>
  </si>
  <si>
    <t>reštaurátorské obnovenie OK8 a doplnenie chýbajúcich častí</t>
  </si>
  <si>
    <t>Domurovanie a oprava okenného otvoru pri korune muriva zo šedého kameňa</t>
  </si>
  <si>
    <t xml:space="preserve">Zatrávnenie koruny muriva </t>
  </si>
  <si>
    <t xml:space="preserve">Nadmurovanie koruny muriva zo šedého kameňa </t>
  </si>
  <si>
    <t>Demontáž existujúceho schodiska, podesty,  vrátane oceľového madla, schodisko 7stupňov, šírka schodiska 1300mm, SCH1</t>
  </si>
  <si>
    <t>Demontáž existujúceho schodiska  vrátane madla a lávky, schodisko 7stupňov, šírka schodiska 1300mm, SCH2</t>
  </si>
  <si>
    <t>odstránenie betónového ostrovčeka</t>
  </si>
  <si>
    <t>Odstránenie osvetlenia z ostrovčeka</t>
  </si>
  <si>
    <t>vyrezanie a očistenie ostenia dverí D3</t>
  </si>
  <si>
    <t>vyrezanie a očistenie ostenia dverí D4</t>
  </si>
  <si>
    <t>vyrezanie a očistenie ostenia dverí D7</t>
  </si>
  <si>
    <t>vyrezanie a očistenie ostenia dverí D5</t>
  </si>
  <si>
    <t>Odborné rozobratie kamenného muriva a očistenie</t>
  </si>
  <si>
    <t>Vybúranie kapsý do muriva rozmerov 200x300</t>
  </si>
  <si>
    <t>Vybúranie kapsy do muriva rozmerov 200x300</t>
  </si>
  <si>
    <t>vyrezanie a očistenie ostenia dverí D11</t>
  </si>
  <si>
    <t>Odstránenie dreveného schodiska SCH9</t>
  </si>
  <si>
    <t>Odstránenie nevhodnej vápennocementovej omietky zo stien</t>
  </si>
  <si>
    <t>Odstránenie dreveného schodiska SCH8</t>
  </si>
  <si>
    <t>Stavebný výťah</t>
  </si>
  <si>
    <t xml:space="preserve">Vplyv pracovného prostredia - prevádzka investora </t>
  </si>
  <si>
    <t xml:space="preserve">Dočasné oplotenie </t>
  </si>
  <si>
    <t>Odvoz a likvidácia odpadu</t>
  </si>
  <si>
    <t>VRN</t>
  </si>
  <si>
    <t>D+M oceľový kvetináč vrátane substrátu</t>
  </si>
  <si>
    <t xml:space="preserve">ROZPOČET  </t>
  </si>
  <si>
    <t xml:space="preserve">Stavba:   </t>
  </si>
  <si>
    <t>Beckov</t>
  </si>
  <si>
    <t xml:space="preserve">Objekt:   </t>
  </si>
  <si>
    <t xml:space="preserve">JKSO:   </t>
  </si>
  <si>
    <t>Zdravotechnika</t>
  </si>
  <si>
    <t xml:space="preserve">EČO:   </t>
  </si>
  <si>
    <t xml:space="preserve">Objednávateľ:   </t>
  </si>
  <si>
    <t xml:space="preserve">Spracoval:   </t>
  </si>
  <si>
    <t xml:space="preserve">Zhotoviteľ:   </t>
  </si>
  <si>
    <t xml:space="preserve">Dátum:   </t>
  </si>
  <si>
    <t>p.č.</t>
  </si>
  <si>
    <t>Kód položky</t>
  </si>
  <si>
    <t>Popis</t>
  </si>
  <si>
    <t>Množstvo celkom</t>
  </si>
  <si>
    <t>Cena jednotková</t>
  </si>
  <si>
    <t>Cena za materiál</t>
  </si>
  <si>
    <t>Montáž</t>
  </si>
  <si>
    <t>Cena za montáž</t>
  </si>
  <si>
    <t>Cena celkom - materiál+montáž</t>
  </si>
  <si>
    <t>Prípojka kanalizácie</t>
  </si>
  <si>
    <t>chránička o priemere 200 mm - za bm</t>
  </si>
  <si>
    <t xml:space="preserve">Geodetické vytýčenie trasy navrhovanej kanalizácie </t>
  </si>
  <si>
    <t>Zameranie jestvujúcich inžinierskych sietí</t>
  </si>
  <si>
    <t>sňatie drnu</t>
  </si>
  <si>
    <t xml:space="preserve"> ryha š= 80cm hl. 200 cm, zem. tr. 4, ručne</t>
  </si>
  <si>
    <t>zásyp ryhy š=0,8 cm hl. 200 cm, zem. tr. 4</t>
  </si>
  <si>
    <t>hutnenie zeminy pri záhoze</t>
  </si>
  <si>
    <t>zriadenie  lôžka</t>
  </si>
  <si>
    <t>zriad. a odstran. provizornej lavky</t>
  </si>
  <si>
    <t>signálna fólia LDPE 300</t>
  </si>
  <si>
    <t>prieraz v stene - kameň</t>
  </si>
  <si>
    <t>provizórna úprava terénu, zem. tr. 4</t>
  </si>
  <si>
    <t>Piesok, pieskové lôžko</t>
  </si>
  <si>
    <t>Revízna kanalizačná šachta</t>
  </si>
  <si>
    <t>Potrubie kanalizačné  PP korugované DN 150</t>
  </si>
  <si>
    <t>Potrubie vedené v exteréry (nerez ) DN100</t>
  </si>
  <si>
    <t>Závesný systém kanalizácie v exteréry</t>
  </si>
  <si>
    <t>sub</t>
  </si>
  <si>
    <t>Napojenie objektovej kanalizácie na areálovú kanalizáciu</t>
  </si>
  <si>
    <t>Tepelná izolácia potrubia v exteriéri DN 150</t>
  </si>
  <si>
    <t xml:space="preserve">Ochrana potrubia Devi káblami </t>
  </si>
  <si>
    <t>Skúška kanalizácie do DN 200</t>
  </si>
  <si>
    <t>H faktor</t>
  </si>
  <si>
    <t>Areálový vodovod</t>
  </si>
  <si>
    <t>chránička o priemere 100 mm - za bm</t>
  </si>
  <si>
    <t>Geodetické vytýčenie trasy navrhovaných vodovodných potrubí</t>
  </si>
  <si>
    <t>zásyp ryhy š=0,8 cm hl. 300 cm, zem. tr. 4</t>
  </si>
  <si>
    <t>Vyhľadávací kábel</t>
  </si>
  <si>
    <t>osiatie povrchu trávou alebo znovuzriadenie kamenného sypaného povrchu</t>
  </si>
  <si>
    <t>Vodovodné potrubie v exteréry - nerez DN25</t>
  </si>
  <si>
    <t>Vodovodné potrubie HDPE 32x3</t>
  </si>
  <si>
    <t>Závesný systém potrubia v exteréry</t>
  </si>
  <si>
    <t xml:space="preserve">Izolácia potrubia v exteriéry </t>
  </si>
  <si>
    <t>Ochrana potrubia Devi káblami - do dlžky potrubia 8m</t>
  </si>
  <si>
    <t>Nepredvídané náklady</t>
  </si>
  <si>
    <t>Preplach a dezinfekcia vodovodu</t>
  </si>
  <si>
    <t>Skúška vodovodu do DN 150</t>
  </si>
  <si>
    <t>Spolu</t>
  </si>
  <si>
    <t>ZTI objekt</t>
  </si>
  <si>
    <t>Zdravotech. vnútorná kanalizácia</t>
  </si>
  <si>
    <t>Potrubie</t>
  </si>
  <si>
    <t>Potrubie kanalizačné PP d 40 s hrdlom</t>
  </si>
  <si>
    <t>Potrubie kanalizačné PP d 50 s hrdlom</t>
  </si>
  <si>
    <t>Potrubie kanalizačné PP d 110 s hrdlom</t>
  </si>
  <si>
    <t>Stroje a zariadenia na kanalizácii</t>
  </si>
  <si>
    <t>Odvetrávacia tvarovka nad strechu DN110</t>
  </si>
  <si>
    <t>Čistaca tvarovka DN110</t>
  </si>
  <si>
    <t>Ostatne</t>
  </si>
  <si>
    <t>Ostatné - skúška tesnosti kanalizácie v objektoch vodou do DN 125</t>
  </si>
  <si>
    <t xml:space="preserve">Ostatné - skúška tesnosti kanalizácie v objektoch vodou DN 150 </t>
  </si>
  <si>
    <t>Stavebné úpravy na jestvujúcich konštrukciách</t>
  </si>
  <si>
    <t>Presun hmôt pre vnútornú kanalizáciu v objektoch výšky nad 6 do 12 m</t>
  </si>
  <si>
    <t>t</t>
  </si>
  <si>
    <t>Zdravotechnika vnútorný vodovod</t>
  </si>
  <si>
    <t>Viacvrstvová systémová rúra , d=20mm,</t>
  </si>
  <si>
    <t xml:space="preserve">Viacvrstvová systémová rúra , d=25mm, </t>
  </si>
  <si>
    <t xml:space="preserve">Viacvrstvová systémová rúra ,  d=32mm, </t>
  </si>
  <si>
    <t>Izolácie vodovodného potrubia</t>
  </si>
  <si>
    <t>Tepelná izolácia Tubolit do DN 20</t>
  </si>
  <si>
    <t>Tepelná izolácia Tubolit DN 25</t>
  </si>
  <si>
    <t>Armatúry a príslušenstvo vodovodného potrubia</t>
  </si>
  <si>
    <t xml:space="preserve">Rohový ventil </t>
  </si>
  <si>
    <t>Uzatváracie ventily DN 15-32</t>
  </si>
  <si>
    <t>Vypúšťací ventil DN25</t>
  </si>
  <si>
    <t>Výtokový ventil s napojením na hadiucu</t>
  </si>
  <si>
    <t>Zariaďovacie predmety</t>
  </si>
  <si>
    <t>Umývadlo 60 cm pravouhlé s otv.</t>
  </si>
  <si>
    <t>Batéria umývadlová osadzná s jedným otvorom</t>
  </si>
  <si>
    <t>Zápachová uzávierka s ponornou rúrou pre umývadlo, vodorovný odtok: d=40mm, G=1 1/4", S lesklým pochrómovaním</t>
  </si>
  <si>
    <t>Súprava akustickej izolácie  pre závesné WC</t>
  </si>
  <si>
    <t>Ovládacie tlačidlo , pre dvojité splachovanie: Alpská biela</t>
  </si>
  <si>
    <t>WC záv.53 cm,pravouhlé</t>
  </si>
  <si>
    <t>WC sedadlo</t>
  </si>
  <si>
    <t>Pisoár biely,  anivandal, automat.splachovanie</t>
  </si>
  <si>
    <t>Automatika pre pisoár</t>
  </si>
  <si>
    <t>Elektrickýprietokový ohrievač pod umývadlo</t>
  </si>
  <si>
    <t>Tlaková skúška vodovodného potrubia do DN 50</t>
  </si>
  <si>
    <t>Dezinfekcia a preplach vodovodného potubia</t>
  </si>
  <si>
    <t xml:space="preserve">Presun hmôt pre vnútorný vodovod v objektoch  </t>
  </si>
  <si>
    <t>Cena komplet</t>
  </si>
  <si>
    <t>Rozpočet (výkaz výmer) je doplnkom projektovej dokumentácie. Špecifikácia je súpis hlavných zariadení. Pre objednávku a realizáciu platí výkresová dokumentácia, ktorá je smerodajným podkladom pre výpočet ceny realizácie a samotnú realizáciu. Rozpočet je na úrovni projekčného rozpočtu. Pred samotnou realizáciou je potrebné prekontrolovať dĺžky potrubí vodovodu a kanaliácie, ktoré sa upresnia po potrebných priestkumoch terénu a odladenia skutočnej trasy vedení.</t>
  </si>
  <si>
    <t>ZÁKAZKA</t>
  </si>
  <si>
    <t>INVESTOR</t>
  </si>
  <si>
    <t>REKONŠTRUKCIA ZÁPADNÉHO PALÁCA</t>
  </si>
  <si>
    <t>OBEC BECKOV, OBECNÝ ÚRAD</t>
  </si>
  <si>
    <t>ELEKTROINŠTALÁCIA, RPD</t>
  </si>
  <si>
    <t>ZMENA STAVBY PRED DOKONČENÍM</t>
  </si>
  <si>
    <t>916 38 BECKOV 180</t>
  </si>
  <si>
    <t>Vypracoval : Ing. Andrej Šmirala</t>
  </si>
  <si>
    <t>por.č.</t>
  </si>
  <si>
    <t>položka</t>
  </si>
  <si>
    <t>obj. č.</t>
  </si>
  <si>
    <t>počet</t>
  </si>
  <si>
    <t>m.j.</t>
  </si>
  <si>
    <t>j.cena  (€)</t>
  </si>
  <si>
    <t>spolu (€)</t>
  </si>
  <si>
    <t>montáž (€)</t>
  </si>
  <si>
    <t>celkom (€)</t>
  </si>
  <si>
    <t>1.</t>
  </si>
  <si>
    <t>Rozvádzač RMS3</t>
  </si>
  <si>
    <t>1.1</t>
  </si>
  <si>
    <t>ZÁSLEPKA NA 24M</t>
  </si>
  <si>
    <t>1.2</t>
  </si>
  <si>
    <t xml:space="preserve">VLOŽKA PRE ŠPECIÁLNY KĄÚČ        </t>
  </si>
  <si>
    <t>1.3</t>
  </si>
  <si>
    <t>XL3 800 ROZV.IP55 Š.950 V.1995</t>
  </si>
  <si>
    <t>1.4</t>
  </si>
  <si>
    <t xml:space="preserve">SADA 2 BOČNÝCH STIEN V1800  </t>
  </si>
  <si>
    <t>1.5</t>
  </si>
  <si>
    <t>XL3 PRÍSLUŠENSTVO</t>
  </si>
  <si>
    <t>1.6</t>
  </si>
  <si>
    <t>1.7</t>
  </si>
  <si>
    <t>Montážna doska pre DPX3 160/250 36m</t>
  </si>
  <si>
    <t>1.8</t>
  </si>
  <si>
    <t xml:space="preserve">KRYT MOD V150 Š850 </t>
  </si>
  <si>
    <t>1.9</t>
  </si>
  <si>
    <t xml:space="preserve">KRYT MODULÁRNY V300 Š850 </t>
  </si>
  <si>
    <t>1.10</t>
  </si>
  <si>
    <t>KRYT PLNÝ V100 Š850</t>
  </si>
  <si>
    <t>1.11</t>
  </si>
  <si>
    <t>KRYT PLNÝ V150 Š850</t>
  </si>
  <si>
    <t>1.12</t>
  </si>
  <si>
    <t>KRYT PLNÝ V400 Š850</t>
  </si>
  <si>
    <t>1.13</t>
  </si>
  <si>
    <t>XL3 800 DVERE Š.950 KOV V.1995</t>
  </si>
  <si>
    <t>1.14</t>
  </si>
  <si>
    <t>SVORKA RAD.PRE N VODIČ 4 MM2</t>
  </si>
  <si>
    <t>1.15</t>
  </si>
  <si>
    <t>SVORKA RADOVÁ SIVÁ 4 MM2</t>
  </si>
  <si>
    <t>1.16</t>
  </si>
  <si>
    <t>SVORKA RADOVÁ SIVÁ 35MM2</t>
  </si>
  <si>
    <t>1.17</t>
  </si>
  <si>
    <t>XL3 400 SVORKY PRE MEĎ.12X4</t>
  </si>
  <si>
    <t>1.18</t>
  </si>
  <si>
    <t>UZEMNENIE</t>
  </si>
  <si>
    <t>1.19</t>
  </si>
  <si>
    <t>ZARÁŽKA UKONČ.</t>
  </si>
  <si>
    <t>1.20</t>
  </si>
  <si>
    <t>BOČNICA SVORKY DO 10MM2</t>
  </si>
  <si>
    <t>1.21</t>
  </si>
  <si>
    <t>BOČNICA PRE SV. OD 16 DO 35MM2</t>
  </si>
  <si>
    <t>1.22</t>
  </si>
  <si>
    <t>TX3 istič 10000A 3P B 13A</t>
  </si>
  <si>
    <t>1.23</t>
  </si>
  <si>
    <t>TX3 istič 10000A 3P B 32A</t>
  </si>
  <si>
    <t>1.24</t>
  </si>
  <si>
    <t>TX3 istič 10000A 1P C 4A</t>
  </si>
  <si>
    <t>1.25</t>
  </si>
  <si>
    <t>TX3 istič 10000A 3P C 25A</t>
  </si>
  <si>
    <t>1.26</t>
  </si>
  <si>
    <t>Hliníková lišta dištanč. výška  DPX3  160/250 a DPX3 IS 25</t>
  </si>
  <si>
    <t>1.27</t>
  </si>
  <si>
    <t>Prúd.chránič s nadprúd.ochranou DX3 10000A 1P+N B 13A 30mA Typ A</t>
  </si>
  <si>
    <t>1.28</t>
  </si>
  <si>
    <t>Prúd.chránič s nadprúd.ochranou DX3 10000A 1P+N C 6A 30mA Typ A</t>
  </si>
  <si>
    <t>1.29</t>
  </si>
  <si>
    <t>TX3-pr.chránič 3P+N 40A 30mA Typ A</t>
  </si>
  <si>
    <t>1.30</t>
  </si>
  <si>
    <t>Zvodič prepätia T1+T2 (B+C) 12,5kA 3P so signalizáciou</t>
  </si>
  <si>
    <t>1.31</t>
  </si>
  <si>
    <t>Sada prepájacích káblov pre zvodiče prepätia</t>
  </si>
  <si>
    <t>1.32</t>
  </si>
  <si>
    <t>Výk.istič DPX3 160 16kA 3P 125A tepelno-magnet.</t>
  </si>
  <si>
    <t>1.33</t>
  </si>
  <si>
    <t>Výk.istič DPX3 160 16kA 3P 160A tepelno-magnet.</t>
  </si>
  <si>
    <t>1.34</t>
  </si>
  <si>
    <t xml:space="preserve">Pomocný alebo signalizačný kontakt DPX3 </t>
  </si>
  <si>
    <t>1.35</t>
  </si>
  <si>
    <t>Vypínacia spúšť DPX3   200-277 Vac/dc</t>
  </si>
  <si>
    <t>1.36</t>
  </si>
  <si>
    <t>Adaptér na DIN lištu pre DPX3 160</t>
  </si>
  <si>
    <t>1.37</t>
  </si>
  <si>
    <t>Podružný materiál</t>
  </si>
  <si>
    <t>2.</t>
  </si>
  <si>
    <t>Káble a vodiče</t>
  </si>
  <si>
    <t>2.1</t>
  </si>
  <si>
    <t>CXKE-R-J (B2ca -s1,d1,a1) 3x1,5mm2</t>
  </si>
  <si>
    <t>2.2</t>
  </si>
  <si>
    <t>CXKE-R-O (B2ca -s1,d1,a1) 3x1,5mm2</t>
  </si>
  <si>
    <t>2.3</t>
  </si>
  <si>
    <t>CXKE-R-J (B2ca -s1,d1,a1) 5x1,5mm2</t>
  </si>
  <si>
    <t>2.4</t>
  </si>
  <si>
    <t>CXKE-R-J (B2ca -s1,d1,a1) 3x2,5mm2</t>
  </si>
  <si>
    <t>2.5</t>
  </si>
  <si>
    <t>CXKE-R-J (B2ca -s1,d1,a1) 5x2,5mm2</t>
  </si>
  <si>
    <t>2.6</t>
  </si>
  <si>
    <t>CYKY-J 4x50mm2 (dĺžku upresniť)</t>
  </si>
  <si>
    <t>2.7</t>
  </si>
  <si>
    <t>CYKY-J 3x70+35mm2 (dĺžku upresniť)</t>
  </si>
  <si>
    <t>2.8</t>
  </si>
  <si>
    <t>CH-R 1x4mm2 zž RM</t>
  </si>
  <si>
    <t>2.9</t>
  </si>
  <si>
    <t>FeZn 30x4mm</t>
  </si>
  <si>
    <t>2.10</t>
  </si>
  <si>
    <t>FeZn D10mm</t>
  </si>
  <si>
    <t>2.11</t>
  </si>
  <si>
    <t>Ukončenie káblov do 5x4mm2</t>
  </si>
  <si>
    <t>3.</t>
  </si>
  <si>
    <t>Žlaby, trubky, podlahové kanály</t>
  </si>
  <si>
    <t>3.1</t>
  </si>
  <si>
    <t>KF09075</t>
  </si>
  <si>
    <t>3.2</t>
  </si>
  <si>
    <t>KF09090</t>
  </si>
  <si>
    <t>3.3</t>
  </si>
  <si>
    <t>Super Monoflex 1220 L50</t>
  </si>
  <si>
    <t>3.4</t>
  </si>
  <si>
    <t>MARS NKZI 100X250X1.25 + veko</t>
  </si>
  <si>
    <t>3.5</t>
  </si>
  <si>
    <t>Spojovací a závesný materiál</t>
  </si>
  <si>
    <t>4.</t>
  </si>
  <si>
    <t>Svietidlá</t>
  </si>
  <si>
    <t>4.1</t>
  </si>
  <si>
    <t>EIVA ELEGANT závesná lampa s tienidlom, 230V, IP65</t>
  </si>
  <si>
    <t>4.2</t>
  </si>
  <si>
    <t>LED2 5130734 LUNA, antracit, 230V, IP54</t>
  </si>
  <si>
    <t>4.3</t>
  </si>
  <si>
    <t>HYDROFLOOR MEDIUM COMPACT, 230V, IP67</t>
  </si>
  <si>
    <t>4.4</t>
  </si>
  <si>
    <t>Cromwell 18 Light Chandelier CW18-OLD-BRZ, 18xE14 LED, 230V, IP20</t>
  </si>
  <si>
    <t>4.5</t>
  </si>
  <si>
    <t>REDO 9581 antracit, 230V, IP54</t>
  </si>
  <si>
    <t>4.6</t>
  </si>
  <si>
    <t>LED2 6090433 MATRIX II, 230V, IP20</t>
  </si>
  <si>
    <t>4.7</t>
  </si>
  <si>
    <t>PRO TRACK 3M BLACK</t>
  </si>
  <si>
    <t>PRO-0430-B</t>
  </si>
  <si>
    <t>4.8</t>
  </si>
  <si>
    <t>PRO TRACK CONNECTOR RIGHT BLACK</t>
  </si>
  <si>
    <t>PRO-0431R-B</t>
  </si>
  <si>
    <t>4.9</t>
  </si>
  <si>
    <t>PRO TRACK END CAP BLACK</t>
  </si>
  <si>
    <t>PRO-0432-B</t>
  </si>
  <si>
    <t>4.10</t>
  </si>
  <si>
    <t>PRO TRACK COUPLER BLACK</t>
  </si>
  <si>
    <t>PRO-0433-B</t>
  </si>
  <si>
    <t>4.11</t>
  </si>
  <si>
    <t>PRO TRACK WIRE SUSPENSION EZCLICK 3M BLACK</t>
  </si>
  <si>
    <t>PRO-EZ0448-B</t>
  </si>
  <si>
    <t>4.12</t>
  </si>
  <si>
    <t>Montážny a závesný materiál</t>
  </si>
  <si>
    <t>5.</t>
  </si>
  <si>
    <t>Núdzové osvetlenie (svietidlá Helplux)</t>
  </si>
  <si>
    <t>5.1</t>
  </si>
  <si>
    <t>SL - GR8-1,5H-IP42 HELPLUX +picto D</t>
  </si>
  <si>
    <t>N12</t>
  </si>
  <si>
    <t>LED svietidlo nástenné, prisadené, piktogram šípka dolu, IP42</t>
  </si>
  <si>
    <t>5.2</t>
  </si>
  <si>
    <t>GR-291/ WP/M -1,5H-IP65 -  HELPLUX</t>
  </si>
  <si>
    <t>N11</t>
  </si>
  <si>
    <t>LED svietidlo stropné bezpečnostné, prisadené, IP65</t>
  </si>
  <si>
    <t>5.3</t>
  </si>
  <si>
    <t>6.</t>
  </si>
  <si>
    <t>Elektroinštalačné a ostatné prístroje</t>
  </si>
  <si>
    <t>6.1</t>
  </si>
  <si>
    <t>Jednopólový spínač č.1, 250V/10A, IP44, prisadený</t>
  </si>
  <si>
    <t>6.2</t>
  </si>
  <si>
    <t>Sériový spínač č.5, 250V/10A, IP44, prisadený</t>
  </si>
  <si>
    <t>6.3</t>
  </si>
  <si>
    <t>Striedavý prepínač č.6, 250V/10A, IP44, prisadený</t>
  </si>
  <si>
    <t>6.4</t>
  </si>
  <si>
    <t>Striedavý prepínač č.6+6, 250V/10A, IP44, prisadený</t>
  </si>
  <si>
    <t>6.5</t>
  </si>
  <si>
    <t>PIR pohybový snímač 360°, montáž na strop, 230V, IP44</t>
  </si>
  <si>
    <t>6.6</t>
  </si>
  <si>
    <t>Zásuvka 250V/16A, IP44, prisadená</t>
  </si>
  <si>
    <t>6.7</t>
  </si>
  <si>
    <t>IP66 box - 4 modulová kovová podlahová krabica, nerez, výklopný kryt</t>
  </si>
  <si>
    <t>088064</t>
  </si>
  <si>
    <t>6.8</t>
  </si>
  <si>
    <t>7.</t>
  </si>
  <si>
    <t>Elektroinštalačný materiál</t>
  </si>
  <si>
    <t>7.1</t>
  </si>
  <si>
    <t>Krabica OBO A8</t>
  </si>
  <si>
    <t>7.2</t>
  </si>
  <si>
    <t>WAGO svorky</t>
  </si>
  <si>
    <t>7.3</t>
  </si>
  <si>
    <t>Štukatérska sadra</t>
  </si>
  <si>
    <t>7.4</t>
  </si>
  <si>
    <t>Označovacie štítky káblové</t>
  </si>
  <si>
    <t>7.5</t>
  </si>
  <si>
    <t>Označovacie štítky prístrojové</t>
  </si>
  <si>
    <t>7.6</t>
  </si>
  <si>
    <t>Spojovací materiál</t>
  </si>
  <si>
    <t>7.7</t>
  </si>
  <si>
    <t>8.</t>
  </si>
  <si>
    <t>Ostatné</t>
  </si>
  <si>
    <t>8.1</t>
  </si>
  <si>
    <t>Koordinácia s ostatnými profesiami</t>
  </si>
  <si>
    <t>8.2</t>
  </si>
  <si>
    <t>Lešenia a ostatná mechanizácia</t>
  </si>
  <si>
    <t>8.3</t>
  </si>
  <si>
    <t>Presun hmôt a materiálu</t>
  </si>
  <si>
    <t>8.4</t>
  </si>
  <si>
    <t>Atestácia a vyhlásenie o zhode rozvádzača RMS3</t>
  </si>
  <si>
    <t>8.5</t>
  </si>
  <si>
    <t>Kontrola rozvádzača termovíziou</t>
  </si>
  <si>
    <t>8.6</t>
  </si>
  <si>
    <t>Protipožiarne prestupy</t>
  </si>
  <si>
    <t>8.7</t>
  </si>
  <si>
    <t>Meranie osvetlenia</t>
  </si>
  <si>
    <t>8.8</t>
  </si>
  <si>
    <t>Meranie núdzového osvetlenia</t>
  </si>
  <si>
    <t>8.9</t>
  </si>
  <si>
    <t>Technická dokumentácia skutočného vyhotovenia</t>
  </si>
  <si>
    <t>8.10</t>
  </si>
  <si>
    <t>Revízia + atesty</t>
  </si>
  <si>
    <t>Poznámky :</t>
  </si>
  <si>
    <t>Všetky práce, ich rozsah a ďalšie podrobnosti konzultovať s investorom priamo na stavbe.</t>
  </si>
  <si>
    <t>V priestoroch, kde sa vyžadujú káble s doplnkovou klasifikáciou (B2ca-s1,d1,a1), musí byť elektroinštalačný materiál</t>
  </si>
  <si>
    <t>tiež vo vyhotovení s doplnkovou klasifikáciou (B2ca-s1,d1,a1) - chráničky, krabice, trubky a pod.</t>
  </si>
  <si>
    <t>ZTI</t>
  </si>
  <si>
    <t>ELE</t>
  </si>
  <si>
    <t>Ventilátor (WC) 230V dobeh</t>
  </si>
  <si>
    <t>D+M nosná konštrukcia strechy a lávky vrátane spojovacích prvkov</t>
  </si>
  <si>
    <t>D+M Dvere do prevetu 0,6x1,65m, presné zameranie a realizačnú dokumentáciu zabezpečuje realizátor, D6</t>
  </si>
  <si>
    <t>D+M Kovové okno s jednoduchým zasklením 0,44x1,515m, presné zameranie a realizačnú dokumentáciu zabezpečuje realizátor, OK3</t>
  </si>
  <si>
    <t>D+M Kovové okno s jednoduchým zasklením 0,655x0,46m, presné zameranie a realizačnú dokumentáciu zabezpečuje realizátor, OK2</t>
  </si>
  <si>
    <t>D+M Kovové okno s jednoduchým zasklením 0,655x0,84m, presné zameranie a realizačnú dokumentáciu zabezpečuje realizátor, OK2</t>
  </si>
  <si>
    <t>D+M Kovové okno s jednoduchým zasklením  0,36x1,5m, presné zameranie a realizačnú dokumentáciu zabezpečuje realizátor, OK1</t>
  </si>
  <si>
    <t>Reštaurátorsky konzervovať exteriérové omietky západného paláca</t>
  </si>
  <si>
    <t>Vonkajšie opláštenie zo smrekových dosák,  ošetrených ochranným náterom</t>
  </si>
  <si>
    <t>Konzervovanie historických omietok ST2 1.03 a 1.04</t>
  </si>
  <si>
    <t>Nový pieskovcový chŕlič 1,3x0,25*0,13</t>
  </si>
  <si>
    <t>Premúrovanie špaliet dverí zo šedého kameňa</t>
  </si>
  <si>
    <t>Rozobratie špaliet</t>
  </si>
  <si>
    <t xml:space="preserve">SO.01 BÚRACIE PRÁCE </t>
  </si>
  <si>
    <t>A-studio</t>
  </si>
  <si>
    <t>20a</t>
  </si>
  <si>
    <t>Doplnená položka</t>
  </si>
  <si>
    <t>20b</t>
  </si>
  <si>
    <t>D+M Perforovaný plech umiestnený v mieste žľabov, rozmer platne 400x400mm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</si>
</sst>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dd\.mm\.yyyy"/>
    <numFmt numFmtId="165" formatCode="#,##0.00\ &quot;€&quot;"/>
    <numFmt numFmtId="166" formatCode="_-&quot;€&quot;\ * #,##0.00_-;_-&quot;€&quot;\ * #,##0.00\-;_-&quot;€&quot;\ * &quot;-&quot;??_-;_-@_-"/>
    <numFmt numFmtId="167" formatCode="#,##0.00\ &quot;Sk&quot;;[Red]\-#,##0.00\ &quot;Sk&quot;"/>
    <numFmt numFmtId="168" formatCode="#,##0\ &quot;Kč&quot;;\-#,##0\ &quot;Kč&quot;"/>
    <numFmt numFmtId="169" formatCode="_-* #,##0.00\ &quot;Kč&quot;_-;\-* #,##0.00\ &quot;Kč&quot;_-;_-* &quot;-&quot;??\ &quot;Kč&quot;_-;_-@_-"/>
    <numFmt numFmtId="170" formatCode="#,##0.\-\ "/>
    <numFmt numFmtId="171" formatCode="#,##0.00\ _€"/>
    <numFmt numFmtId="172" formatCode="#,##0.00\ _E_U_R"/>
    <numFmt numFmtId="173" formatCode="#,##0.000;\-#,##0.000"/>
    <numFmt numFmtId="174" formatCode="#,##0.00\ [$€-1]"/>
    <numFmt numFmtId="175" formatCode="[$-41B]mmm\-yy;@"/>
  </numFmts>
  <fonts count="72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8"/>
      <name val="MS Sans Serif"/>
      <family val="2"/>
      <charset val="1"/>
    </font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Helv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Tahoma"/>
      <family val="2"/>
      <charset val="238"/>
    </font>
    <font>
      <u/>
      <sz val="10"/>
      <color indexed="12"/>
      <name val="Arial CE"/>
      <family val="2"/>
      <charset val="238"/>
    </font>
    <font>
      <b/>
      <i/>
      <sz val="10"/>
      <color indexed="9"/>
      <name val="Albertus Medium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sz val="12"/>
      <color indexed="9"/>
      <name val="Helvetica CE"/>
      <charset val="238"/>
    </font>
    <font>
      <u/>
      <sz val="10"/>
      <color indexed="12"/>
      <name val="Arial CE"/>
      <family val="2"/>
      <charset val="238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 CE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2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YR"/>
      <charset val="238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</font>
    <font>
      <sz val="8"/>
      <color rgb="FFFF0000"/>
      <name val="Arial CE"/>
      <family val="2"/>
      <charset val="238"/>
    </font>
    <font>
      <sz val="8"/>
      <color rgb="FF7030A0"/>
      <name val="Arial CE"/>
      <family val="2"/>
      <charset val="238"/>
    </font>
    <font>
      <b/>
      <i/>
      <sz val="9"/>
      <name val="Calibri"/>
      <family val="2"/>
      <charset val="238"/>
    </font>
    <font>
      <b/>
      <sz val="14"/>
      <name val="Calibri"/>
      <family val="2"/>
    </font>
    <font>
      <sz val="8"/>
      <color theme="0" tint="-0.249977111117893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8"/>
      <name val="Arial CE"/>
      <family val="2"/>
      <charset val="238"/>
    </font>
    <font>
      <b/>
      <sz val="11"/>
      <name val="Arial CE"/>
      <charset val="238"/>
    </font>
    <font>
      <b/>
      <sz val="8"/>
      <color rgb="FF7030A0"/>
      <name val="Arial CE"/>
      <charset val="238"/>
    </font>
    <font>
      <b/>
      <sz val="8"/>
      <name val="MS Sans Serif"/>
      <family val="2"/>
      <charset val="238"/>
    </font>
    <font>
      <i/>
      <sz val="11"/>
      <name val="Arial Narrow"/>
      <family val="2"/>
      <charset val="238"/>
    </font>
    <font>
      <sz val="11"/>
      <color rgb="FF0000FF"/>
      <name val="Arial Narrow"/>
      <family val="2"/>
      <charset val="238"/>
    </font>
    <font>
      <sz val="11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9">
    <xf numFmtId="0" fontId="0" fillId="0" borderId="0"/>
    <xf numFmtId="0" fontId="7" fillId="0" borderId="0">
      <alignment vertical="top" wrapText="1"/>
      <protection locked="0"/>
    </xf>
    <xf numFmtId="0" fontId="8" fillId="0" borderId="0"/>
    <xf numFmtId="0" fontId="10" fillId="0" borderId="0"/>
    <xf numFmtId="0" fontId="10" fillId="0" borderId="0"/>
    <xf numFmtId="0" fontId="10" fillId="0" borderId="0"/>
    <xf numFmtId="166" fontId="11" fillId="0" borderId="0" applyFont="0" applyFill="0" applyBorder="0" applyAlignment="0" applyProtection="0">
      <alignment vertical="top"/>
    </xf>
    <xf numFmtId="0" fontId="9" fillId="0" borderId="0"/>
    <xf numFmtId="0" fontId="12" fillId="0" borderId="0"/>
    <xf numFmtId="0" fontId="1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9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6" applyNumberFormat="0" applyAlignment="0" applyProtection="0"/>
    <xf numFmtId="0" fontId="19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23" borderId="11" applyNumberFormat="0" applyAlignment="0" applyProtection="0"/>
    <xf numFmtId="0" fontId="17" fillId="5" borderId="0" applyNumberFormat="0" applyBorder="0" applyAlignment="0" applyProtection="0"/>
    <xf numFmtId="0" fontId="26" fillId="9" borderId="6" applyNumberFormat="0" applyAlignment="0" applyProtection="0"/>
    <xf numFmtId="0" fontId="25" fillId="23" borderId="11" applyNumberFormat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10" fillId="0" borderId="0"/>
    <xf numFmtId="0" fontId="15" fillId="25" borderId="13" applyNumberFormat="0" applyFont="0" applyAlignment="0" applyProtection="0"/>
    <xf numFmtId="0" fontId="31" fillId="22" borderId="14" applyNumberFormat="0" applyAlignment="0" applyProtection="0"/>
    <xf numFmtId="0" fontId="27" fillId="0" borderId="12" applyNumberFormat="0" applyFill="0" applyAlignment="0" applyProtection="0"/>
    <xf numFmtId="0" fontId="21" fillId="6" borderId="0" applyNumberFormat="0" applyBorder="0" applyAlignment="0" applyProtection="0"/>
    <xf numFmtId="0" fontId="30" fillId="0" borderId="0"/>
    <xf numFmtId="0" fontId="3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0" fillId="0" borderId="0"/>
    <xf numFmtId="0" fontId="33" fillId="0" borderId="0" applyAlignment="0">
      <alignment vertical="top" wrapText="1"/>
      <protection locked="0"/>
    </xf>
    <xf numFmtId="0" fontId="34" fillId="0" borderId="0"/>
    <xf numFmtId="0" fontId="36" fillId="0" borderId="0"/>
    <xf numFmtId="0" fontId="37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69" fontId="3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0" fillId="0" borderId="0" applyFill="0" applyBorder="0" applyAlignment="0" applyProtection="0"/>
    <xf numFmtId="168" fontId="40" fillId="0" borderId="0" applyFill="0" applyBorder="0" applyAlignment="0" applyProtection="0"/>
    <xf numFmtId="169" fontId="34" fillId="0" borderId="0" applyFont="0" applyFill="0" applyBorder="0" applyAlignment="0" applyProtection="0"/>
    <xf numFmtId="0" fontId="41" fillId="26" borderId="15">
      <alignment horizontal="left"/>
    </xf>
    <xf numFmtId="170" fontId="38" fillId="27" borderId="16"/>
    <xf numFmtId="0" fontId="35" fillId="0" borderId="0"/>
    <xf numFmtId="0" fontId="40" fillId="0" borderId="0"/>
    <xf numFmtId="0" fontId="35" fillId="0" borderId="0"/>
    <xf numFmtId="0" fontId="34" fillId="0" borderId="0"/>
    <xf numFmtId="0" fontId="10" fillId="0" borderId="0"/>
    <xf numFmtId="9" fontId="39" fillId="0" borderId="0" applyFont="0" applyFill="0" applyBorder="0" applyAlignment="0" applyProtection="0"/>
    <xf numFmtId="9" fontId="40" fillId="0" borderId="0" applyFill="0" applyBorder="0" applyAlignment="0" applyProtection="0"/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3" fillId="28" borderId="11" applyNumberFormat="0" applyAlignment="0" applyProtection="0"/>
    <xf numFmtId="0" fontId="43" fillId="28" borderId="11" applyNumberFormat="0" applyAlignment="0" applyProtection="0"/>
    <xf numFmtId="0" fontId="10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10" fillId="0" borderId="0"/>
    <xf numFmtId="0" fontId="45" fillId="0" borderId="0"/>
    <xf numFmtId="0" fontId="44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44" fillId="0" borderId="0"/>
    <xf numFmtId="0" fontId="44" fillId="0" borderId="0"/>
    <xf numFmtId="0" fontId="46" fillId="0" borderId="0"/>
    <xf numFmtId="0" fontId="9" fillId="0" borderId="0"/>
    <xf numFmtId="0" fontId="47" fillId="0" borderId="0"/>
    <xf numFmtId="0" fontId="34" fillId="0" borderId="0"/>
  </cellStyleXfs>
  <cellXfs count="50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3" borderId="0" xfId="0" applyFont="1" applyFill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2" xfId="1" applyFont="1" applyFill="1" applyBorder="1" applyAlignment="1" applyProtection="1">
      <alignment horizontal="left" vertical="center" wrapText="1"/>
    </xf>
    <xf numFmtId="0" fontId="2" fillId="3" borderId="2" xfId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28" xfId="0" applyNumberFormat="1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0" xfId="1" applyFont="1" applyFill="1" applyBorder="1" applyAlignment="1" applyProtection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3" borderId="23" xfId="1" applyFont="1" applyFill="1" applyBorder="1" applyAlignment="1" applyProtection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>
      <alignment horizontal="center" vertical="center"/>
    </xf>
    <xf numFmtId="0" fontId="2" fillId="0" borderId="24" xfId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65" fontId="1" fillId="0" borderId="32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1" fillId="0" borderId="41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3" borderId="20" xfId="1" applyFont="1" applyFill="1" applyBorder="1" applyAlignment="1" applyProtection="1">
      <alignment horizontal="left" vertical="top" wrapText="1"/>
    </xf>
    <xf numFmtId="165" fontId="1" fillId="0" borderId="20" xfId="0" applyNumberFormat="1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center" vertical="center"/>
    </xf>
    <xf numFmtId="165" fontId="1" fillId="0" borderId="49" xfId="0" applyNumberFormat="1" applyFont="1" applyFill="1" applyBorder="1" applyAlignment="1">
      <alignment horizontal="center" vertical="center"/>
    </xf>
    <xf numFmtId="165" fontId="1" fillId="0" borderId="24" xfId="0" applyNumberFormat="1" applyFont="1" applyFill="1" applyBorder="1" applyAlignment="1">
      <alignment horizontal="center" vertical="center"/>
    </xf>
    <xf numFmtId="165" fontId="1" fillId="0" borderId="50" xfId="0" applyNumberFormat="1" applyFont="1" applyFill="1" applyBorder="1" applyAlignment="1">
      <alignment horizontal="center" vertical="center"/>
    </xf>
    <xf numFmtId="165" fontId="4" fillId="0" borderId="40" xfId="0" applyNumberFormat="1" applyFont="1" applyBorder="1" applyAlignment="1">
      <alignment horizontal="center" vertical="center"/>
    </xf>
    <xf numFmtId="0" fontId="2" fillId="3" borderId="24" xfId="1" applyFont="1" applyFill="1" applyBorder="1" applyAlignment="1" applyProtection="1">
      <alignment horizontal="left" vertical="center" wrapText="1"/>
    </xf>
    <xf numFmtId="165" fontId="1" fillId="0" borderId="24" xfId="0" applyNumberFormat="1" applyFont="1" applyBorder="1" applyAlignment="1">
      <alignment horizontal="center" vertical="center"/>
    </xf>
    <xf numFmtId="165" fontId="1" fillId="0" borderId="50" xfId="0" applyNumberFormat="1" applyFont="1" applyBorder="1" applyAlignment="1">
      <alignment horizontal="center" vertical="center"/>
    </xf>
    <xf numFmtId="0" fontId="2" fillId="0" borderId="17" xfId="1" applyFont="1" applyFill="1" applyBorder="1" applyAlignment="1" applyProtection="1">
      <alignment horizontal="left" vertical="center" wrapText="1"/>
    </xf>
    <xf numFmtId="165" fontId="1" fillId="0" borderId="17" xfId="0" applyNumberFormat="1" applyFont="1" applyFill="1" applyBorder="1" applyAlignment="1">
      <alignment horizontal="center" vertical="center"/>
    </xf>
    <xf numFmtId="0" fontId="2" fillId="29" borderId="1" xfId="1" applyFont="1" applyFill="1" applyBorder="1" applyAlignment="1" applyProtection="1">
      <alignment horizontal="left" vertical="center" wrapText="1"/>
    </xf>
    <xf numFmtId="0" fontId="1" fillId="29" borderId="1" xfId="0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 vertical="center"/>
    </xf>
    <xf numFmtId="165" fontId="1" fillId="29" borderId="1" xfId="0" applyNumberFormat="1" applyFont="1" applyFill="1" applyBorder="1" applyAlignment="1">
      <alignment horizontal="center" vertical="center"/>
    </xf>
    <xf numFmtId="165" fontId="1" fillId="29" borderId="49" xfId="0" applyNumberFormat="1" applyFont="1" applyFill="1" applyBorder="1" applyAlignment="1">
      <alignment horizontal="center" vertical="center"/>
    </xf>
    <xf numFmtId="0" fontId="1" fillId="29" borderId="21" xfId="0" applyFont="1" applyFill="1" applyBorder="1" applyAlignment="1">
      <alignment horizontal="center" vertical="center"/>
    </xf>
    <xf numFmtId="0" fontId="1" fillId="29" borderId="41" xfId="0" applyFont="1" applyFill="1" applyBorder="1" applyAlignment="1">
      <alignment horizontal="center" vertical="center"/>
    </xf>
    <xf numFmtId="0" fontId="1" fillId="29" borderId="17" xfId="0" applyFont="1" applyFill="1" applyBorder="1" applyAlignment="1">
      <alignment horizontal="center" vertical="center"/>
    </xf>
    <xf numFmtId="0" fontId="2" fillId="29" borderId="17" xfId="1" applyFont="1" applyFill="1" applyBorder="1" applyAlignment="1" applyProtection="1">
      <alignment horizontal="left" vertical="center" wrapText="1"/>
    </xf>
    <xf numFmtId="2" fontId="1" fillId="29" borderId="17" xfId="0" applyNumberFormat="1" applyFont="1" applyFill="1" applyBorder="1" applyAlignment="1">
      <alignment horizontal="center" vertical="center"/>
    </xf>
    <xf numFmtId="165" fontId="1" fillId="29" borderId="17" xfId="0" applyNumberFormat="1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4" fillId="0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29" borderId="24" xfId="0" applyFont="1" applyFill="1" applyBorder="1" applyAlignment="1">
      <alignment horizontal="center" vertical="center"/>
    </xf>
    <xf numFmtId="2" fontId="1" fillId="29" borderId="24" xfId="0" applyNumberFormat="1" applyFont="1" applyFill="1" applyBorder="1" applyAlignment="1">
      <alignment horizontal="center" vertical="center"/>
    </xf>
    <xf numFmtId="165" fontId="1" fillId="29" borderId="29" xfId="0" applyNumberFormat="1" applyFont="1" applyFill="1" applyBorder="1" applyAlignment="1">
      <alignment horizontal="center" vertical="center"/>
    </xf>
    <xf numFmtId="0" fontId="1" fillId="29" borderId="22" xfId="0" applyFont="1" applyFill="1" applyBorder="1" applyAlignment="1">
      <alignment horizontal="center" vertical="center"/>
    </xf>
    <xf numFmtId="0" fontId="2" fillId="29" borderId="24" xfId="1" applyFont="1" applyFill="1" applyBorder="1" applyAlignment="1" applyProtection="1">
      <alignment horizontal="left" vertical="center" wrapText="1"/>
    </xf>
    <xf numFmtId="165" fontId="1" fillId="29" borderId="24" xfId="0" applyNumberFormat="1" applyFont="1" applyFill="1" applyBorder="1" applyAlignment="1">
      <alignment horizontal="center" vertical="center"/>
    </xf>
    <xf numFmtId="165" fontId="1" fillId="29" borderId="50" xfId="0" applyNumberFormat="1" applyFont="1" applyFill="1" applyBorder="1" applyAlignment="1">
      <alignment horizontal="center" vertical="center"/>
    </xf>
    <xf numFmtId="0" fontId="1" fillId="29" borderId="19" xfId="0" applyFont="1" applyFill="1" applyBorder="1" applyAlignment="1">
      <alignment horizontal="center" vertical="top"/>
    </xf>
    <xf numFmtId="0" fontId="1" fillId="29" borderId="20" xfId="0" applyFont="1" applyFill="1" applyBorder="1" applyAlignment="1">
      <alignment horizontal="left" vertical="center"/>
    </xf>
    <xf numFmtId="0" fontId="1" fillId="29" borderId="20" xfId="0" applyFont="1" applyFill="1" applyBorder="1" applyAlignment="1">
      <alignment horizontal="center" vertical="center"/>
    </xf>
    <xf numFmtId="165" fontId="1" fillId="29" borderId="27" xfId="0" applyNumberFormat="1" applyFont="1" applyFill="1" applyBorder="1" applyAlignment="1">
      <alignment horizontal="center" vertical="center"/>
    </xf>
    <xf numFmtId="0" fontId="2" fillId="3" borderId="42" xfId="1" applyFont="1" applyFill="1" applyBorder="1" applyAlignment="1" applyProtection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1" fillId="29" borderId="28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1" fillId="3" borderId="43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1" fillId="0" borderId="0" xfId="0" applyNumberFormat="1" applyFont="1" applyFill="1" applyBorder="1"/>
    <xf numFmtId="165" fontId="1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3" borderId="0" xfId="1" applyFont="1" applyFill="1" applyBorder="1" applyAlignment="1" applyProtection="1">
      <alignment vertical="center" wrapText="1"/>
    </xf>
    <xf numFmtId="0" fontId="1" fillId="0" borderId="51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65" fontId="1" fillId="0" borderId="52" xfId="0" applyNumberFormat="1" applyFont="1" applyBorder="1" applyAlignment="1">
      <alignment horizontal="center" vertical="center"/>
    </xf>
    <xf numFmtId="165" fontId="1" fillId="0" borderId="53" xfId="0" applyNumberFormat="1" applyFont="1" applyBorder="1" applyAlignment="1">
      <alignment horizontal="center" vertical="center"/>
    </xf>
    <xf numFmtId="0" fontId="2" fillId="29" borderId="1" xfId="0" applyFont="1" applyFill="1" applyBorder="1" applyAlignment="1" applyProtection="1">
      <alignment horizontal="left" vertical="center" wrapText="1"/>
      <protection locked="0"/>
    </xf>
    <xf numFmtId="0" fontId="1" fillId="29" borderId="45" xfId="0" applyFont="1" applyFill="1" applyBorder="1" applyAlignment="1">
      <alignment horizontal="center" vertical="center"/>
    </xf>
    <xf numFmtId="0" fontId="2" fillId="29" borderId="46" xfId="0" applyFont="1" applyFill="1" applyBorder="1" applyAlignment="1" applyProtection="1">
      <alignment horizontal="left" vertical="center" wrapText="1"/>
      <protection locked="0"/>
    </xf>
    <xf numFmtId="0" fontId="1" fillId="29" borderId="46" xfId="0" applyFont="1" applyFill="1" applyBorder="1" applyAlignment="1">
      <alignment horizontal="center" vertical="center"/>
    </xf>
    <xf numFmtId="2" fontId="1" fillId="29" borderId="46" xfId="0" applyNumberFormat="1" applyFont="1" applyFill="1" applyBorder="1" applyAlignment="1">
      <alignment horizontal="center" vertical="center"/>
    </xf>
    <xf numFmtId="165" fontId="1" fillId="29" borderId="47" xfId="0" applyNumberFormat="1" applyFont="1" applyFill="1" applyBorder="1" applyAlignment="1">
      <alignment horizontal="center" vertical="center"/>
    </xf>
    <xf numFmtId="165" fontId="1" fillId="29" borderId="40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3" borderId="34" xfId="1" applyFont="1" applyFill="1" applyBorder="1" applyAlignment="1" applyProtection="1">
      <alignment horizontal="left" vertical="center" wrapText="1"/>
    </xf>
    <xf numFmtId="2" fontId="1" fillId="0" borderId="34" xfId="0" applyNumberFormat="1" applyFont="1" applyBorder="1" applyAlignment="1">
      <alignment horizontal="center" vertical="center"/>
    </xf>
    <xf numFmtId="165" fontId="1" fillId="0" borderId="35" xfId="0" applyNumberFormat="1" applyFont="1" applyFill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6" fillId="0" borderId="48" xfId="0" applyNumberFormat="1" applyFont="1" applyBorder="1" applyAlignment="1">
      <alignment horizontal="center"/>
    </xf>
    <xf numFmtId="165" fontId="2" fillId="0" borderId="49" xfId="0" applyNumberFormat="1" applyFont="1" applyBorder="1" applyAlignment="1">
      <alignment horizontal="center"/>
    </xf>
    <xf numFmtId="165" fontId="2" fillId="0" borderId="5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165" fontId="5" fillId="0" borderId="40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top"/>
    </xf>
    <xf numFmtId="165" fontId="4" fillId="0" borderId="48" xfId="0" applyNumberFormat="1" applyFont="1" applyBorder="1" applyAlignment="1">
      <alignment horizontal="center" vertical="center"/>
    </xf>
    <xf numFmtId="165" fontId="2" fillId="0" borderId="49" xfId="0" applyNumberFormat="1" applyFont="1" applyBorder="1" applyAlignment="1" applyProtection="1">
      <alignment horizontal="center" vertical="center"/>
      <protection locked="0"/>
    </xf>
    <xf numFmtId="165" fontId="2" fillId="0" borderId="49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50" xfId="0" applyNumberFormat="1" applyFont="1" applyFill="1" applyBorder="1" applyAlignment="1" applyProtection="1">
      <alignment horizontal="center" vertical="center"/>
      <protection locked="0"/>
    </xf>
    <xf numFmtId="165" fontId="1" fillId="0" borderId="20" xfId="0" applyNumberFormat="1" applyFont="1" applyFill="1" applyBorder="1" applyAlignment="1">
      <alignment horizontal="center" vertical="center"/>
    </xf>
    <xf numFmtId="165" fontId="1" fillId="0" borderId="48" xfId="0" applyNumberFormat="1" applyFont="1" applyFill="1" applyBorder="1" applyAlignment="1">
      <alignment horizontal="center" vertical="center"/>
    </xf>
    <xf numFmtId="0" fontId="51" fillId="25" borderId="0" xfId="0" applyFont="1" applyFill="1" applyAlignment="1">
      <alignment horizontal="left"/>
    </xf>
    <xf numFmtId="0" fontId="52" fillId="25" borderId="0" xfId="0" applyFont="1" applyFill="1" applyAlignment="1">
      <alignment horizontal="left"/>
    </xf>
    <xf numFmtId="171" fontId="52" fillId="25" borderId="0" xfId="0" applyNumberFormat="1" applyFont="1" applyFill="1" applyAlignment="1">
      <alignment horizontal="left"/>
    </xf>
    <xf numFmtId="0" fontId="0" fillId="0" borderId="0" xfId="0" applyAlignment="1" applyProtection="1">
      <alignment horizontal="left" vertical="top"/>
      <protection locked="0"/>
    </xf>
    <xf numFmtId="0" fontId="53" fillId="25" borderId="0" xfId="0" applyFont="1" applyFill="1" applyAlignment="1">
      <alignment horizontal="left"/>
    </xf>
    <xf numFmtId="0" fontId="54" fillId="25" borderId="0" xfId="0" applyFont="1" applyFill="1" applyAlignment="1">
      <alignment horizontal="left"/>
    </xf>
    <xf numFmtId="14" fontId="52" fillId="25" borderId="0" xfId="0" applyNumberFormat="1" applyFont="1" applyFill="1" applyAlignment="1">
      <alignment horizontal="left"/>
    </xf>
    <xf numFmtId="0" fontId="55" fillId="30" borderId="1" xfId="0" applyFont="1" applyFill="1" applyBorder="1" applyAlignment="1">
      <alignment horizontal="left" vertical="center" wrapText="1"/>
    </xf>
    <xf numFmtId="0" fontId="55" fillId="30" borderId="1" xfId="0" applyFont="1" applyFill="1" applyBorder="1" applyAlignment="1">
      <alignment horizontal="center" vertical="center" wrapText="1"/>
    </xf>
    <xf numFmtId="171" fontId="55" fillId="30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171" fontId="0" fillId="0" borderId="0" xfId="0" applyNumberFormat="1"/>
    <xf numFmtId="37" fontId="54" fillId="31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57" fillId="0" borderId="1" xfId="127" applyFont="1" applyBorder="1" applyAlignment="1">
      <alignment vertical="top" wrapText="1"/>
    </xf>
    <xf numFmtId="0" fontId="57" fillId="0" borderId="1" xfId="127" applyFont="1" applyBorder="1" applyAlignment="1">
      <alignment horizontal="center" vertical="top" wrapText="1"/>
    </xf>
    <xf numFmtId="4" fontId="57" fillId="32" borderId="1" xfId="127" applyNumberFormat="1" applyFont="1" applyFill="1" applyBorder="1" applyAlignment="1">
      <alignment horizontal="center" vertical="top" wrapText="1"/>
    </xf>
    <xf numFmtId="4" fontId="57" fillId="0" borderId="1" xfId="127" applyNumberFormat="1" applyFont="1" applyBorder="1" applyAlignment="1">
      <alignment horizontal="center" vertical="top" wrapText="1"/>
    </xf>
    <xf numFmtId="172" fontId="58" fillId="0" borderId="1" xfId="0" applyNumberFormat="1" applyFont="1" applyBorder="1" applyAlignment="1" applyProtection="1">
      <alignment vertical="top" wrapText="1"/>
      <protection locked="0"/>
    </xf>
    <xf numFmtId="172" fontId="59" fillId="0" borderId="1" xfId="0" applyNumberFormat="1" applyFont="1" applyBorder="1" applyAlignment="1" applyProtection="1">
      <alignment vertical="top" wrapText="1"/>
      <protection locked="0"/>
    </xf>
    <xf numFmtId="4" fontId="60" fillId="0" borderId="1" xfId="127" applyNumberFormat="1" applyFont="1" applyBorder="1" applyAlignment="1">
      <alignment horizontal="center" vertical="top" wrapText="1"/>
    </xf>
    <xf numFmtId="0" fontId="57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center" vertical="center"/>
    </xf>
    <xf numFmtId="4" fontId="57" fillId="0" borderId="1" xfId="0" applyNumberFormat="1" applyFont="1" applyBorder="1" applyAlignment="1">
      <alignment horizontal="center" vertical="top"/>
    </xf>
    <xf numFmtId="4" fontId="57" fillId="0" borderId="1" xfId="0" applyNumberFormat="1" applyFont="1" applyBorder="1" applyAlignment="1">
      <alignment horizontal="center"/>
    </xf>
    <xf numFmtId="0" fontId="0" fillId="0" borderId="17" xfId="0" applyBorder="1"/>
    <xf numFmtId="0" fontId="57" fillId="0" borderId="17" xfId="0" applyFont="1" applyBorder="1" applyAlignment="1">
      <alignment horizontal="left" vertical="center"/>
    </xf>
    <xf numFmtId="0" fontId="57" fillId="0" borderId="17" xfId="0" applyFont="1" applyBorder="1" applyAlignment="1">
      <alignment horizontal="center" vertical="center"/>
    </xf>
    <xf numFmtId="4" fontId="57" fillId="0" borderId="17" xfId="0" applyNumberFormat="1" applyFont="1" applyBorder="1" applyAlignment="1">
      <alignment horizontal="center" vertical="top"/>
    </xf>
    <xf numFmtId="4" fontId="57" fillId="0" borderId="17" xfId="0" applyNumberFormat="1" applyFont="1" applyBorder="1" applyAlignment="1">
      <alignment horizontal="center"/>
    </xf>
    <xf numFmtId="4" fontId="57" fillId="0" borderId="1" xfId="0" applyNumberFormat="1" applyFont="1" applyBorder="1" applyAlignment="1">
      <alignment horizontal="center" vertical="center"/>
    </xf>
    <xf numFmtId="0" fontId="57" fillId="0" borderId="17" xfId="127" applyFont="1" applyBorder="1" applyAlignment="1">
      <alignment vertical="top" wrapText="1"/>
    </xf>
    <xf numFmtId="4" fontId="57" fillId="0" borderId="17" xfId="127" applyNumberFormat="1" applyFont="1" applyBorder="1" applyAlignment="1">
      <alignment horizontal="center" vertical="top" wrapText="1"/>
    </xf>
    <xf numFmtId="0" fontId="0" fillId="0" borderId="34" xfId="0" applyBorder="1"/>
    <xf numFmtId="0" fontId="61" fillId="0" borderId="34" xfId="127" applyFont="1" applyBorder="1" applyAlignment="1">
      <alignment horizontal="left" vertical="center"/>
    </xf>
    <xf numFmtId="2" fontId="62" fillId="0" borderId="34" xfId="127" applyNumberFormat="1" applyFont="1" applyBorder="1" applyAlignment="1">
      <alignment horizontal="left" vertical="center"/>
    </xf>
    <xf numFmtId="4" fontId="62" fillId="0" borderId="34" xfId="127" applyNumberFormat="1" applyFont="1" applyBorder="1" applyAlignment="1">
      <alignment horizontal="right" vertical="center"/>
    </xf>
    <xf numFmtId="2" fontId="62" fillId="0" borderId="34" xfId="127" applyNumberFormat="1" applyFont="1" applyBorder="1" applyAlignment="1">
      <alignment horizontal="left"/>
    </xf>
    <xf numFmtId="4" fontId="63" fillId="0" borderId="34" xfId="127" applyNumberFormat="1" applyFont="1" applyBorder="1" applyAlignment="1">
      <alignment horizontal="center"/>
    </xf>
    <xf numFmtId="4" fontId="63" fillId="0" borderId="34" xfId="0" applyNumberFormat="1" applyFont="1" applyBorder="1" applyAlignment="1">
      <alignment horizontal="center" vertical="center"/>
    </xf>
    <xf numFmtId="4" fontId="64" fillId="0" borderId="57" xfId="0" applyNumberFormat="1" applyFont="1" applyBorder="1" applyAlignment="1">
      <alignment horizontal="center" vertical="center"/>
    </xf>
    <xf numFmtId="0" fontId="61" fillId="0" borderId="0" xfId="127" applyFont="1" applyAlignment="1">
      <alignment horizontal="left" vertical="center"/>
    </xf>
    <xf numFmtId="2" fontId="62" fillId="0" borderId="0" xfId="127" applyNumberFormat="1" applyFont="1" applyAlignment="1">
      <alignment horizontal="left" vertical="center"/>
    </xf>
    <xf numFmtId="4" fontId="62" fillId="0" borderId="0" xfId="127" applyNumberFormat="1" applyFont="1" applyAlignment="1">
      <alignment horizontal="right" vertical="center"/>
    </xf>
    <xf numFmtId="2" fontId="62" fillId="0" borderId="0" xfId="127" applyNumberFormat="1" applyFont="1" applyAlignment="1">
      <alignment horizontal="left"/>
    </xf>
    <xf numFmtId="4" fontId="63" fillId="0" borderId="0" xfId="127" applyNumberFormat="1" applyFont="1" applyAlignment="1">
      <alignment horizontal="center"/>
    </xf>
    <xf numFmtId="4" fontId="63" fillId="0" borderId="0" xfId="0" applyNumberFormat="1" applyFont="1" applyAlignment="1">
      <alignment horizontal="center" vertical="center"/>
    </xf>
    <xf numFmtId="4" fontId="64" fillId="0" borderId="0" xfId="0" applyNumberFormat="1" applyFont="1" applyAlignment="1">
      <alignment horizontal="center" vertical="center"/>
    </xf>
    <xf numFmtId="4" fontId="57" fillId="0" borderId="1" xfId="0" applyNumberFormat="1" applyFont="1" applyBorder="1" applyAlignment="1">
      <alignment horizontal="center" vertical="top" wrapText="1"/>
    </xf>
    <xf numFmtId="4" fontId="57" fillId="0" borderId="17" xfId="0" applyNumberFormat="1" applyFont="1" applyBorder="1" applyAlignment="1">
      <alignment horizontal="center" vertical="center"/>
    </xf>
    <xf numFmtId="172" fontId="0" fillId="0" borderId="0" xfId="0" applyNumberFormat="1"/>
    <xf numFmtId="0" fontId="54" fillId="31" borderId="1" xfId="0" applyFont="1" applyFill="1" applyBorder="1" applyAlignment="1" applyProtection="1">
      <alignment horizontal="left" vertical="top" wrapText="1"/>
      <protection locked="0"/>
    </xf>
    <xf numFmtId="0" fontId="65" fillId="31" borderId="1" xfId="0" applyFont="1" applyFill="1" applyBorder="1" applyAlignment="1" applyProtection="1">
      <alignment vertical="top" wrapText="1"/>
      <protection locked="0"/>
    </xf>
    <xf numFmtId="0" fontId="54" fillId="31" borderId="1" xfId="0" applyFont="1" applyFill="1" applyBorder="1" applyAlignment="1" applyProtection="1">
      <alignment vertical="top" wrapText="1"/>
      <protection locked="0"/>
    </xf>
    <xf numFmtId="173" fontId="54" fillId="31" borderId="1" xfId="0" applyNumberFormat="1" applyFont="1" applyFill="1" applyBorder="1" applyAlignment="1" applyProtection="1">
      <alignment vertical="top" wrapText="1"/>
      <protection locked="0"/>
    </xf>
    <xf numFmtId="39" fontId="54" fillId="31" borderId="1" xfId="0" applyNumberFormat="1" applyFont="1" applyFill="1" applyBorder="1" applyAlignment="1" applyProtection="1">
      <alignment vertical="top" wrapText="1"/>
      <protection locked="0"/>
    </xf>
    <xf numFmtId="171" fontId="54" fillId="31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54" fillId="0" borderId="1" xfId="0" applyFont="1" applyBorder="1" applyAlignment="1" applyProtection="1">
      <alignment vertical="top" wrapText="1"/>
      <protection locked="0"/>
    </xf>
    <xf numFmtId="0" fontId="58" fillId="0" borderId="1" xfId="0" applyFont="1" applyBorder="1" applyAlignment="1" applyProtection="1">
      <alignment vertical="top" wrapText="1"/>
      <protection locked="0"/>
    </xf>
    <xf numFmtId="0" fontId="49" fillId="0" borderId="0" xfId="0" applyFont="1"/>
    <xf numFmtId="0" fontId="54" fillId="0" borderId="1" xfId="0" applyFont="1" applyBorder="1" applyAlignment="1" applyProtection="1">
      <alignment horizontal="left" vertical="top" wrapText="1"/>
      <protection locked="0"/>
    </xf>
    <xf numFmtId="173" fontId="54" fillId="0" borderId="1" xfId="0" applyNumberFormat="1" applyFont="1" applyBorder="1" applyAlignment="1" applyProtection="1">
      <alignment vertical="top" wrapText="1"/>
      <protection locked="0"/>
    </xf>
    <xf numFmtId="39" fontId="54" fillId="0" borderId="1" xfId="0" applyNumberFormat="1" applyFont="1" applyBorder="1" applyAlignment="1" applyProtection="1">
      <alignment vertical="top" wrapText="1"/>
      <protection locked="0"/>
    </xf>
    <xf numFmtId="0" fontId="54" fillId="0" borderId="1" xfId="98" applyFont="1" applyBorder="1" applyAlignment="1">
      <alignment horizontal="left" vertical="top" wrapText="1"/>
      <protection locked="0"/>
    </xf>
    <xf numFmtId="0" fontId="54" fillId="0" borderId="1" xfId="98" applyFont="1" applyBorder="1" applyAlignment="1">
      <alignment vertical="top" wrapText="1"/>
      <protection locked="0"/>
    </xf>
    <xf numFmtId="173" fontId="54" fillId="0" borderId="1" xfId="98" applyNumberFormat="1" applyFont="1" applyBorder="1" applyAlignment="1">
      <alignment vertical="top" wrapText="1"/>
      <protection locked="0"/>
    </xf>
    <xf numFmtId="39" fontId="54" fillId="0" borderId="1" xfId="98" applyNumberFormat="1" applyFont="1" applyBorder="1" applyAlignment="1">
      <alignment vertical="top" wrapText="1"/>
      <protection locked="0"/>
    </xf>
    <xf numFmtId="173" fontId="0" fillId="0" borderId="0" xfId="0" applyNumberFormat="1" applyAlignment="1" applyProtection="1">
      <alignment horizontal="left" vertical="top"/>
      <protection locked="0"/>
    </xf>
    <xf numFmtId="0" fontId="54" fillId="0" borderId="17" xfId="0" applyFont="1" applyBorder="1" applyAlignment="1" applyProtection="1">
      <alignment vertical="top" wrapText="1"/>
      <protection locked="0"/>
    </xf>
    <xf numFmtId="173" fontId="54" fillId="0" borderId="17" xfId="0" applyNumberFormat="1" applyFont="1" applyBorder="1" applyAlignment="1" applyProtection="1">
      <alignment vertical="top" wrapText="1"/>
      <protection locked="0"/>
    </xf>
    <xf numFmtId="39" fontId="54" fillId="0" borderId="17" xfId="0" applyNumberFormat="1" applyFont="1" applyBorder="1" applyAlignment="1" applyProtection="1">
      <alignment vertical="top" wrapText="1"/>
      <protection locked="0"/>
    </xf>
    <xf numFmtId="39" fontId="54" fillId="0" borderId="17" xfId="98" applyNumberFormat="1" applyFont="1" applyBorder="1" applyAlignment="1">
      <alignment vertical="top" wrapText="1"/>
      <protection locked="0"/>
    </xf>
    <xf numFmtId="0" fontId="0" fillId="0" borderId="37" xfId="0" applyBorder="1"/>
    <xf numFmtId="0" fontId="66" fillId="0" borderId="34" xfId="0" applyFont="1" applyBorder="1" applyAlignment="1" applyProtection="1">
      <alignment vertical="top" wrapText="1"/>
      <protection locked="0"/>
    </xf>
    <xf numFmtId="171" fontId="50" fillId="0" borderId="58" xfId="0" applyNumberFormat="1" applyFont="1" applyBorder="1"/>
    <xf numFmtId="171" fontId="59" fillId="0" borderId="0" xfId="0" applyNumberFormat="1" applyFont="1" applyAlignment="1" applyProtection="1">
      <alignment vertical="top" wrapText="1"/>
      <protection locked="0"/>
    </xf>
    <xf numFmtId="171" fontId="67" fillId="0" borderId="0" xfId="0" applyNumberFormat="1" applyFont="1" applyAlignment="1" applyProtection="1">
      <alignment vertical="top" wrapText="1"/>
      <protection locked="0"/>
    </xf>
    <xf numFmtId="0" fontId="0" fillId="33" borderId="37" xfId="0" applyFill="1" applyBorder="1"/>
    <xf numFmtId="171" fontId="0" fillId="33" borderId="37" xfId="0" applyNumberFormat="1" applyFill="1" applyBorder="1"/>
    <xf numFmtId="171" fontId="50" fillId="33" borderId="58" xfId="0" applyNumberFormat="1" applyFont="1" applyFill="1" applyBorder="1"/>
    <xf numFmtId="0" fontId="2" fillId="0" borderId="0" xfId="97" applyFont="1" applyAlignment="1">
      <alignment horizontal="right" vertical="center"/>
    </xf>
    <xf numFmtId="0" fontId="2" fillId="0" borderId="0" xfId="97" applyFont="1"/>
    <xf numFmtId="0" fontId="2" fillId="0" borderId="43" xfId="97" applyFont="1" applyBorder="1" applyAlignment="1">
      <alignment horizontal="right"/>
    </xf>
    <xf numFmtId="0" fontId="2" fillId="0" borderId="60" xfId="97" applyFont="1" applyBorder="1"/>
    <xf numFmtId="0" fontId="2" fillId="0" borderId="60" xfId="97" applyFont="1" applyBorder="1" applyAlignment="1">
      <alignment horizontal="right"/>
    </xf>
    <xf numFmtId="0" fontId="2" fillId="0" borderId="60" xfId="97" applyFont="1" applyBorder="1" applyAlignment="1">
      <alignment horizontal="center"/>
    </xf>
    <xf numFmtId="174" fontId="2" fillId="0" borderId="60" xfId="97" applyNumberFormat="1" applyFont="1" applyBorder="1" applyAlignment="1">
      <alignment horizontal="right"/>
    </xf>
    <xf numFmtId="174" fontId="2" fillId="0" borderId="59" xfId="97" applyNumberFormat="1" applyFont="1" applyBorder="1" applyAlignment="1">
      <alignment horizontal="right"/>
    </xf>
    <xf numFmtId="49" fontId="69" fillId="0" borderId="31" xfId="97" applyNumberFormat="1" applyFont="1" applyBorder="1" applyAlignment="1">
      <alignment horizontal="right"/>
    </xf>
    <xf numFmtId="0" fontId="69" fillId="0" borderId="62" xfId="97" applyFont="1" applyBorder="1"/>
    <xf numFmtId="0" fontId="69" fillId="0" borderId="62" xfId="97" applyFont="1" applyBorder="1" applyAlignment="1">
      <alignment horizontal="right"/>
    </xf>
    <xf numFmtId="0" fontId="69" fillId="0" borderId="62" xfId="97" applyFont="1" applyBorder="1" applyAlignment="1">
      <alignment horizontal="center"/>
    </xf>
    <xf numFmtId="174" fontId="69" fillId="0" borderId="62" xfId="97" applyNumberFormat="1" applyFont="1" applyBorder="1" applyAlignment="1">
      <alignment horizontal="right"/>
    </xf>
    <xf numFmtId="174" fontId="69" fillId="0" borderId="61" xfId="97" applyNumberFormat="1" applyFont="1" applyBorder="1" applyAlignment="1">
      <alignment horizontal="right"/>
    </xf>
    <xf numFmtId="49" fontId="2" fillId="0" borderId="0" xfId="97" applyNumberFormat="1" applyFont="1" applyAlignment="1">
      <alignment horizontal="right" vertical="center"/>
    </xf>
    <xf numFmtId="0" fontId="2" fillId="0" borderId="0" xfId="97" applyFont="1" applyAlignment="1">
      <alignment vertical="center"/>
    </xf>
    <xf numFmtId="0" fontId="2" fillId="0" borderId="0" xfId="97" applyFont="1" applyAlignment="1">
      <alignment horizontal="center" vertical="center"/>
    </xf>
    <xf numFmtId="174" fontId="2" fillId="0" borderId="0" xfId="97" applyNumberFormat="1" applyFont="1" applyAlignment="1">
      <alignment horizontal="right" vertical="center"/>
    </xf>
    <xf numFmtId="174" fontId="2" fillId="0" borderId="0" xfId="97" applyNumberFormat="1" applyFont="1" applyAlignment="1">
      <alignment vertical="center"/>
    </xf>
    <xf numFmtId="49" fontId="4" fillId="0" borderId="0" xfId="97" applyNumberFormat="1" applyFont="1" applyAlignment="1">
      <alignment horizontal="right" vertical="center"/>
    </xf>
    <xf numFmtId="0" fontId="4" fillId="0" borderId="0" xfId="97" applyFont="1" applyAlignment="1">
      <alignment vertical="center"/>
    </xf>
    <xf numFmtId="0" fontId="70" fillId="0" borderId="0" xfId="97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74" fontId="2" fillId="0" borderId="0" xfId="0" applyNumberFormat="1" applyFont="1" applyAlignment="1">
      <alignment horizontal="right" vertical="center"/>
    </xf>
    <xf numFmtId="174" fontId="2" fillId="0" borderId="0" xfId="97" applyNumberFormat="1" applyFont="1"/>
    <xf numFmtId="49" fontId="2" fillId="0" borderId="0" xfId="97" applyNumberFormat="1" applyFont="1" applyAlignment="1">
      <alignment horizontal="center" vertical="center"/>
    </xf>
    <xf numFmtId="49" fontId="2" fillId="33" borderId="0" xfId="97" applyNumberFormat="1" applyFont="1" applyFill="1" applyAlignment="1">
      <alignment horizontal="right" vertical="center"/>
    </xf>
    <xf numFmtId="0" fontId="2" fillId="33" borderId="0" xfId="97" applyFont="1" applyFill="1" applyAlignment="1">
      <alignment vertical="center"/>
    </xf>
    <xf numFmtId="0" fontId="2" fillId="33" borderId="0" xfId="97" applyFont="1" applyFill="1" applyAlignment="1">
      <alignment horizontal="right" vertical="center"/>
    </xf>
    <xf numFmtId="0" fontId="70" fillId="33" borderId="0" xfId="97" applyFont="1" applyFill="1" applyAlignment="1">
      <alignment horizontal="right" vertical="center"/>
    </xf>
    <xf numFmtId="49" fontId="2" fillId="33" borderId="0" xfId="97" applyNumberFormat="1" applyFont="1" applyFill="1" applyAlignment="1">
      <alignment horizontal="center" vertical="center"/>
    </xf>
    <xf numFmtId="174" fontId="2" fillId="33" borderId="0" xfId="97" applyNumberFormat="1" applyFont="1" applyFill="1" applyAlignment="1">
      <alignment horizontal="right" vertical="center"/>
    </xf>
    <xf numFmtId="4" fontId="2" fillId="33" borderId="0" xfId="0" applyNumberFormat="1" applyFont="1" applyFill="1" applyAlignment="1">
      <alignment horizontal="right" vertical="center"/>
    </xf>
    <xf numFmtId="49" fontId="2" fillId="31" borderId="0" xfId="97" applyNumberFormat="1" applyFont="1" applyFill="1" applyAlignment="1">
      <alignment horizontal="right" vertical="center"/>
    </xf>
    <xf numFmtId="0" fontId="2" fillId="31" borderId="0" xfId="97" applyFont="1" applyFill="1" applyAlignment="1">
      <alignment vertical="center"/>
    </xf>
    <xf numFmtId="0" fontId="70" fillId="31" borderId="0" xfId="97" applyFont="1" applyFill="1" applyAlignment="1">
      <alignment horizontal="right" vertical="center"/>
    </xf>
    <xf numFmtId="49" fontId="2" fillId="31" borderId="0" xfId="97" applyNumberFormat="1" applyFont="1" applyFill="1" applyAlignment="1">
      <alignment horizontal="center" vertical="center"/>
    </xf>
    <xf numFmtId="0" fontId="71" fillId="0" borderId="0" xfId="0" applyFont="1"/>
    <xf numFmtId="0" fontId="69" fillId="0" borderId="0" xfId="97" applyFont="1" applyAlignment="1">
      <alignment vertical="center"/>
    </xf>
    <xf numFmtId="49" fontId="2" fillId="0" borderId="3" xfId="97" applyNumberFormat="1" applyFont="1" applyBorder="1" applyAlignment="1">
      <alignment horizontal="right" vertical="center"/>
    </xf>
    <xf numFmtId="0" fontId="2" fillId="0" borderId="4" xfId="97" applyFont="1" applyBorder="1" applyAlignment="1">
      <alignment vertical="center"/>
    </xf>
    <xf numFmtId="0" fontId="2" fillId="0" borderId="4" xfId="97" applyFont="1" applyBorder="1" applyAlignment="1">
      <alignment horizontal="right" vertical="center"/>
    </xf>
    <xf numFmtId="0" fontId="2" fillId="0" borderId="4" xfId="97" applyFont="1" applyBorder="1" applyAlignment="1">
      <alignment horizontal="center" vertical="center"/>
    </xf>
    <xf numFmtId="174" fontId="2" fillId="0" borderId="4" xfId="97" applyNumberFormat="1" applyFont="1" applyBorder="1" applyAlignment="1">
      <alignment horizontal="right" vertical="center"/>
    </xf>
    <xf numFmtId="174" fontId="2" fillId="0" borderId="1" xfId="0" applyNumberFormat="1" applyFont="1" applyBorder="1" applyAlignment="1">
      <alignment horizontal="right" vertical="center"/>
    </xf>
    <xf numFmtId="174" fontId="2" fillId="0" borderId="4" xfId="0" applyNumberFormat="1" applyFont="1" applyBorder="1" applyAlignment="1">
      <alignment horizontal="right" vertical="center"/>
    </xf>
    <xf numFmtId="4" fontId="2" fillId="0" borderId="0" xfId="97" applyNumberFormat="1" applyFont="1" applyAlignment="1">
      <alignment horizontal="right" vertical="center"/>
    </xf>
    <xf numFmtId="49" fontId="2" fillId="0" borderId="0" xfId="97" applyNumberFormat="1" applyFont="1" applyAlignment="1">
      <alignment horizontal="right"/>
    </xf>
    <xf numFmtId="0" fontId="2" fillId="0" borderId="0" xfId="97" applyFont="1" applyAlignment="1">
      <alignment horizontal="right"/>
    </xf>
    <xf numFmtId="0" fontId="2" fillId="0" borderId="0" xfId="97" applyFont="1" applyAlignment="1">
      <alignment horizontal="center"/>
    </xf>
    <xf numFmtId="174" fontId="2" fillId="0" borderId="0" xfId="97" applyNumberFormat="1" applyFont="1" applyAlignment="1">
      <alignment horizontal="right"/>
    </xf>
    <xf numFmtId="0" fontId="2" fillId="3" borderId="24" xfId="0" applyFont="1" applyFill="1" applyBorder="1" applyAlignment="1" applyProtection="1">
      <alignment horizontal="left" vertical="center" wrapText="1"/>
      <protection locked="0"/>
    </xf>
    <xf numFmtId="16" fontId="2" fillId="35" borderId="0" xfId="0" applyNumberFormat="1" applyFont="1" applyFill="1" applyAlignment="1">
      <alignment horizontal="right" vertical="center"/>
    </xf>
    <xf numFmtId="0" fontId="2" fillId="35" borderId="0" xfId="0" applyFont="1" applyFill="1" applyAlignment="1">
      <alignment vertical="center"/>
    </xf>
    <xf numFmtId="0" fontId="2" fillId="35" borderId="0" xfId="0" applyFont="1" applyFill="1" applyAlignment="1">
      <alignment horizontal="right" vertical="center"/>
    </xf>
    <xf numFmtId="0" fontId="70" fillId="35" borderId="0" xfId="0" applyFont="1" applyFill="1" applyAlignment="1">
      <alignment horizontal="right" vertical="center"/>
    </xf>
    <xf numFmtId="0" fontId="2" fillId="35" borderId="0" xfId="0" applyFont="1" applyFill="1" applyAlignment="1">
      <alignment horizontal="center" vertical="center"/>
    </xf>
    <xf numFmtId="8" fontId="2" fillId="35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29" borderId="24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65" fontId="2" fillId="0" borderId="26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1" xfId="0" applyNumberFormat="1" applyFont="1" applyBorder="1" applyAlignment="1" applyProtection="1">
      <alignment horizontal="center" vertical="center"/>
      <protection locked="0"/>
    </xf>
    <xf numFmtId="165" fontId="2" fillId="0" borderId="32" xfId="0" applyNumberFormat="1" applyFont="1" applyBorder="1" applyAlignment="1" applyProtection="1">
      <alignment horizontal="center" vertical="center"/>
      <protection locked="0"/>
    </xf>
    <xf numFmtId="165" fontId="2" fillId="0" borderId="63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/>
      <protection locked="0"/>
    </xf>
    <xf numFmtId="165" fontId="2" fillId="0" borderId="52" xfId="0" applyNumberFormat="1" applyFont="1" applyBorder="1" applyAlignment="1" applyProtection="1">
      <alignment horizontal="center" vertical="center"/>
      <protection locked="0"/>
    </xf>
    <xf numFmtId="165" fontId="2" fillId="0" borderId="5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2" fontId="2" fillId="0" borderId="34" xfId="0" applyNumberFormat="1" applyFont="1" applyBorder="1" applyAlignment="1" applyProtection="1">
      <alignment horizontal="center" vertical="center"/>
      <protection locked="0"/>
    </xf>
    <xf numFmtId="165" fontId="2" fillId="0" borderId="35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0" fontId="1" fillId="36" borderId="21" xfId="0" applyFont="1" applyFill="1" applyBorder="1" applyAlignment="1">
      <alignment horizontal="center" vertical="center"/>
    </xf>
    <xf numFmtId="0" fontId="2" fillId="36" borderId="1" xfId="0" applyFont="1" applyFill="1" applyBorder="1" applyAlignment="1" applyProtection="1">
      <alignment horizontal="left" vertical="center" wrapText="1"/>
      <protection locked="0"/>
    </xf>
    <xf numFmtId="0" fontId="1" fillId="36" borderId="1" xfId="0" applyFont="1" applyFill="1" applyBorder="1" applyAlignment="1">
      <alignment horizontal="center" vertical="center"/>
    </xf>
    <xf numFmtId="2" fontId="1" fillId="36" borderId="1" xfId="0" applyNumberFormat="1" applyFont="1" applyFill="1" applyBorder="1" applyAlignment="1">
      <alignment horizontal="center" vertical="center"/>
    </xf>
    <xf numFmtId="165" fontId="1" fillId="36" borderId="1" xfId="0" applyNumberFormat="1" applyFont="1" applyFill="1" applyBorder="1" applyAlignment="1">
      <alignment horizontal="center" vertical="center"/>
    </xf>
    <xf numFmtId="165" fontId="1" fillId="36" borderId="49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65" xfId="0" applyNumberFormat="1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top"/>
    </xf>
    <xf numFmtId="0" fontId="48" fillId="0" borderId="20" xfId="0" applyFont="1" applyBorder="1" applyAlignment="1">
      <alignment horizontal="center" vertical="top"/>
    </xf>
    <xf numFmtId="0" fontId="48" fillId="0" borderId="48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9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66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6" fontId="5" fillId="0" borderId="36" xfId="0" applyNumberFormat="1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top"/>
    </xf>
    <xf numFmtId="0" fontId="5" fillId="0" borderId="46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16" fontId="5" fillId="0" borderId="33" xfId="0" applyNumberFormat="1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/>
    </xf>
    <xf numFmtId="175" fontId="1" fillId="0" borderId="1" xfId="0" applyNumberFormat="1" applyFont="1" applyBorder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left" vertical="top"/>
    </xf>
    <xf numFmtId="0" fontId="5" fillId="0" borderId="38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68" fillId="0" borderId="0" xfId="0" applyFont="1" applyAlignment="1" applyProtection="1">
      <alignment vertical="top" wrapText="1"/>
      <protection locked="0"/>
    </xf>
    <xf numFmtId="0" fontId="4" fillId="0" borderId="31" xfId="97" applyFont="1" applyBorder="1" applyAlignment="1">
      <alignment horizontal="center" vertical="center"/>
    </xf>
    <xf numFmtId="0" fontId="4" fillId="0" borderId="61" xfId="97" applyFont="1" applyBorder="1" applyAlignment="1">
      <alignment horizontal="center" vertical="center"/>
    </xf>
    <xf numFmtId="0" fontId="2" fillId="0" borderId="31" xfId="97" applyFont="1" applyBorder="1" applyAlignment="1">
      <alignment horizontal="center" vertical="center"/>
    </xf>
    <xf numFmtId="0" fontId="2" fillId="0" borderId="62" xfId="97" applyFont="1" applyBorder="1" applyAlignment="1">
      <alignment horizontal="center" vertical="center"/>
    </xf>
    <xf numFmtId="0" fontId="2" fillId="0" borderId="61" xfId="97" applyFont="1" applyBorder="1" applyAlignment="1">
      <alignment horizontal="center" vertical="center"/>
    </xf>
    <xf numFmtId="174" fontId="2" fillId="0" borderId="31" xfId="97" applyNumberFormat="1" applyFont="1" applyBorder="1" applyAlignment="1">
      <alignment horizontal="center" vertical="center"/>
    </xf>
    <xf numFmtId="174" fontId="2" fillId="0" borderId="62" xfId="97" applyNumberFormat="1" applyFont="1" applyBorder="1" applyAlignment="1">
      <alignment horizontal="center" vertical="center"/>
    </xf>
    <xf numFmtId="174" fontId="2" fillId="0" borderId="61" xfId="97" applyNumberFormat="1" applyFont="1" applyBorder="1" applyAlignment="1">
      <alignment horizontal="center" vertical="center"/>
    </xf>
    <xf numFmtId="49" fontId="4" fillId="34" borderId="3" xfId="97" applyNumberFormat="1" applyFont="1" applyFill="1" applyBorder="1" applyAlignment="1">
      <alignment horizontal="center" vertical="center"/>
    </xf>
    <xf numFmtId="49" fontId="4" fillId="34" borderId="5" xfId="97" applyNumberFormat="1" applyFont="1" applyFill="1" applyBorder="1" applyAlignment="1">
      <alignment horizontal="center" vertical="center"/>
    </xf>
    <xf numFmtId="49" fontId="4" fillId="34" borderId="4" xfId="97" applyNumberFormat="1" applyFont="1" applyFill="1" applyBorder="1" applyAlignment="1">
      <alignment horizontal="center" vertical="center"/>
    </xf>
    <xf numFmtId="0" fontId="4" fillId="34" borderId="3" xfId="97" applyFont="1" applyFill="1" applyBorder="1" applyAlignment="1">
      <alignment horizontal="center" vertical="center"/>
    </xf>
    <xf numFmtId="0" fontId="4" fillId="34" borderId="4" xfId="97" applyFont="1" applyFill="1" applyBorder="1" applyAlignment="1">
      <alignment horizontal="center" vertical="center"/>
    </xf>
    <xf numFmtId="0" fontId="4" fillId="34" borderId="5" xfId="97" applyFont="1" applyFill="1" applyBorder="1" applyAlignment="1">
      <alignment horizontal="center" vertical="center"/>
    </xf>
    <xf numFmtId="0" fontId="4" fillId="0" borderId="43" xfId="97" applyFont="1" applyBorder="1" applyAlignment="1">
      <alignment horizontal="center" vertical="center"/>
    </xf>
    <xf numFmtId="0" fontId="4" fillId="0" borderId="59" xfId="97" applyFont="1" applyBorder="1" applyAlignment="1">
      <alignment horizontal="center" vertical="center"/>
    </xf>
    <xf numFmtId="0" fontId="4" fillId="0" borderId="60" xfId="97" applyFont="1" applyBorder="1" applyAlignment="1">
      <alignment horizontal="center" vertical="center"/>
    </xf>
    <xf numFmtId="174" fontId="2" fillId="0" borderId="43" xfId="97" applyNumberFormat="1" applyFont="1" applyBorder="1" applyAlignment="1">
      <alignment horizontal="center" vertical="center"/>
    </xf>
    <xf numFmtId="174" fontId="2" fillId="0" borderId="60" xfId="97" applyNumberFormat="1" applyFont="1" applyBorder="1" applyAlignment="1">
      <alignment horizontal="center" vertical="center"/>
    </xf>
    <xf numFmtId="174" fontId="2" fillId="0" borderId="59" xfId="97" applyNumberFormat="1" applyFont="1" applyBorder="1" applyAlignment="1">
      <alignment horizontal="center" vertical="center"/>
    </xf>
  </cellXfs>
  <cellStyles count="149">
    <cellStyle name="20 % – Zvýraznění1" xfId="21" xr:uid="{00000000-0005-0000-0000-000000000000}"/>
    <cellStyle name="20 % – Zvýraznění2" xfId="22" xr:uid="{00000000-0005-0000-0000-000001000000}"/>
    <cellStyle name="20 % – Zvýraznění3" xfId="23" xr:uid="{00000000-0005-0000-0000-000002000000}"/>
    <cellStyle name="20 % – Zvýraznění4" xfId="24" xr:uid="{00000000-0005-0000-0000-000003000000}"/>
    <cellStyle name="20 % – Zvýraznění5" xfId="25" xr:uid="{00000000-0005-0000-0000-000004000000}"/>
    <cellStyle name="20 % – Zvýraznění6" xfId="26" xr:uid="{00000000-0005-0000-0000-000005000000}"/>
    <cellStyle name="20% - Accent1" xfId="27" xr:uid="{00000000-0005-0000-0000-000006000000}"/>
    <cellStyle name="20% - Accent2" xfId="28" xr:uid="{00000000-0005-0000-0000-000007000000}"/>
    <cellStyle name="20% - Accent3" xfId="29" xr:uid="{00000000-0005-0000-0000-000008000000}"/>
    <cellStyle name="20% - Accent4" xfId="30" xr:uid="{00000000-0005-0000-0000-000009000000}"/>
    <cellStyle name="20% - Accent5" xfId="31" xr:uid="{00000000-0005-0000-0000-00000A000000}"/>
    <cellStyle name="20% - Accent6" xfId="32" xr:uid="{00000000-0005-0000-0000-00000B000000}"/>
    <cellStyle name="40 % – Zvýraznění1" xfId="33" xr:uid="{00000000-0005-0000-0000-00000C000000}"/>
    <cellStyle name="40 % – Zvýraznění2" xfId="34" xr:uid="{00000000-0005-0000-0000-00000D000000}"/>
    <cellStyle name="40 % – Zvýraznění3" xfId="35" xr:uid="{00000000-0005-0000-0000-00000E000000}"/>
    <cellStyle name="40 % – Zvýraznění4" xfId="36" xr:uid="{00000000-0005-0000-0000-00000F000000}"/>
    <cellStyle name="40 % – Zvýraznění5" xfId="37" xr:uid="{00000000-0005-0000-0000-000010000000}"/>
    <cellStyle name="40 % – Zvýraznění6" xfId="38" xr:uid="{00000000-0005-0000-0000-000011000000}"/>
    <cellStyle name="40% - Accent1" xfId="39" xr:uid="{00000000-0005-0000-0000-000012000000}"/>
    <cellStyle name="40% - Accent2" xfId="40" xr:uid="{00000000-0005-0000-0000-000013000000}"/>
    <cellStyle name="40% - Accent3" xfId="41" xr:uid="{00000000-0005-0000-0000-000014000000}"/>
    <cellStyle name="40% - Accent4" xfId="42" xr:uid="{00000000-0005-0000-0000-000015000000}"/>
    <cellStyle name="40% - Accent5" xfId="43" xr:uid="{00000000-0005-0000-0000-000016000000}"/>
    <cellStyle name="40% - Accent6" xfId="44" xr:uid="{00000000-0005-0000-0000-000017000000}"/>
    <cellStyle name="60 % – Zvýraznění1" xfId="45" xr:uid="{00000000-0005-0000-0000-000018000000}"/>
    <cellStyle name="60 % – Zvýraznění2" xfId="46" xr:uid="{00000000-0005-0000-0000-000019000000}"/>
    <cellStyle name="60 % – Zvýraznění3" xfId="47" xr:uid="{00000000-0005-0000-0000-00001A000000}"/>
    <cellStyle name="60 % – Zvýraznění4" xfId="48" xr:uid="{00000000-0005-0000-0000-00001B000000}"/>
    <cellStyle name="60 % – Zvýraznění5" xfId="49" xr:uid="{00000000-0005-0000-0000-00001C000000}"/>
    <cellStyle name="60 % – Zvýraznění6" xfId="50" xr:uid="{00000000-0005-0000-0000-00001D000000}"/>
    <cellStyle name="60% - Accent1" xfId="51" xr:uid="{00000000-0005-0000-0000-00001E000000}"/>
    <cellStyle name="60% - Accent2" xfId="52" xr:uid="{00000000-0005-0000-0000-00001F000000}"/>
    <cellStyle name="60% - Accent3" xfId="53" xr:uid="{00000000-0005-0000-0000-000020000000}"/>
    <cellStyle name="60% - Accent4" xfId="54" xr:uid="{00000000-0005-0000-0000-000021000000}"/>
    <cellStyle name="60% - Accent5" xfId="55" xr:uid="{00000000-0005-0000-0000-000022000000}"/>
    <cellStyle name="60% - Accent6" xfId="56" xr:uid="{00000000-0005-0000-0000-000023000000}"/>
    <cellStyle name="Accent1" xfId="57" xr:uid="{00000000-0005-0000-0000-000024000000}"/>
    <cellStyle name="Accent2" xfId="58" xr:uid="{00000000-0005-0000-0000-000025000000}"/>
    <cellStyle name="Accent3" xfId="59" xr:uid="{00000000-0005-0000-0000-000026000000}"/>
    <cellStyle name="Accent4" xfId="60" xr:uid="{00000000-0005-0000-0000-000027000000}"/>
    <cellStyle name="Accent5" xfId="61" xr:uid="{00000000-0005-0000-0000-000028000000}"/>
    <cellStyle name="Accent6" xfId="62" xr:uid="{00000000-0005-0000-0000-000029000000}"/>
    <cellStyle name="Bad" xfId="63" xr:uid="{00000000-0005-0000-0000-00002A000000}"/>
    <cellStyle name="Calculation" xfId="64" xr:uid="{00000000-0005-0000-0000-00002B000000}"/>
    <cellStyle name="Celkem" xfId="65" xr:uid="{00000000-0005-0000-0000-00002C000000}"/>
    <cellStyle name="Euro" xfId="6" xr:uid="{00000000-0005-0000-0000-00002D000000}"/>
    <cellStyle name="Explanatory Text" xfId="66" xr:uid="{00000000-0005-0000-0000-00002E000000}"/>
    <cellStyle name="Good" xfId="67" xr:uid="{00000000-0005-0000-0000-00002F000000}"/>
    <cellStyle name="Heading 1" xfId="68" xr:uid="{00000000-0005-0000-0000-000030000000}"/>
    <cellStyle name="Heading 2" xfId="69" xr:uid="{00000000-0005-0000-0000-000031000000}"/>
    <cellStyle name="Heading 3" xfId="70" xr:uid="{00000000-0005-0000-0000-000032000000}"/>
    <cellStyle name="Heading 4" xfId="71" xr:uid="{00000000-0005-0000-0000-000033000000}"/>
    <cellStyle name="Hypertextové prepojenie 2" xfId="101" xr:uid="{00000000-0005-0000-0000-000034000000}"/>
    <cellStyle name="Hypertextové prepojenie 3" xfId="102" xr:uid="{00000000-0005-0000-0000-000035000000}"/>
    <cellStyle name="Check Cell" xfId="72" xr:uid="{00000000-0005-0000-0000-000036000000}"/>
    <cellStyle name="Chybně" xfId="73" xr:uid="{00000000-0005-0000-0000-000037000000}"/>
    <cellStyle name="Input" xfId="74" xr:uid="{00000000-0005-0000-0000-000038000000}"/>
    <cellStyle name="Kontrolná bunka 2" xfId="125" xr:uid="{00000000-0005-0000-0000-000039000000}"/>
    <cellStyle name="Kontrolná bunka 3" xfId="126" xr:uid="{00000000-0005-0000-0000-00003A000000}"/>
    <cellStyle name="Kontrolní buňka" xfId="75" xr:uid="{00000000-0005-0000-0000-00003B000000}"/>
    <cellStyle name="Linked Cell" xfId="76" xr:uid="{00000000-0005-0000-0000-00003C000000}"/>
    <cellStyle name="Mena 2" xfId="103" xr:uid="{00000000-0005-0000-0000-00003D000000}"/>
    <cellStyle name="meny 2" xfId="104" xr:uid="{00000000-0005-0000-0000-00003E000000}"/>
    <cellStyle name="meny 3" xfId="105" xr:uid="{00000000-0005-0000-0000-00003F000000}"/>
    <cellStyle name="meny 4" xfId="106" xr:uid="{00000000-0005-0000-0000-000040000000}"/>
    <cellStyle name="meny_ŠK-pokus" xfId="107" xr:uid="{00000000-0005-0000-0000-000041000000}"/>
    <cellStyle name="Nadpis kapitoly" xfId="108" xr:uid="{00000000-0005-0000-0000-000042000000}"/>
    <cellStyle name="Nadpis vzorka" xfId="109" xr:uid="{00000000-0005-0000-0000-000043000000}"/>
    <cellStyle name="Název" xfId="77" xr:uid="{00000000-0005-0000-0000-000044000000}"/>
    <cellStyle name="Neutral" xfId="78" xr:uid="{00000000-0005-0000-0000-000045000000}"/>
    <cellStyle name="Neutrální" xfId="79" xr:uid="{00000000-0005-0000-0000-000046000000}"/>
    <cellStyle name="Normal 2" xfId="7" xr:uid="{00000000-0005-0000-0000-000047000000}"/>
    <cellStyle name="Normal 2 2" xfId="128" xr:uid="{00000000-0005-0000-0000-000048000000}"/>
    <cellStyle name="Normal 2 3" xfId="129" xr:uid="{00000000-0005-0000-0000-000049000000}"/>
    <cellStyle name="Normal 2 4" xfId="130" xr:uid="{00000000-0005-0000-0000-00004A000000}"/>
    <cellStyle name="Normal 2 5" xfId="127" xr:uid="{00000000-0005-0000-0000-00004B000000}"/>
    <cellStyle name="Normal 2 6" xfId="148" xr:uid="{00000000-0005-0000-0000-00004C000000}"/>
    <cellStyle name="Normal 3" xfId="131" xr:uid="{00000000-0005-0000-0000-00004D000000}"/>
    <cellStyle name="Normal 3 2" xfId="132" xr:uid="{00000000-0005-0000-0000-00004E000000}"/>
    <cellStyle name="Normal 4" xfId="133" xr:uid="{00000000-0005-0000-0000-00004F000000}"/>
    <cellStyle name="Normal 4 2" xfId="134" xr:uid="{00000000-0005-0000-0000-000050000000}"/>
    <cellStyle name="Normal 5" xfId="135" xr:uid="{00000000-0005-0000-0000-000051000000}"/>
    <cellStyle name="Normal 5 2" xfId="136" xr:uid="{00000000-0005-0000-0000-000052000000}"/>
    <cellStyle name="Normal 6" xfId="137" xr:uid="{00000000-0005-0000-0000-000053000000}"/>
    <cellStyle name="Normal 7" xfId="138" xr:uid="{00000000-0005-0000-0000-000054000000}"/>
    <cellStyle name="Normal 8" xfId="139" xr:uid="{00000000-0005-0000-0000-000055000000}"/>
    <cellStyle name="Normal 9" xfId="140" xr:uid="{00000000-0005-0000-0000-000056000000}"/>
    <cellStyle name="Normal_DDC" xfId="110" xr:uid="{00000000-0005-0000-0000-000057000000}"/>
    <cellStyle name="Normál_Munka1" xfId="8" xr:uid="{00000000-0005-0000-0000-000058000000}"/>
    <cellStyle name="Normálna" xfId="0" builtinId="0"/>
    <cellStyle name="Normálna 2" xfId="2" xr:uid="{00000000-0005-0000-0000-000059000000}"/>
    <cellStyle name="Normálna 2 2" xfId="9" xr:uid="{00000000-0005-0000-0000-00005A000000}"/>
    <cellStyle name="Normálna 2 3" xfId="141" xr:uid="{00000000-0005-0000-0000-00005B000000}"/>
    <cellStyle name="Normálna 3" xfId="99" xr:uid="{00000000-0005-0000-0000-00005C000000}"/>
    <cellStyle name="Normálna 3 2" xfId="146" xr:uid="{00000000-0005-0000-0000-00005D000000}"/>
    <cellStyle name="Normálna 3 3" xfId="147" xr:uid="{00000000-0005-0000-0000-00005E000000}"/>
    <cellStyle name="Normálna 4" xfId="100" xr:uid="{00000000-0005-0000-0000-00005F000000}"/>
    <cellStyle name="normálne 2" xfId="1" xr:uid="{00000000-0005-0000-0000-000060000000}"/>
    <cellStyle name="normálne 2 2" xfId="4" xr:uid="{00000000-0005-0000-0000-000061000000}"/>
    <cellStyle name="normálne 2 2 2" xfId="10" xr:uid="{00000000-0005-0000-0000-000062000000}"/>
    <cellStyle name="normálne 2 2 2 2" xfId="11" xr:uid="{00000000-0005-0000-0000-000063000000}"/>
    <cellStyle name="normálne 2 2 3" xfId="143" xr:uid="{00000000-0005-0000-0000-000064000000}"/>
    <cellStyle name="normálne 2 3" xfId="12" xr:uid="{00000000-0005-0000-0000-000065000000}"/>
    <cellStyle name="normálne 2 3 2" xfId="144" xr:uid="{00000000-0005-0000-0000-000066000000}"/>
    <cellStyle name="normálne 2 4" xfId="13" xr:uid="{00000000-0005-0000-0000-000067000000}"/>
    <cellStyle name="normálne 2 5" xfId="14" xr:uid="{00000000-0005-0000-0000-000068000000}"/>
    <cellStyle name="normálne 2 6" xfId="15" xr:uid="{00000000-0005-0000-0000-000069000000}"/>
    <cellStyle name="normálne 2 7" xfId="3" xr:uid="{00000000-0005-0000-0000-00006A000000}"/>
    <cellStyle name="normálne 2 8" xfId="111" xr:uid="{00000000-0005-0000-0000-00006B000000}"/>
    <cellStyle name="normálne 2 9" xfId="142" xr:uid="{00000000-0005-0000-0000-00006C000000}"/>
    <cellStyle name="normálne 2_spotrebiče" xfId="80" xr:uid="{00000000-0005-0000-0000-00006D000000}"/>
    <cellStyle name="normálne 3" xfId="5" xr:uid="{00000000-0005-0000-0000-00006E000000}"/>
    <cellStyle name="normálne 3 2" xfId="112" xr:uid="{00000000-0005-0000-0000-00006F000000}"/>
    <cellStyle name="normálne 4" xfId="20" xr:uid="{00000000-0005-0000-0000-000070000000}"/>
    <cellStyle name="normálne 4 2" xfId="16" xr:uid="{00000000-0005-0000-0000-000071000000}"/>
    <cellStyle name="normálne 4 3" xfId="97" xr:uid="{00000000-0005-0000-0000-000072000000}"/>
    <cellStyle name="normálne 4 4" xfId="145" xr:uid="{00000000-0005-0000-0000-000073000000}"/>
    <cellStyle name="normálne 5 2" xfId="17" xr:uid="{00000000-0005-0000-0000-000074000000}"/>
    <cellStyle name="normálne 6" xfId="18" xr:uid="{00000000-0005-0000-0000-000075000000}"/>
    <cellStyle name="normálne 6 2" xfId="19" xr:uid="{00000000-0005-0000-0000-000076000000}"/>
    <cellStyle name="normálne_CP - silnoprúd" xfId="113" xr:uid="{00000000-0005-0000-0000-000077000000}"/>
    <cellStyle name="Normální 2" xfId="98" xr:uid="{00000000-0005-0000-0000-000079000000}"/>
    <cellStyle name="normální 2 2" xfId="114" xr:uid="{00000000-0005-0000-0000-00007A000000}"/>
    <cellStyle name="Note" xfId="81" xr:uid="{00000000-0005-0000-0000-00007B000000}"/>
    <cellStyle name="Output" xfId="82" xr:uid="{00000000-0005-0000-0000-00007C000000}"/>
    <cellStyle name="Percentá 10" xfId="121" xr:uid="{00000000-0005-0000-0000-00007D000000}"/>
    <cellStyle name="percentá 2" xfId="115" xr:uid="{00000000-0005-0000-0000-00007E000000}"/>
    <cellStyle name="percentá 3" xfId="116" xr:uid="{00000000-0005-0000-0000-00007F000000}"/>
    <cellStyle name="Percentá 4" xfId="124" xr:uid="{00000000-0005-0000-0000-000080000000}"/>
    <cellStyle name="Percentá 5" xfId="118" xr:uid="{00000000-0005-0000-0000-000081000000}"/>
    <cellStyle name="Percentá 6" xfId="123" xr:uid="{00000000-0005-0000-0000-000082000000}"/>
    <cellStyle name="Percentá 7" xfId="119" xr:uid="{00000000-0005-0000-0000-000083000000}"/>
    <cellStyle name="Percentá 8" xfId="122" xr:uid="{00000000-0005-0000-0000-000084000000}"/>
    <cellStyle name="Percentá 9" xfId="120" xr:uid="{00000000-0005-0000-0000-000085000000}"/>
    <cellStyle name="Propojená buňka" xfId="83" xr:uid="{00000000-0005-0000-0000-000086000000}"/>
    <cellStyle name="Správně" xfId="84" xr:uid="{00000000-0005-0000-0000-000087000000}"/>
    <cellStyle name="Štýl 1" xfId="85" xr:uid="{00000000-0005-0000-0000-000088000000}"/>
    <cellStyle name="Štýl 1 2" xfId="117" xr:uid="{00000000-0005-0000-0000-000089000000}"/>
    <cellStyle name="Text upozornění" xfId="86" xr:uid="{00000000-0005-0000-0000-00008A000000}"/>
    <cellStyle name="Title" xfId="87" xr:uid="{00000000-0005-0000-0000-00008B000000}"/>
    <cellStyle name="Total" xfId="88" xr:uid="{00000000-0005-0000-0000-00008C000000}"/>
    <cellStyle name="Vysvětlující text" xfId="89" xr:uid="{00000000-0005-0000-0000-00008D000000}"/>
    <cellStyle name="Warning Text" xfId="90" xr:uid="{00000000-0005-0000-0000-00008E000000}"/>
    <cellStyle name="Zvýraznění 1" xfId="91" xr:uid="{00000000-0005-0000-0000-00008F000000}"/>
    <cellStyle name="Zvýraznění 2" xfId="92" xr:uid="{00000000-0005-0000-0000-000090000000}"/>
    <cellStyle name="Zvýraznění 3" xfId="93" xr:uid="{00000000-0005-0000-0000-000091000000}"/>
    <cellStyle name="Zvýraznění 4" xfId="94" xr:uid="{00000000-0005-0000-0000-000092000000}"/>
    <cellStyle name="Zvýraznění 5" xfId="95" xr:uid="{00000000-0005-0000-0000-000093000000}"/>
    <cellStyle name="Zvýraznění 6" xfId="96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l%20HANT/2010-09%20Family%20center%20SENICA/nula%20od%20Tomasa/DUS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4fba1\technika\Obchod\PONUKY\Z&#193;KAZKY%2050_02\58%20024%20EPS%20HN%20Ko&#353;ice%20EP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&#353;a\c\WINDOWS\Plocha\YUG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aj%20Schingler/Desktop/SAV%20p&#244;vodn&#253;/EI/WINNT/Profiles/Administrator/M&#237;stn&#237;%20nastaven&#237;/Temporary%20Internet%20Files/OLK6/NETmont/Odberatelia/ALEXIA/Rozpocty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l%20HANT/2010-09%20Family%20center%20SENICA/nula%20od%20Tomasa/CP%20family%20center%20NULA%20KRYCI%20LIST%20posl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l%20HANT/2010-09%20Family%20center%20SENICA/nula%20od%20Tomasa/CP%20FC%20Senica/poslat/FC%20SENICA%203.kolo/V&#221;KAZY%20V&#221;M&#282;R/SO%2001-HLAVN&#221;%20STAVEBN&#221;%20OBJEKT/ARCH%20A%20STAVEBNI%20CAST/Shopy%203,4,5,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-D/2010/FC%20Senica/Ponuka%20Hant/Pracovn&#225;/Andrea/FC%20SENICA%203.kolo/V&#221;KAZY%20V&#221;M&#282;R/SO%2001-HLAVN&#221;%20STAVEBN&#221;%20OBJEKT/ARCH%20A%20STAVEBNI%20CAST/Shopy%203,4,5,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edsserver\A_Projects\_Akce\3130_Jedli&#269;k&#367;v%20&#250;stav\V&#253;stupy_2\RO_Dostavba%20Jedli&#269;kova%20&#250;stavu%20a%20&#353;kol%20-%20II.etap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sit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D61NM-CH\VYMERY\CENOVA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TEMP\c.Notes.Data\17.02.04%20Intel%20ponuka_&#352;K_TTU_ma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us%20Kovacs/AppData/Local/Microsoft/Windows/Temporary%20Internet%20Files/Content.Outlook/T2P8Y4H2/KLUC/Eco%20shoping%20Senica/CP%20Senica/JULLO/Green%20Group/2_SK_Data/Customer/Net%20Pricelist/Vkp_09sk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01.1 objekt I. etapa"/>
      <sheetName val="ZTI I.etapa"/>
      <sheetName val="elektro I.etapa"/>
      <sheetName val="hromozvod I.etapa"/>
      <sheetName val="EPS ušl. hr. I.etapa-výmer "/>
      <sheetName val="DR ušl. hr. I.etapa-výmer "/>
      <sheetName val="MaR I.etapa"/>
      <sheetName val="UK I.etapa"/>
      <sheetName val="VZT I.etapa"/>
      <sheetName val="plyn I.etapa "/>
      <sheetName val="SO 02 sadovky 1.etapa"/>
      <sheetName val="SO 03 spevnene plochyI etapa"/>
      <sheetName val="SO 03 spevnene plochy"/>
      <sheetName val="SO 03-3 VO"/>
      <sheetName val="SO 04 vodovody-NULA"/>
      <sheetName val="SO 05 - Kanalizácie - NULA"/>
      <sheetName val="SO 05-2 NN privod"/>
      <sheetName val="SO 06-2 NN pripojka"/>
      <sheetName val="SO 07 plyn"/>
      <sheetName val="SO 09 drobna arch"/>
      <sheetName val="SO 09-1 nn pripojka totem"/>
      <sheetName val="SO 11 rozs ver vodovodu_NULA"/>
      <sheetName val="SO 12 predlzenie ver plyn"/>
      <sheetName val="stavebna cast shop 3,4,5,11 "/>
      <sheetName val="shop 11 KIK ZTI"/>
      <sheetName val="shop 11 KIK ELE"/>
      <sheetName val="shop 11 KIK EPS"/>
      <sheetName val="shop 11 KIK DR"/>
      <sheetName val="shop 11 KIK MaR"/>
      <sheetName val="shop 11 KIK UK"/>
      <sheetName val="shop 5 MANA ZTI"/>
      <sheetName val="shop 5 MANA ELE"/>
      <sheetName val="shop 5 MANA EPS"/>
      <sheetName val="shop 5 MANA DR"/>
      <sheetName val="shop 5 MANA MaR"/>
      <sheetName val="shop 5 MANA UK"/>
      <sheetName val="shop 4 Dracik ZTI"/>
      <sheetName val="shop 4 Dracik UK"/>
      <sheetName val="shop 4 Dracik elektro"/>
      <sheetName val="shop 4 Dracik EPS"/>
      <sheetName val="shop 4 Dracik DR"/>
      <sheetName val="shop 4 Dracik MaR"/>
      <sheetName val="shop 9 TAKKO stavebna"/>
      <sheetName val="shop 9 TAKKO ZTI"/>
      <sheetName val="shop 9 TAKKO elektro"/>
      <sheetName val="shop 9 TAKKO VZT"/>
      <sheetName val="shop 9 TAKKO EPS"/>
      <sheetName val="shop 9 TAKKO DR"/>
      <sheetName val="shp 10 DAICHMAN stavebna"/>
      <sheetName val="shop 10 DAICHMAN ZTI"/>
      <sheetName val="shop 10 DAICHMAN elektro"/>
      <sheetName val="shop 10 DAICHMAN VZTM"/>
      <sheetName val="shop 10 DAICHMAN VZTD"/>
      <sheetName val="shop 10 DAICHMAN EPS"/>
      <sheetName val="shop 10 DAICHMAN DR"/>
      <sheetName val="shop 8 JYSK stavebna"/>
      <sheetName val="shop 8 JYSK ZTI"/>
      <sheetName val="shop 8 JYSK UK"/>
      <sheetName val="shop 8 JYSK VZT"/>
      <sheetName val="shop 8 JYSK elektro"/>
      <sheetName val="shop 8 JYSK EPS"/>
      <sheetName val="shop 8 JYSK MaR"/>
      <sheetName val="shop 8 JYSK DR"/>
      <sheetName val="shop 3 PLANEO DR"/>
      <sheetName val="shop 3 PLANEO MaR"/>
      <sheetName val="shop 7 SPORTISIMO EPS"/>
      <sheetName val="shop 7 SPORTISIMO DR"/>
      <sheetName val="shop 7 SPORTISIMO MaR"/>
      <sheetName val="shop 6 DM EPS"/>
      <sheetName val="shop 6 DM DR"/>
      <sheetName val="shop 6 DM MaR"/>
      <sheetName val="SO 01.2 objekt II. etapa"/>
      <sheetName val="ZTI II. etapa"/>
      <sheetName val="elektro II. etapa"/>
      <sheetName val="hromozvod II.etapa"/>
      <sheetName val="EPS II. etapa"/>
      <sheetName val="DR II. etapa"/>
      <sheetName val="UK II. etapa"/>
      <sheetName val="SO 02 sadovky II. etapa"/>
      <sheetName val="SO 03 spevnen plochy 2 etapa"/>
      <sheetName val="SO 03-3 II. etapa VO"/>
      <sheetName val="SO 05 - Kanalizácie 2etapa"/>
      <sheetName val="shop 1 EPS"/>
      <sheetName val="shop 1 DR"/>
      <sheetName val="shop 1 MaR"/>
      <sheetName val="shop 2 EPS"/>
      <sheetName val="shop 2 DR"/>
      <sheetName val="shop 2 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"/>
      <sheetName val="CS"/>
      <sheetName val="CS (2)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4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  <sheetName val="List15"/>
      <sheetName val="Lis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01.1 objekt I. etapa"/>
      <sheetName val="ZTI I.etapa"/>
      <sheetName val="elektro I.etapa"/>
      <sheetName val="hromozvod I.etapa"/>
      <sheetName val="EPS ušl. hr. I.etapa-výmer "/>
      <sheetName val="DR ušl. hr. I.etapa-výmer "/>
      <sheetName val="MaR I.etapa"/>
      <sheetName val="UK I.etapa"/>
      <sheetName val="VZT I.etapa"/>
      <sheetName val="plyn I.etapa"/>
      <sheetName val="SO 02 sadovky 1.etapa"/>
      <sheetName val="SO 03 spevnene plochyI etapa"/>
      <sheetName val="SO 03 spevnene plochy"/>
      <sheetName val="SO 03-3 VO"/>
      <sheetName val="SO 04 vodovody-NULA"/>
      <sheetName val="SO 05 - Kanalizácie - NULA"/>
      <sheetName val="SO 05-2 NN privod"/>
      <sheetName val="SO 06-2 NN pripojka"/>
      <sheetName val="SO 07 plyn"/>
      <sheetName val="SO 09 drobna arch"/>
      <sheetName val="SO 09-1 nn pripojka totem"/>
      <sheetName val="SO 11 rozs ver vodovodu_NULA"/>
      <sheetName val="SO 12 predlzenie ver plyn"/>
      <sheetName val="stavebna cast shop 3,4,5,11 "/>
      <sheetName val="shop 11 KIK ZTI"/>
      <sheetName val="shop 11 KIK ELE"/>
      <sheetName val="shop 11 KIK EPS"/>
      <sheetName val="shop 11 KIK DR"/>
      <sheetName val="shop 11 KIK MaR"/>
      <sheetName val="shop 11 KIK UK"/>
      <sheetName val="shop 5 MANA ZTI"/>
      <sheetName val="shop 5 MANA ELE"/>
      <sheetName val="shop 5 MANA EPS"/>
      <sheetName val="shop 5 MANA DR"/>
      <sheetName val="shop 5 MANA MaR"/>
      <sheetName val="shop 5 MANA UK"/>
      <sheetName val="shop 4 Dracik ZTI"/>
      <sheetName val="shop 4 Dracik UK"/>
      <sheetName val="shop 4 Dracik elektro"/>
      <sheetName val="shop 4 Dracik EPS"/>
      <sheetName val="shop 4 Dracik DR"/>
      <sheetName val="shop 4 Dracik MaR"/>
      <sheetName val="shop 9 TAKKO stavebna"/>
      <sheetName val="shop 9 TAKKO ZTI"/>
      <sheetName val="shop 9 TAKKO VZT"/>
      <sheetName val="shop 9 TAKKO elektro"/>
      <sheetName val="Shop9 TAKKO EPS"/>
      <sheetName val="shop 9 TAKKO DR"/>
      <sheetName val="shp 10 DAICHMAN stavebna"/>
      <sheetName val="shop 10 DAICHMAN ZTI"/>
      <sheetName val="shop 10 DAICHMAN elektro"/>
      <sheetName val="shop 10 DAICHMAN VZTM"/>
      <sheetName val="shop 10 DAICHMAN VZTD"/>
      <sheetName val="Shop10 DEICHMANN EPS"/>
      <sheetName val="shop 10 DAICHMAN DR"/>
      <sheetName val="shop 8 JYSK stavebna"/>
      <sheetName val="shop 8 JYSK ZTI"/>
      <sheetName val="shop 8 JYSK UK"/>
      <sheetName val="shop 8 JYSK VZT"/>
      <sheetName val="shop 8 JYSK elektro"/>
      <sheetName val="Shop8 JYSK EPS"/>
      <sheetName val="shop 8 JYSK MaR"/>
      <sheetName val="shop 8 JYSK DR"/>
      <sheetName val="Shop3 PLANEO EPS-výmer"/>
      <sheetName val="shop 3 PLANEO MaR"/>
      <sheetName val="shop 7 SPORTISIMO MaR"/>
      <sheetName val="Shop6 DM EPS-výmer"/>
      <sheetName val="shop 6 DM MaR"/>
      <sheetName val="SO 01.2 objekt II. etapa"/>
      <sheetName val="ZTI II. etapa"/>
      <sheetName val="elektro II. etapa"/>
      <sheetName val="hromozvod II.etapa"/>
      <sheetName val="EPS II. etapa"/>
      <sheetName val="DR II. etapa"/>
      <sheetName val="UK II. etapa"/>
      <sheetName val="SO 02 sadovky II. etapa"/>
      <sheetName val="SO 03 spevnen plochy 2 etapa"/>
      <sheetName val="SO 03-3 II. etapa VO"/>
      <sheetName val="SO 05 - Kanalizácie 2etapa"/>
      <sheetName val="shop 1 MaR"/>
      <sheetName val="shop 2 M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01.00</v>
          </cell>
          <cell r="C5" t="str">
            <v>SHOPY č.3,4,5,11</v>
          </cell>
        </row>
        <row r="7">
          <cell r="A7" t="str">
            <v>AtelierA36</v>
          </cell>
          <cell r="C7" t="str">
            <v>FC Senica</v>
          </cell>
        </row>
        <row r="30">
          <cell r="C30">
            <v>0</v>
          </cell>
        </row>
        <row r="32">
          <cell r="C32">
            <v>0</v>
          </cell>
        </row>
      </sheetData>
      <sheetData sheetId="1"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24">
          <cell r="H24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01.00</v>
          </cell>
        </row>
        <row r="7">
          <cell r="A7" t="str">
            <v>AtelierA36</v>
          </cell>
        </row>
        <row r="30">
          <cell r="C30">
            <v>0</v>
          </cell>
        </row>
      </sheetData>
      <sheetData sheetId="1">
        <row r="11">
          <cell r="F11">
            <v>0</v>
          </cell>
          <cell r="G11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3"/>
      <sheetName val="List1"/>
      <sheetName val="List2"/>
    </sheetNames>
    <sheetDataSet>
      <sheetData sheetId="0">
        <row r="2">
          <cell r="B2">
            <v>1992</v>
          </cell>
          <cell r="C2">
            <v>7686</v>
          </cell>
          <cell r="D2" t="str">
            <v>Novák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s"/>
      <sheetName val="Total"/>
      <sheetName val="Database"/>
    </sheetNames>
    <sheetDataSet>
      <sheetData sheetId="0">
        <row r="6">
          <cell r="A6" t="str">
            <v>100-00</v>
          </cell>
          <cell r="C6" t="str">
            <v>Všeobecné položky</v>
          </cell>
          <cell r="D6">
            <v>0</v>
          </cell>
          <cell r="F6">
            <v>0</v>
          </cell>
          <cell r="G6">
            <v>0</v>
          </cell>
          <cell r="H6" t="str">
            <v xml:space="preserve"> </v>
          </cell>
        </row>
        <row r="7">
          <cell r="A7" t="str">
            <v>100-00</v>
          </cell>
          <cell r="B7" t="str">
            <v>100-01</v>
          </cell>
          <cell r="C7" t="str">
            <v>Zariadenie staveniska</v>
          </cell>
          <cell r="D7" t="str">
            <v>ks</v>
          </cell>
          <cell r="E7">
            <v>1</v>
          </cell>
          <cell r="F7">
            <v>1</v>
          </cell>
          <cell r="G7">
            <v>1</v>
          </cell>
          <cell r="H7" t="str">
            <v xml:space="preserve"> </v>
          </cell>
        </row>
        <row r="8">
          <cell r="A8" t="str">
            <v>100-00</v>
          </cell>
          <cell r="B8" t="str">
            <v>100-02</v>
          </cell>
          <cell r="C8" t="str">
            <v>Realizaená dokumentácia</v>
          </cell>
          <cell r="D8" t="str">
            <v>ks</v>
          </cell>
          <cell r="E8">
            <v>1</v>
          </cell>
          <cell r="F8">
            <v>1</v>
          </cell>
          <cell r="G8">
            <v>1</v>
          </cell>
          <cell r="H8" t="str">
            <v xml:space="preserve"> </v>
          </cell>
        </row>
        <row r="9">
          <cell r="A9" t="str">
            <v>100-00</v>
          </cell>
          <cell r="B9" t="str">
            <v>100-03</v>
          </cell>
          <cell r="C9" t="str">
            <v>Dokumentácia skutoeného vyhotovenia</v>
          </cell>
          <cell r="D9" t="str">
            <v>ks</v>
          </cell>
          <cell r="E9">
            <v>1</v>
          </cell>
          <cell r="F9">
            <v>1</v>
          </cell>
          <cell r="G9">
            <v>1</v>
          </cell>
          <cell r="H9" t="str">
            <v xml:space="preserve"> </v>
          </cell>
        </row>
        <row r="10">
          <cell r="A10" t="str">
            <v>100-00</v>
          </cell>
          <cell r="B10" t="str">
            <v>999</v>
          </cell>
          <cell r="C10" t="str">
            <v>Spolu</v>
          </cell>
          <cell r="D10">
            <v>0</v>
          </cell>
          <cell r="F10">
            <v>0</v>
          </cell>
          <cell r="G10">
            <v>0</v>
          </cell>
          <cell r="H10">
            <v>3</v>
          </cell>
        </row>
        <row r="11">
          <cell r="C11" t="str">
            <v xml:space="preserve"> </v>
          </cell>
          <cell r="D11">
            <v>0</v>
          </cell>
          <cell r="F11">
            <v>0</v>
          </cell>
          <cell r="G11">
            <v>0</v>
          </cell>
          <cell r="H11" t="str">
            <v xml:space="preserve"> </v>
          </cell>
        </row>
        <row r="12">
          <cell r="C12" t="str">
            <v xml:space="preserve"> </v>
          </cell>
          <cell r="D12">
            <v>0</v>
          </cell>
          <cell r="F12">
            <v>0</v>
          </cell>
          <cell r="G12">
            <v>0</v>
          </cell>
          <cell r="H12" t="str">
            <v xml:space="preserve"> </v>
          </cell>
        </row>
        <row r="13">
          <cell r="C13" t="str">
            <v xml:space="preserve"> </v>
          </cell>
          <cell r="D13">
            <v>0</v>
          </cell>
          <cell r="F13">
            <v>0</v>
          </cell>
          <cell r="G13">
            <v>0</v>
          </cell>
          <cell r="H13" t="str">
            <v xml:space="preserve"> </v>
          </cell>
        </row>
        <row r="14">
          <cell r="C14" t="str">
            <v xml:space="preserve"> </v>
          </cell>
          <cell r="D14">
            <v>0</v>
          </cell>
          <cell r="F14">
            <v>0</v>
          </cell>
          <cell r="G14">
            <v>0</v>
          </cell>
          <cell r="H14" t="str">
            <v xml:space="preserve"> </v>
          </cell>
        </row>
        <row r="15">
          <cell r="C15" t="str">
            <v xml:space="preserve"> </v>
          </cell>
          <cell r="D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C16" t="str">
            <v xml:space="preserve"> </v>
          </cell>
          <cell r="D16">
            <v>0</v>
          </cell>
          <cell r="F16">
            <v>0</v>
          </cell>
          <cell r="G16">
            <v>0</v>
          </cell>
          <cell r="H16" t="str">
            <v xml:space="preserve"> </v>
          </cell>
        </row>
        <row r="17">
          <cell r="C17" t="str">
            <v xml:space="preserve"> </v>
          </cell>
          <cell r="D17">
            <v>0</v>
          </cell>
          <cell r="F17">
            <v>0</v>
          </cell>
          <cell r="G17">
            <v>0</v>
          </cell>
          <cell r="H17" t="str">
            <v xml:space="preserve"> </v>
          </cell>
        </row>
        <row r="18">
          <cell r="C18" t="str">
            <v xml:space="preserve"> </v>
          </cell>
          <cell r="D18">
            <v>0</v>
          </cell>
          <cell r="F18">
            <v>0</v>
          </cell>
          <cell r="G18">
            <v>0</v>
          </cell>
          <cell r="H18" t="str">
            <v xml:space="preserve"> </v>
          </cell>
        </row>
        <row r="19">
          <cell r="C19" t="str">
            <v xml:space="preserve"> </v>
          </cell>
          <cell r="D19">
            <v>0</v>
          </cell>
          <cell r="F19">
            <v>0</v>
          </cell>
          <cell r="G19">
            <v>0</v>
          </cell>
          <cell r="H19" t="str">
            <v xml:space="preserve"> </v>
          </cell>
        </row>
        <row r="20">
          <cell r="C20" t="str">
            <v xml:space="preserve"> </v>
          </cell>
          <cell r="D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C21" t="str">
            <v xml:space="preserve"> </v>
          </cell>
          <cell r="D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C22" t="str">
            <v xml:space="preserve"> </v>
          </cell>
          <cell r="D22">
            <v>0</v>
          </cell>
          <cell r="F22">
            <v>0</v>
          </cell>
          <cell r="G22">
            <v>0</v>
          </cell>
          <cell r="H22" t="str">
            <v xml:space="preserve"> </v>
          </cell>
        </row>
        <row r="23">
          <cell r="C23" t="str">
            <v xml:space="preserve"> </v>
          </cell>
          <cell r="D23">
            <v>0</v>
          </cell>
          <cell r="F23">
            <v>0</v>
          </cell>
          <cell r="G23">
            <v>0</v>
          </cell>
          <cell r="H23" t="str">
            <v xml:space="preserve"> </v>
          </cell>
        </row>
        <row r="24">
          <cell r="C24" t="str">
            <v xml:space="preserve"> </v>
          </cell>
          <cell r="D24">
            <v>0</v>
          </cell>
          <cell r="F24">
            <v>0</v>
          </cell>
          <cell r="G24">
            <v>0</v>
          </cell>
          <cell r="H24" t="str">
            <v xml:space="preserve"> </v>
          </cell>
        </row>
        <row r="25">
          <cell r="C25" t="str">
            <v xml:space="preserve"> </v>
          </cell>
          <cell r="D25">
            <v>0</v>
          </cell>
          <cell r="F25">
            <v>0</v>
          </cell>
          <cell r="G25">
            <v>0</v>
          </cell>
          <cell r="H25" t="str">
            <v xml:space="preserve"> </v>
          </cell>
        </row>
        <row r="26">
          <cell r="C26" t="str">
            <v xml:space="preserve"> </v>
          </cell>
          <cell r="D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C27" t="str">
            <v xml:space="preserve"> </v>
          </cell>
          <cell r="D27">
            <v>0</v>
          </cell>
          <cell r="F27">
            <v>0</v>
          </cell>
          <cell r="G27">
            <v>0</v>
          </cell>
          <cell r="H27" t="str">
            <v xml:space="preserve"> </v>
          </cell>
        </row>
        <row r="28">
          <cell r="C28" t="str">
            <v xml:space="preserve"> </v>
          </cell>
          <cell r="D28">
            <v>0</v>
          </cell>
          <cell r="F28">
            <v>0</v>
          </cell>
          <cell r="G28">
            <v>0</v>
          </cell>
          <cell r="H28" t="str">
            <v xml:space="preserve"> </v>
          </cell>
        </row>
        <row r="29">
          <cell r="C29" t="str">
            <v xml:space="preserve"> </v>
          </cell>
          <cell r="D29">
            <v>0</v>
          </cell>
          <cell r="F29">
            <v>0</v>
          </cell>
          <cell r="G29">
            <v>0</v>
          </cell>
          <cell r="H29" t="str">
            <v xml:space="preserve"> </v>
          </cell>
        </row>
        <row r="30">
          <cell r="C30" t="str">
            <v xml:space="preserve"> </v>
          </cell>
          <cell r="D30">
            <v>0</v>
          </cell>
          <cell r="F30">
            <v>0</v>
          </cell>
          <cell r="G30">
            <v>0</v>
          </cell>
          <cell r="H30" t="str">
            <v xml:space="preserve"> </v>
          </cell>
        </row>
        <row r="31">
          <cell r="C31" t="str">
            <v xml:space="preserve"> </v>
          </cell>
          <cell r="D31">
            <v>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C32" t="str">
            <v xml:space="preserve"> </v>
          </cell>
          <cell r="D32">
            <v>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C33" t="str">
            <v xml:space="preserve"> </v>
          </cell>
          <cell r="D33">
            <v>0</v>
          </cell>
          <cell r="F33">
            <v>0</v>
          </cell>
          <cell r="G33">
            <v>0</v>
          </cell>
          <cell r="H33" t="str">
            <v xml:space="preserve"> </v>
          </cell>
        </row>
        <row r="34">
          <cell r="C34" t="str">
            <v xml:space="preserve"> </v>
          </cell>
          <cell r="D34">
            <v>0</v>
          </cell>
          <cell r="F34">
            <v>0</v>
          </cell>
          <cell r="G34">
            <v>0</v>
          </cell>
          <cell r="H34" t="str">
            <v xml:space="preserve"> </v>
          </cell>
        </row>
        <row r="35">
          <cell r="C35" t="str">
            <v xml:space="preserve"> </v>
          </cell>
          <cell r="D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C36" t="str">
            <v xml:space="preserve"> </v>
          </cell>
          <cell r="D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C37" t="str">
            <v xml:space="preserve"> </v>
          </cell>
          <cell r="D37">
            <v>0</v>
          </cell>
          <cell r="F37">
            <v>0</v>
          </cell>
          <cell r="G37">
            <v>0</v>
          </cell>
          <cell r="H37" t="str">
            <v xml:space="preserve"> </v>
          </cell>
        </row>
        <row r="38">
          <cell r="C38" t="str">
            <v xml:space="preserve"> </v>
          </cell>
          <cell r="D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105-00a</v>
          </cell>
          <cell r="C39" t="str">
            <v>Spevnené plochy pravé odpoeívadlo Beckov</v>
          </cell>
          <cell r="D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105-00a</v>
          </cell>
          <cell r="B40" t="str">
            <v>5</v>
          </cell>
          <cell r="C40" t="str">
            <v>KOMUNIKÁCIA</v>
          </cell>
          <cell r="D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105-00a</v>
          </cell>
          <cell r="B41" t="str">
            <v>561 26.1</v>
          </cell>
          <cell r="C41" t="str">
            <v>Podklad zo zeminy stabilizovanej cementom hr. do 200 mm po zhutnení so spracovaním zmesi v miešacom centre z materiálu nakupovaného</v>
          </cell>
          <cell r="D41" t="str">
            <v>m2</v>
          </cell>
          <cell r="E41">
            <v>2469</v>
          </cell>
          <cell r="F41">
            <v>1</v>
          </cell>
          <cell r="G41">
            <v>2469</v>
          </cell>
          <cell r="H41" t="str">
            <v xml:space="preserve"> </v>
          </cell>
        </row>
        <row r="42">
          <cell r="A42" t="str">
            <v>105-00a</v>
          </cell>
          <cell r="B42" t="str">
            <v>561 26.2</v>
          </cell>
          <cell r="C42" t="str">
            <v>Zemina spevnená cementom hr. do 200 mm po zhutnení</v>
          </cell>
          <cell r="D42" t="str">
            <v>m2</v>
          </cell>
          <cell r="E42">
            <v>2014</v>
          </cell>
          <cell r="F42">
            <v>1</v>
          </cell>
          <cell r="G42">
            <v>2014</v>
          </cell>
          <cell r="H42" t="str">
            <v xml:space="preserve"> </v>
          </cell>
        </row>
        <row r="43">
          <cell r="A43" t="str">
            <v>105-00a</v>
          </cell>
          <cell r="B43" t="str">
            <v>564 75.1</v>
          </cell>
          <cell r="C43" t="str">
            <v>Podklad z vibrovaného štrku hr. cez 120 do 150 mm</v>
          </cell>
          <cell r="D43" t="str">
            <v>m2</v>
          </cell>
          <cell r="E43">
            <v>1307</v>
          </cell>
          <cell r="F43">
            <v>1</v>
          </cell>
          <cell r="G43">
            <v>1307</v>
          </cell>
          <cell r="H43" t="str">
            <v xml:space="preserve"> </v>
          </cell>
        </row>
        <row r="44">
          <cell r="A44" t="str">
            <v>105-00a</v>
          </cell>
          <cell r="B44" t="str">
            <v>564 85.1</v>
          </cell>
          <cell r="C44" t="str">
            <v>Podklad zo štrkodrvy hr. cez 120 do 150 mm po zhutnení</v>
          </cell>
          <cell r="D44" t="str">
            <v>m2</v>
          </cell>
          <cell r="E44">
            <v>2906</v>
          </cell>
          <cell r="F44">
            <v>1</v>
          </cell>
          <cell r="G44">
            <v>2906</v>
          </cell>
          <cell r="H44" t="str">
            <v xml:space="preserve"> </v>
          </cell>
        </row>
        <row r="45">
          <cell r="A45" t="str">
            <v>105-00a</v>
          </cell>
          <cell r="B45" t="str">
            <v>565 14.1</v>
          </cell>
          <cell r="C45" t="str">
            <v>Podklad vozovky z asfaltom oba3ovaného kameniva hr. 60 mm po zhutnení</v>
          </cell>
          <cell r="D45" t="str">
            <v>m2</v>
          </cell>
          <cell r="E45">
            <v>2014</v>
          </cell>
          <cell r="F45">
            <v>1</v>
          </cell>
          <cell r="G45">
            <v>2014</v>
          </cell>
          <cell r="H45" t="str">
            <v xml:space="preserve"> </v>
          </cell>
        </row>
        <row r="46">
          <cell r="A46" t="str">
            <v>105-00a</v>
          </cell>
          <cell r="B46" t="str">
            <v>567 12.1</v>
          </cell>
          <cell r="C46" t="str">
            <v>Podklad vozovky z betónu prostého hr.do 150 mm po zhutnení</v>
          </cell>
          <cell r="D46" t="str">
            <v>m2</v>
          </cell>
          <cell r="E46">
            <v>455</v>
          </cell>
          <cell r="F46">
            <v>1</v>
          </cell>
          <cell r="G46">
            <v>455</v>
          </cell>
          <cell r="H46" t="str">
            <v xml:space="preserve"> </v>
          </cell>
        </row>
        <row r="47">
          <cell r="A47" t="str">
            <v>105-00a</v>
          </cell>
          <cell r="B47" t="str">
            <v>573 11</v>
          </cell>
          <cell r="C47" t="str">
            <v>Infiltraený postrek</v>
          </cell>
          <cell r="D47" t="str">
            <v>m2</v>
          </cell>
          <cell r="E47">
            <v>6042</v>
          </cell>
          <cell r="F47">
            <v>1</v>
          </cell>
          <cell r="G47">
            <v>6042</v>
          </cell>
          <cell r="H47" t="str">
            <v xml:space="preserve"> </v>
          </cell>
        </row>
        <row r="48">
          <cell r="A48" t="str">
            <v>105-00a</v>
          </cell>
          <cell r="B48" t="str">
            <v>577 14.2</v>
          </cell>
          <cell r="C48" t="str">
            <v>Betón asfaltový hr. 50 mm po zhutnení - modifikovaný</v>
          </cell>
          <cell r="D48" t="str">
            <v>m2</v>
          </cell>
          <cell r="E48">
            <v>2014</v>
          </cell>
          <cell r="F48">
            <v>1</v>
          </cell>
          <cell r="G48">
            <v>2014</v>
          </cell>
          <cell r="H48" t="str">
            <v xml:space="preserve"> </v>
          </cell>
        </row>
        <row r="49">
          <cell r="A49" t="str">
            <v>105-00a</v>
          </cell>
          <cell r="B49" t="str">
            <v>577 14.3</v>
          </cell>
          <cell r="C49" t="str">
            <v xml:space="preserve">Asfaltový koberec mastixový hr. 50 mm po zhutnení - modifikovaný </v>
          </cell>
          <cell r="D49" t="str">
            <v>m2</v>
          </cell>
          <cell r="E49">
            <v>2014</v>
          </cell>
          <cell r="F49">
            <v>1</v>
          </cell>
          <cell r="G49">
            <v>2014</v>
          </cell>
          <cell r="H49" t="str">
            <v xml:space="preserve"> </v>
          </cell>
        </row>
        <row r="50">
          <cell r="A50" t="str">
            <v>105-00a</v>
          </cell>
          <cell r="B50" t="str">
            <v>591 20.1</v>
          </cell>
          <cell r="C50" t="str">
            <v>Kryt vozovky dláždený</v>
          </cell>
          <cell r="D50" t="str">
            <v>m2</v>
          </cell>
          <cell r="E50">
            <v>892</v>
          </cell>
          <cell r="F50">
            <v>1</v>
          </cell>
          <cell r="G50">
            <v>892</v>
          </cell>
          <cell r="H50" t="str">
            <v xml:space="preserve"> </v>
          </cell>
        </row>
        <row r="51">
          <cell r="A51" t="str">
            <v>105-00a</v>
          </cell>
          <cell r="B51" t="str">
            <v>596 29.1</v>
          </cell>
          <cell r="C51" t="str">
            <v>Kryt komunikácií pre peších dláždený</v>
          </cell>
          <cell r="D51" t="str">
            <v>m2</v>
          </cell>
          <cell r="E51">
            <v>870</v>
          </cell>
          <cell r="F51">
            <v>1</v>
          </cell>
          <cell r="G51">
            <v>870</v>
          </cell>
          <cell r="H51" t="str">
            <v xml:space="preserve"> </v>
          </cell>
        </row>
        <row r="52">
          <cell r="A52" t="str">
            <v>105-00a</v>
          </cell>
          <cell r="B52" t="str">
            <v>9</v>
          </cell>
          <cell r="C52" t="str">
            <v>OSTATNÉ KONŠTRUKCIE</v>
          </cell>
          <cell r="D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105-00a</v>
          </cell>
          <cell r="B53" t="str">
            <v>917 86.1</v>
          </cell>
          <cell r="C53" t="str">
            <v>Chodníkové obrubníky betónové</v>
          </cell>
          <cell r="D53" t="str">
            <v>m</v>
          </cell>
          <cell r="E53">
            <v>1048</v>
          </cell>
          <cell r="F53">
            <v>1</v>
          </cell>
          <cell r="G53">
            <v>1048</v>
          </cell>
          <cell r="H53" t="str">
            <v xml:space="preserve"> </v>
          </cell>
        </row>
        <row r="54">
          <cell r="A54" t="str">
            <v>105-00a</v>
          </cell>
          <cell r="B54" t="str">
            <v>999</v>
          </cell>
          <cell r="C54" t="str">
            <v>Spolu</v>
          </cell>
          <cell r="D54">
            <v>0</v>
          </cell>
          <cell r="F54">
            <v>0</v>
          </cell>
          <cell r="G54">
            <v>0</v>
          </cell>
          <cell r="H54">
            <v>24045</v>
          </cell>
        </row>
        <row r="55">
          <cell r="C55" t="str">
            <v xml:space="preserve"> </v>
          </cell>
          <cell r="D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105-00b</v>
          </cell>
          <cell r="C56" t="str">
            <v>Spevnené plochy 3avé odpoeívadlo Beckov</v>
          </cell>
          <cell r="D56">
            <v>0</v>
          </cell>
          <cell r="F56">
            <v>0</v>
          </cell>
          <cell r="G56">
            <v>0</v>
          </cell>
          <cell r="H56" t="str">
            <v xml:space="preserve"> </v>
          </cell>
        </row>
        <row r="57">
          <cell r="A57" t="str">
            <v>105-00b</v>
          </cell>
          <cell r="B57" t="str">
            <v>5</v>
          </cell>
          <cell r="C57" t="str">
            <v>KOMUNIKÁCIA</v>
          </cell>
          <cell r="D57">
            <v>0</v>
          </cell>
          <cell r="F57">
            <v>0</v>
          </cell>
          <cell r="G57">
            <v>0</v>
          </cell>
          <cell r="H57" t="str">
            <v xml:space="preserve"> </v>
          </cell>
        </row>
        <row r="58">
          <cell r="A58" t="str">
            <v>105-00b</v>
          </cell>
          <cell r="B58" t="str">
            <v>561 26.1</v>
          </cell>
          <cell r="C58" t="str">
            <v>Podklad zo zeminy stabilizovanej cementom hr. do 200 mm po zhutnení so spracovaním zmesi v miešacom centre z materiálu nakupovaného</v>
          </cell>
          <cell r="D58" t="str">
            <v>m2</v>
          </cell>
          <cell r="E58">
            <v>2544</v>
          </cell>
          <cell r="F58">
            <v>1</v>
          </cell>
          <cell r="G58">
            <v>2544</v>
          </cell>
          <cell r="H58" t="str">
            <v xml:space="preserve"> </v>
          </cell>
        </row>
        <row r="59">
          <cell r="A59" t="str">
            <v>105-00b</v>
          </cell>
          <cell r="B59" t="str">
            <v>561 26.2</v>
          </cell>
          <cell r="C59" t="str">
            <v>Zemina spevnená cementom hr. do 200 mm po zhutnení</v>
          </cell>
          <cell r="D59" t="str">
            <v>m2</v>
          </cell>
          <cell r="E59">
            <v>2089</v>
          </cell>
          <cell r="F59">
            <v>1</v>
          </cell>
          <cell r="G59">
            <v>2089</v>
          </cell>
          <cell r="H59" t="str">
            <v xml:space="preserve"> </v>
          </cell>
        </row>
        <row r="60">
          <cell r="A60" t="str">
            <v>105-00b</v>
          </cell>
          <cell r="B60" t="str">
            <v>564 75.1</v>
          </cell>
          <cell r="C60" t="str">
            <v>Podklad z vibrovaného štrku hr. cez 120 do 150 mm</v>
          </cell>
          <cell r="D60" t="str">
            <v>m2</v>
          </cell>
          <cell r="E60">
            <v>1558</v>
          </cell>
          <cell r="F60">
            <v>1</v>
          </cell>
          <cell r="G60">
            <v>1558</v>
          </cell>
          <cell r="H60" t="str">
            <v xml:space="preserve"> </v>
          </cell>
        </row>
        <row r="61">
          <cell r="A61" t="str">
            <v>105-00b</v>
          </cell>
          <cell r="B61" t="str">
            <v>564 85.1</v>
          </cell>
          <cell r="C61" t="str">
            <v>Podklad zo štrkodrvy hr. cez 120 do 150 mm po zhutnení</v>
          </cell>
          <cell r="D61" t="str">
            <v>m2</v>
          </cell>
          <cell r="E61">
            <v>3232</v>
          </cell>
          <cell r="F61">
            <v>1</v>
          </cell>
          <cell r="G61">
            <v>3232</v>
          </cell>
          <cell r="H61" t="str">
            <v xml:space="preserve"> </v>
          </cell>
        </row>
        <row r="62">
          <cell r="A62" t="str">
            <v>105-00b</v>
          </cell>
          <cell r="B62" t="str">
            <v>565 14.1</v>
          </cell>
          <cell r="C62" t="str">
            <v>Podklad vozovky z asfaltom oba3ovaného kameniva hr. 60 mm po zhutnení</v>
          </cell>
          <cell r="D62" t="str">
            <v>m2</v>
          </cell>
          <cell r="E62">
            <v>2089</v>
          </cell>
          <cell r="F62">
            <v>1</v>
          </cell>
          <cell r="G62">
            <v>2089</v>
          </cell>
          <cell r="H62" t="str">
            <v xml:space="preserve"> </v>
          </cell>
        </row>
        <row r="63">
          <cell r="A63" t="str">
            <v>105-00b</v>
          </cell>
          <cell r="B63" t="str">
            <v>567 12.1</v>
          </cell>
          <cell r="C63" t="str">
            <v>Podklad vozovky z betónu prostého hr.do 150 mm po zhutnení</v>
          </cell>
          <cell r="D63" t="str">
            <v>m2</v>
          </cell>
          <cell r="E63">
            <v>455</v>
          </cell>
          <cell r="F63">
            <v>1</v>
          </cell>
          <cell r="G63">
            <v>455</v>
          </cell>
          <cell r="H63" t="str">
            <v xml:space="preserve"> </v>
          </cell>
        </row>
        <row r="64">
          <cell r="A64" t="str">
            <v>105-00b</v>
          </cell>
          <cell r="B64" t="str">
            <v>573 11</v>
          </cell>
          <cell r="C64" t="str">
            <v>Infiltraený postrek</v>
          </cell>
          <cell r="D64" t="str">
            <v>m2</v>
          </cell>
          <cell r="E64">
            <v>6267</v>
          </cell>
          <cell r="F64">
            <v>1</v>
          </cell>
          <cell r="G64">
            <v>6267</v>
          </cell>
          <cell r="H64" t="str">
            <v xml:space="preserve"> </v>
          </cell>
        </row>
        <row r="65">
          <cell r="A65" t="str">
            <v>105-00b</v>
          </cell>
          <cell r="B65" t="str">
            <v>577 14.2</v>
          </cell>
          <cell r="C65" t="str">
            <v>Betón asfaltový hr. 50 mm po zhutnení - modifikovaný</v>
          </cell>
          <cell r="D65" t="str">
            <v>m2</v>
          </cell>
          <cell r="E65">
            <v>2089</v>
          </cell>
          <cell r="F65">
            <v>1</v>
          </cell>
          <cell r="G65">
            <v>2089</v>
          </cell>
          <cell r="H65" t="str">
            <v xml:space="preserve"> </v>
          </cell>
        </row>
        <row r="66">
          <cell r="A66" t="str">
            <v>105-00b</v>
          </cell>
          <cell r="B66" t="str">
            <v>577 14.3</v>
          </cell>
          <cell r="C66" t="str">
            <v xml:space="preserve">Asfaltový koberec mastixový hr. 50 mm po zhutnení - modifikovaný </v>
          </cell>
          <cell r="D66" t="str">
            <v>m2</v>
          </cell>
          <cell r="E66">
            <v>2089</v>
          </cell>
          <cell r="F66">
            <v>1</v>
          </cell>
          <cell r="G66">
            <v>2089</v>
          </cell>
          <cell r="H66" t="str">
            <v xml:space="preserve"> </v>
          </cell>
        </row>
        <row r="67">
          <cell r="A67" t="str">
            <v>105-00b</v>
          </cell>
          <cell r="B67" t="str">
            <v>591 20.1</v>
          </cell>
          <cell r="C67" t="str">
            <v>Kryt vozovky dláždený</v>
          </cell>
          <cell r="D67" t="str">
            <v>m2</v>
          </cell>
          <cell r="E67">
            <v>1143</v>
          </cell>
          <cell r="F67">
            <v>1</v>
          </cell>
          <cell r="G67">
            <v>1143</v>
          </cell>
          <cell r="H67" t="str">
            <v xml:space="preserve"> </v>
          </cell>
        </row>
        <row r="68">
          <cell r="A68" t="str">
            <v>105-00b</v>
          </cell>
          <cell r="B68" t="str">
            <v>596 29.1</v>
          </cell>
          <cell r="C68" t="str">
            <v>Kryt komunikácií pre peších dláždený</v>
          </cell>
          <cell r="D68" t="str">
            <v>m2</v>
          </cell>
          <cell r="E68">
            <v>870</v>
          </cell>
          <cell r="F68">
            <v>1</v>
          </cell>
          <cell r="G68">
            <v>870</v>
          </cell>
          <cell r="H68" t="str">
            <v xml:space="preserve"> </v>
          </cell>
        </row>
        <row r="69">
          <cell r="A69" t="str">
            <v>105-00b</v>
          </cell>
          <cell r="B69" t="str">
            <v>9</v>
          </cell>
          <cell r="C69" t="str">
            <v>OSTATNÉ KONŠTRUKCIE</v>
          </cell>
          <cell r="D69">
            <v>0</v>
          </cell>
          <cell r="F69">
            <v>0</v>
          </cell>
          <cell r="G69">
            <v>0</v>
          </cell>
          <cell r="H69" t="str">
            <v xml:space="preserve"> </v>
          </cell>
        </row>
        <row r="70">
          <cell r="A70" t="str">
            <v>105-00b</v>
          </cell>
          <cell r="B70" t="str">
            <v>917 86.1</v>
          </cell>
          <cell r="C70" t="str">
            <v>Chodníkové obrubníky betónové</v>
          </cell>
          <cell r="D70" t="str">
            <v>m</v>
          </cell>
          <cell r="E70">
            <v>998</v>
          </cell>
          <cell r="F70">
            <v>1</v>
          </cell>
          <cell r="G70">
            <v>998</v>
          </cell>
          <cell r="H70" t="str">
            <v xml:space="preserve"> </v>
          </cell>
        </row>
        <row r="71">
          <cell r="A71" t="str">
            <v>105-00b</v>
          </cell>
          <cell r="B71" t="str">
            <v>999</v>
          </cell>
          <cell r="C71" t="str">
            <v>Spolu</v>
          </cell>
          <cell r="D71">
            <v>0</v>
          </cell>
          <cell r="F71">
            <v>0</v>
          </cell>
          <cell r="G71">
            <v>0</v>
          </cell>
          <cell r="H71">
            <v>25423</v>
          </cell>
        </row>
        <row r="72">
          <cell r="C72" t="str">
            <v xml:space="preserve"> </v>
          </cell>
          <cell r="D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106-00</v>
          </cell>
          <cell r="C73" t="str">
            <v>Spevnené plochy odpoeívadlo Kostolná</v>
          </cell>
          <cell r="D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106-00</v>
          </cell>
          <cell r="B74" t="str">
            <v>5</v>
          </cell>
          <cell r="C74" t="str">
            <v>KOMUNIKÁCIA</v>
          </cell>
          <cell r="D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106-00</v>
          </cell>
          <cell r="B75" t="str">
            <v>561 26.1</v>
          </cell>
          <cell r="C75" t="str">
            <v>Podklad zo zeminy stabilizovanej cementom hr. do 200 mm po zhutnení so spracovaním zmesi v miešacom centre z materiálu nakupovaného</v>
          </cell>
          <cell r="D75" t="str">
            <v>m2</v>
          </cell>
          <cell r="E75">
            <v>2136</v>
          </cell>
          <cell r="F75">
            <v>1</v>
          </cell>
          <cell r="G75">
            <v>2136</v>
          </cell>
          <cell r="H75" t="str">
            <v xml:space="preserve"> </v>
          </cell>
        </row>
        <row r="76">
          <cell r="A76" t="str">
            <v>106-00</v>
          </cell>
          <cell r="B76" t="str">
            <v>561 26.2</v>
          </cell>
          <cell r="C76" t="str">
            <v>Zemina spevnená cementom hr. do 200 mm po zhutnení</v>
          </cell>
          <cell r="D76" t="str">
            <v>m2</v>
          </cell>
          <cell r="E76">
            <v>1768</v>
          </cell>
          <cell r="F76">
            <v>1</v>
          </cell>
          <cell r="G76">
            <v>1768</v>
          </cell>
          <cell r="H76" t="str">
            <v xml:space="preserve"> </v>
          </cell>
        </row>
        <row r="77">
          <cell r="A77" t="str">
            <v>106-00</v>
          </cell>
          <cell r="B77" t="str">
            <v>564 75.1</v>
          </cell>
          <cell r="C77" t="str">
            <v>Podklad z vibrovaného štrku hr. cez 120 do 150 mm</v>
          </cell>
          <cell r="D77" t="str">
            <v>m2</v>
          </cell>
          <cell r="E77">
            <v>819</v>
          </cell>
          <cell r="F77">
            <v>1</v>
          </cell>
          <cell r="G77">
            <v>819</v>
          </cell>
          <cell r="H77" t="str">
            <v xml:space="preserve"> </v>
          </cell>
        </row>
        <row r="78">
          <cell r="A78" t="str">
            <v>106-00</v>
          </cell>
          <cell r="B78" t="str">
            <v>564 85.1</v>
          </cell>
          <cell r="C78" t="str">
            <v>Podklad zo štrkodrvy hr. cez 120 do 150 mm po zhutnení</v>
          </cell>
          <cell r="D78" t="str">
            <v>m2</v>
          </cell>
          <cell r="E78">
            <v>2406</v>
          </cell>
          <cell r="F78">
            <v>1</v>
          </cell>
          <cell r="G78">
            <v>2406</v>
          </cell>
          <cell r="H78" t="str">
            <v xml:space="preserve"> </v>
          </cell>
        </row>
        <row r="79">
          <cell r="A79" t="str">
            <v>106-00</v>
          </cell>
          <cell r="B79" t="str">
            <v>565 14.1</v>
          </cell>
          <cell r="C79" t="str">
            <v>Podklad vozovky z asfaltom oba3ovaného kameniva hr. 60 mm po zhutnení</v>
          </cell>
          <cell r="D79" t="str">
            <v>m2</v>
          </cell>
          <cell r="E79">
            <v>1768</v>
          </cell>
          <cell r="F79">
            <v>1</v>
          </cell>
          <cell r="G79">
            <v>1768</v>
          </cell>
          <cell r="H79" t="str">
            <v xml:space="preserve"> </v>
          </cell>
        </row>
        <row r="80">
          <cell r="A80" t="str">
            <v>106-00</v>
          </cell>
          <cell r="B80" t="str">
            <v>567 12.1</v>
          </cell>
          <cell r="C80" t="str">
            <v>Podklad vozovky z betónu prostého hr.do 150 mm po zhutnení</v>
          </cell>
          <cell r="D80" t="str">
            <v>m2</v>
          </cell>
          <cell r="E80">
            <v>368</v>
          </cell>
          <cell r="F80">
            <v>1</v>
          </cell>
          <cell r="G80">
            <v>368</v>
          </cell>
          <cell r="H80" t="str">
            <v xml:space="preserve"> </v>
          </cell>
        </row>
        <row r="81">
          <cell r="A81" t="str">
            <v>106-00</v>
          </cell>
          <cell r="B81" t="str">
            <v>573 11</v>
          </cell>
          <cell r="C81" t="str">
            <v>Infiltraený postrek</v>
          </cell>
          <cell r="D81" t="str">
            <v>m2</v>
          </cell>
          <cell r="E81">
            <v>5304</v>
          </cell>
          <cell r="F81">
            <v>1</v>
          </cell>
          <cell r="G81">
            <v>5304</v>
          </cell>
          <cell r="H81" t="str">
            <v xml:space="preserve"> </v>
          </cell>
        </row>
        <row r="82">
          <cell r="A82" t="str">
            <v>106-00</v>
          </cell>
          <cell r="B82" t="str">
            <v>577 14.2</v>
          </cell>
          <cell r="C82" t="str">
            <v>Betón asfaltový hr. 50 mm po zhutnení - modifikovaný</v>
          </cell>
          <cell r="D82" t="str">
            <v>m2</v>
          </cell>
          <cell r="E82">
            <v>1768</v>
          </cell>
          <cell r="F82">
            <v>1</v>
          </cell>
          <cell r="G82">
            <v>1768</v>
          </cell>
          <cell r="H82" t="str">
            <v xml:space="preserve"> </v>
          </cell>
        </row>
        <row r="83">
          <cell r="A83" t="str">
            <v>106-00</v>
          </cell>
          <cell r="B83" t="str">
            <v>577 14.3</v>
          </cell>
          <cell r="C83" t="str">
            <v xml:space="preserve">Asfaltový koberec mastixový hr. 50 mm po zhutnení - modifikovaný </v>
          </cell>
          <cell r="D83" t="str">
            <v>m2</v>
          </cell>
          <cell r="E83">
            <v>1768</v>
          </cell>
          <cell r="F83">
            <v>1</v>
          </cell>
          <cell r="G83">
            <v>1768</v>
          </cell>
          <cell r="H83" t="str">
            <v xml:space="preserve"> </v>
          </cell>
        </row>
        <row r="84">
          <cell r="A84" t="str">
            <v>106-00</v>
          </cell>
          <cell r="B84" t="str">
            <v>591 20.1</v>
          </cell>
          <cell r="C84" t="str">
            <v>Kryt vozovky dláždený</v>
          </cell>
          <cell r="D84" t="str">
            <v>m2</v>
          </cell>
          <cell r="E84">
            <v>638</v>
          </cell>
          <cell r="F84">
            <v>1</v>
          </cell>
          <cell r="G84">
            <v>638</v>
          </cell>
          <cell r="H84" t="str">
            <v xml:space="preserve"> </v>
          </cell>
        </row>
        <row r="85">
          <cell r="A85" t="str">
            <v>106-00</v>
          </cell>
          <cell r="B85" t="str">
            <v>596 29.1</v>
          </cell>
          <cell r="C85" t="str">
            <v>Kryt komunikácií pre peších dláždený</v>
          </cell>
          <cell r="D85" t="str">
            <v>m2</v>
          </cell>
          <cell r="E85">
            <v>549</v>
          </cell>
          <cell r="F85">
            <v>1</v>
          </cell>
          <cell r="G85">
            <v>549</v>
          </cell>
          <cell r="H85" t="str">
            <v xml:space="preserve"> </v>
          </cell>
        </row>
        <row r="86">
          <cell r="A86" t="str">
            <v>106-00</v>
          </cell>
          <cell r="B86" t="str">
            <v>9</v>
          </cell>
          <cell r="C86" t="str">
            <v>OSTATNÉ KONŠTRUKCIE</v>
          </cell>
          <cell r="D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106-00</v>
          </cell>
          <cell r="B87" t="str">
            <v>917 86.1</v>
          </cell>
          <cell r="C87" t="str">
            <v>Chodníkové obrubníky betónové</v>
          </cell>
          <cell r="D87" t="str">
            <v>m</v>
          </cell>
          <cell r="E87">
            <v>809</v>
          </cell>
          <cell r="F87">
            <v>1</v>
          </cell>
          <cell r="G87">
            <v>809</v>
          </cell>
          <cell r="H87" t="str">
            <v xml:space="preserve"> </v>
          </cell>
        </row>
        <row r="88">
          <cell r="A88" t="str">
            <v>106-00</v>
          </cell>
          <cell r="B88" t="str">
            <v>999</v>
          </cell>
          <cell r="C88" t="str">
            <v>Spolu</v>
          </cell>
          <cell r="D88">
            <v>0</v>
          </cell>
          <cell r="F88">
            <v>0</v>
          </cell>
          <cell r="G88">
            <v>0</v>
          </cell>
          <cell r="H88">
            <v>20101</v>
          </cell>
        </row>
        <row r="89">
          <cell r="C89" t="str">
            <v xml:space="preserve"> </v>
          </cell>
          <cell r="D89">
            <v>0</v>
          </cell>
          <cell r="F89">
            <v>0</v>
          </cell>
          <cell r="G89">
            <v>0</v>
          </cell>
          <cell r="H89" t="str">
            <v xml:space="preserve"> </v>
          </cell>
        </row>
        <row r="90">
          <cell r="C90" t="str">
            <v xml:space="preserve"> </v>
          </cell>
          <cell r="D90">
            <v>0</v>
          </cell>
          <cell r="F90">
            <v>0</v>
          </cell>
          <cell r="G90">
            <v>0</v>
          </cell>
          <cell r="H90" t="str">
            <v xml:space="preserve"> </v>
          </cell>
        </row>
        <row r="91">
          <cell r="C91" t="str">
            <v xml:space="preserve"> </v>
          </cell>
          <cell r="D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C92" t="str">
            <v xml:space="preserve"> </v>
          </cell>
          <cell r="D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C93" t="str">
            <v xml:space="preserve"> </v>
          </cell>
          <cell r="D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F94">
            <v>0</v>
          </cell>
          <cell r="G94">
            <v>0</v>
          </cell>
          <cell r="H94" t="str">
            <v xml:space="preserve"> </v>
          </cell>
        </row>
        <row r="95">
          <cell r="C95" t="str">
            <v xml:space="preserve"> </v>
          </cell>
          <cell r="D95">
            <v>0</v>
          </cell>
          <cell r="F95">
            <v>0</v>
          </cell>
          <cell r="G95">
            <v>0</v>
          </cell>
          <cell r="H95" t="str">
            <v xml:space="preserve"> </v>
          </cell>
        </row>
        <row r="96">
          <cell r="C96" t="str">
            <v xml:space="preserve"> </v>
          </cell>
          <cell r="D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C97" t="str">
            <v xml:space="preserve"> </v>
          </cell>
          <cell r="D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C98" t="str">
            <v xml:space="preserve"> </v>
          </cell>
          <cell r="D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C99" t="str">
            <v xml:space="preserve"> </v>
          </cell>
          <cell r="D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C100" t="str">
            <v xml:space="preserve"> </v>
          </cell>
          <cell r="D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C101" t="str">
            <v xml:space="preserve"> </v>
          </cell>
          <cell r="D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C102" t="str">
            <v xml:space="preserve"> </v>
          </cell>
          <cell r="D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C103" t="str">
            <v xml:space="preserve"> </v>
          </cell>
          <cell r="D103">
            <v>0</v>
          </cell>
          <cell r="F103">
            <v>0</v>
          </cell>
          <cell r="G103">
            <v>0</v>
          </cell>
          <cell r="H103" t="str">
            <v xml:space="preserve"> </v>
          </cell>
        </row>
        <row r="104">
          <cell r="C104" t="str">
            <v xml:space="preserve"> </v>
          </cell>
          <cell r="D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C105" t="str">
            <v xml:space="preserve"> </v>
          </cell>
          <cell r="D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C106" t="str">
            <v xml:space="preserve"> </v>
          </cell>
          <cell r="D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125-00</v>
          </cell>
          <cell r="C107" t="str">
            <v>Prístupová komunikácia na pozemky PD Soblahov</v>
          </cell>
          <cell r="D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125-00</v>
          </cell>
          <cell r="B108" t="str">
            <v>1</v>
          </cell>
          <cell r="C108" t="str">
            <v>ZEMNÉ PRÁCE</v>
          </cell>
          <cell r="D108">
            <v>0</v>
          </cell>
          <cell r="F108">
            <v>0</v>
          </cell>
          <cell r="G108">
            <v>0</v>
          </cell>
          <cell r="H108" t="str">
            <v xml:space="preserve"> </v>
          </cell>
        </row>
        <row r="109">
          <cell r="A109" t="str">
            <v>125-00</v>
          </cell>
          <cell r="B109" t="str">
            <v>120 00.2</v>
          </cell>
          <cell r="C109" t="str">
            <v xml:space="preserve">Poplatok za získanie zeminy zo zemníka </v>
          </cell>
          <cell r="D109" t="str">
            <v>m3</v>
          </cell>
          <cell r="E109">
            <v>2</v>
          </cell>
          <cell r="F109">
            <v>1</v>
          </cell>
          <cell r="G109">
            <v>2</v>
          </cell>
          <cell r="H109" t="str">
            <v xml:space="preserve"> </v>
          </cell>
        </row>
        <row r="110">
          <cell r="A110" t="str">
            <v>125-00</v>
          </cell>
          <cell r="B110" t="str">
            <v>121 10.4</v>
          </cell>
          <cell r="C110" t="str">
            <v>Zobratie ornice</v>
          </cell>
          <cell r="D110" t="str">
            <v>m3</v>
          </cell>
          <cell r="E110">
            <v>2</v>
          </cell>
          <cell r="F110">
            <v>1</v>
          </cell>
          <cell r="G110">
            <v>2</v>
          </cell>
          <cell r="H110" t="str">
            <v xml:space="preserve"> </v>
          </cell>
        </row>
        <row r="111">
          <cell r="A111" t="str">
            <v>125-00</v>
          </cell>
          <cell r="B111" t="str">
            <v>122 75.2</v>
          </cell>
          <cell r="C111" t="str">
            <v>Odkopávky a prekopávky pre spodnú stavbu dia3nic</v>
          </cell>
          <cell r="D111" t="str">
            <v>m3</v>
          </cell>
          <cell r="E111">
            <v>2</v>
          </cell>
          <cell r="F111">
            <v>1</v>
          </cell>
          <cell r="G111">
            <v>2</v>
          </cell>
          <cell r="H111" t="str">
            <v xml:space="preserve"> </v>
          </cell>
        </row>
        <row r="112">
          <cell r="A112" t="str">
            <v>125-00</v>
          </cell>
          <cell r="B112" t="str">
            <v>162 32.4</v>
          </cell>
          <cell r="C112" t="str">
            <v>Vodorovné premiestnenie zeminy</v>
          </cell>
          <cell r="D112" t="str">
            <v>m3</v>
          </cell>
          <cell r="E112">
            <v>2</v>
          </cell>
          <cell r="F112">
            <v>1</v>
          </cell>
          <cell r="G112">
            <v>2</v>
          </cell>
          <cell r="H112" t="str">
            <v xml:space="preserve"> </v>
          </cell>
        </row>
        <row r="113">
          <cell r="A113" t="str">
            <v>125-00</v>
          </cell>
          <cell r="B113" t="str">
            <v>162 70.2</v>
          </cell>
          <cell r="C113" t="str">
            <v>Dovoz zeminy zo zemníka</v>
          </cell>
          <cell r="D113" t="str">
            <v>m3</v>
          </cell>
          <cell r="E113">
            <v>2</v>
          </cell>
          <cell r="F113">
            <v>1</v>
          </cell>
          <cell r="G113">
            <v>2</v>
          </cell>
          <cell r="H113" t="str">
            <v xml:space="preserve"> </v>
          </cell>
        </row>
        <row r="114">
          <cell r="A114" t="str">
            <v>125-00</v>
          </cell>
          <cell r="B114" t="str">
            <v>171 15.1</v>
          </cell>
          <cell r="C114" t="str">
            <v>Uloženie sypaniny do zhutnených násypov</v>
          </cell>
          <cell r="D114" t="str">
            <v>m3</v>
          </cell>
          <cell r="E114">
            <v>2</v>
          </cell>
          <cell r="F114">
            <v>1</v>
          </cell>
          <cell r="G114">
            <v>2</v>
          </cell>
          <cell r="H114" t="str">
            <v xml:space="preserve"> </v>
          </cell>
        </row>
        <row r="115">
          <cell r="A115" t="str">
            <v>125-00</v>
          </cell>
          <cell r="B115" t="str">
            <v>183 95.1</v>
          </cell>
          <cell r="C115" t="str">
            <v>Založenie trávnika hydroosevom</v>
          </cell>
          <cell r="D115" t="str">
            <v>m2</v>
          </cell>
          <cell r="E115">
            <v>2</v>
          </cell>
          <cell r="F115">
            <v>1</v>
          </cell>
          <cell r="G115">
            <v>2</v>
          </cell>
          <cell r="H115" t="str">
            <v xml:space="preserve"> </v>
          </cell>
        </row>
        <row r="116">
          <cell r="A116" t="str">
            <v>125-00</v>
          </cell>
          <cell r="B116" t="str">
            <v>5</v>
          </cell>
          <cell r="C116" t="str">
            <v>KOMUNIKÁCIA</v>
          </cell>
          <cell r="D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125-00</v>
          </cell>
          <cell r="B117" t="str">
            <v>564 27.1</v>
          </cell>
          <cell r="C117" t="str">
            <v>Podklad vozovky zo štrkopiesku hr. cez 200 do 250 mm po zhutnení</v>
          </cell>
          <cell r="D117" t="str">
            <v>m2</v>
          </cell>
          <cell r="E117">
            <v>2</v>
          </cell>
          <cell r="F117">
            <v>1</v>
          </cell>
          <cell r="G117">
            <v>2</v>
          </cell>
          <cell r="H117" t="str">
            <v xml:space="preserve"> </v>
          </cell>
        </row>
        <row r="118">
          <cell r="A118" t="str">
            <v>125-00</v>
          </cell>
          <cell r="B118" t="str">
            <v>564 75.1</v>
          </cell>
          <cell r="C118" t="str">
            <v>Podklad z vibrovaného štrku hr. cez 120 do 150 mm</v>
          </cell>
          <cell r="D118" t="str">
            <v>m2</v>
          </cell>
          <cell r="E118">
            <v>2</v>
          </cell>
          <cell r="F118">
            <v>1</v>
          </cell>
          <cell r="G118">
            <v>2</v>
          </cell>
          <cell r="H118" t="str">
            <v xml:space="preserve"> </v>
          </cell>
        </row>
        <row r="119">
          <cell r="A119" t="str">
            <v>125-00</v>
          </cell>
          <cell r="B119" t="str">
            <v>565 13.1</v>
          </cell>
          <cell r="C119" t="str">
            <v>Podklad vozovky z asfaltom oba3ovaného kameniva hr. do 50 mm po zhutnení</v>
          </cell>
          <cell r="D119" t="str">
            <v>m2</v>
          </cell>
          <cell r="E119">
            <v>2</v>
          </cell>
          <cell r="F119">
            <v>1</v>
          </cell>
          <cell r="G119">
            <v>2</v>
          </cell>
          <cell r="H119" t="str">
            <v xml:space="preserve"> </v>
          </cell>
        </row>
        <row r="120">
          <cell r="A120" t="str">
            <v>125-00</v>
          </cell>
          <cell r="B120" t="str">
            <v>569 50.1</v>
          </cell>
          <cell r="C120" t="str">
            <v>Zriadenie zemných krajníc so zhutnením</v>
          </cell>
          <cell r="D120" t="str">
            <v>m3</v>
          </cell>
          <cell r="E120">
            <v>2</v>
          </cell>
          <cell r="F120">
            <v>1</v>
          </cell>
          <cell r="G120">
            <v>2</v>
          </cell>
          <cell r="H120" t="str">
            <v xml:space="preserve"> </v>
          </cell>
        </row>
        <row r="121">
          <cell r="A121" t="str">
            <v>125-00</v>
          </cell>
          <cell r="B121" t="str">
            <v>573 41</v>
          </cell>
          <cell r="C121" t="str">
            <v>Náter uzatvárací asfaltový</v>
          </cell>
          <cell r="D121" t="str">
            <v>m2</v>
          </cell>
          <cell r="E121">
            <v>2</v>
          </cell>
          <cell r="F121">
            <v>1</v>
          </cell>
          <cell r="G121">
            <v>2</v>
          </cell>
          <cell r="H121" t="str">
            <v xml:space="preserve"> </v>
          </cell>
        </row>
        <row r="122">
          <cell r="A122" t="str">
            <v>125-00</v>
          </cell>
          <cell r="B122" t="str">
            <v>9</v>
          </cell>
          <cell r="C122" t="str">
            <v>OSTATNÉ KONŠTRUKCIE</v>
          </cell>
          <cell r="D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125-00</v>
          </cell>
          <cell r="B123" t="str">
            <v>911 33.10</v>
          </cell>
          <cell r="C123" t="str">
            <v>Zvodidlo oce3ové - zábradelné</v>
          </cell>
          <cell r="D123" t="str">
            <v>m</v>
          </cell>
          <cell r="E123">
            <v>2</v>
          </cell>
          <cell r="F123">
            <v>1</v>
          </cell>
          <cell r="G123">
            <v>2</v>
          </cell>
          <cell r="H123" t="str">
            <v xml:space="preserve"> </v>
          </cell>
        </row>
        <row r="124">
          <cell r="A124" t="str">
            <v>125-00</v>
          </cell>
          <cell r="B124" t="str">
            <v>913 34.1</v>
          </cell>
          <cell r="C124" t="str">
            <v>Medzníky z kameoa</v>
          </cell>
          <cell r="D124" t="str">
            <v>ks</v>
          </cell>
          <cell r="E124">
            <v>2</v>
          </cell>
          <cell r="F124">
            <v>1</v>
          </cell>
          <cell r="G124">
            <v>2</v>
          </cell>
          <cell r="H124" t="str">
            <v xml:space="preserve"> </v>
          </cell>
        </row>
        <row r="125">
          <cell r="A125" t="str">
            <v>125-00</v>
          </cell>
          <cell r="B125" t="str">
            <v>914 40.1</v>
          </cell>
          <cell r="C125" t="str">
            <v>Zvislé dopravné znaeky - s reflexnou fóliou</v>
          </cell>
          <cell r="D125" t="str">
            <v>ks</v>
          </cell>
          <cell r="E125">
            <v>2</v>
          </cell>
          <cell r="F125">
            <v>1</v>
          </cell>
          <cell r="G125">
            <v>2</v>
          </cell>
          <cell r="H125" t="str">
            <v xml:space="preserve"> </v>
          </cell>
        </row>
        <row r="126">
          <cell r="A126" t="str">
            <v>125-00</v>
          </cell>
          <cell r="B126" t="str">
            <v>999</v>
          </cell>
          <cell r="C126" t="str">
            <v>Spolu</v>
          </cell>
          <cell r="D126">
            <v>0</v>
          </cell>
          <cell r="F126">
            <v>0</v>
          </cell>
          <cell r="G126">
            <v>0</v>
          </cell>
          <cell r="H126">
            <v>30</v>
          </cell>
        </row>
        <row r="127">
          <cell r="C127" t="str">
            <v xml:space="preserve"> </v>
          </cell>
          <cell r="D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131-00</v>
          </cell>
          <cell r="C128" t="str">
            <v>Úprava po3nej cesty Beckov, km 3,400</v>
          </cell>
          <cell r="D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131-00</v>
          </cell>
          <cell r="B129" t="str">
            <v>1</v>
          </cell>
          <cell r="C129" t="str">
            <v>ZEMNÉ PRÁCE</v>
          </cell>
          <cell r="D129">
            <v>0</v>
          </cell>
          <cell r="F129">
            <v>0</v>
          </cell>
          <cell r="G129">
            <v>0</v>
          </cell>
          <cell r="H129" t="str">
            <v xml:space="preserve"> </v>
          </cell>
        </row>
        <row r="130">
          <cell r="A130" t="str">
            <v>131-00</v>
          </cell>
          <cell r="B130" t="str">
            <v>113 35.2</v>
          </cell>
          <cell r="C130" t="str">
            <v>Odstránenie podkladu vozovky z kameniva drveného hr. do 150 mm</v>
          </cell>
          <cell r="D130" t="str">
            <v>m3</v>
          </cell>
          <cell r="E130">
            <v>1</v>
          </cell>
          <cell r="F130">
            <v>1</v>
          </cell>
          <cell r="G130">
            <v>1</v>
          </cell>
          <cell r="H130" t="str">
            <v xml:space="preserve"> </v>
          </cell>
        </row>
        <row r="131">
          <cell r="A131" t="str">
            <v>131-00</v>
          </cell>
          <cell r="B131" t="str">
            <v>120 00.2</v>
          </cell>
          <cell r="C131" t="str">
            <v xml:space="preserve">Poplatok za získanie zeminy zo zemníka </v>
          </cell>
          <cell r="D131" t="str">
            <v>m3</v>
          </cell>
          <cell r="E131">
            <v>1</v>
          </cell>
          <cell r="F131">
            <v>1</v>
          </cell>
          <cell r="G131">
            <v>1</v>
          </cell>
          <cell r="H131" t="str">
            <v xml:space="preserve"> </v>
          </cell>
        </row>
        <row r="132">
          <cell r="A132" t="str">
            <v>131-00</v>
          </cell>
          <cell r="B132" t="str">
            <v>121 10.4</v>
          </cell>
          <cell r="C132" t="str">
            <v>Zobratie ornice</v>
          </cell>
          <cell r="D132" t="str">
            <v>m3</v>
          </cell>
          <cell r="E132">
            <v>1</v>
          </cell>
          <cell r="F132">
            <v>1</v>
          </cell>
          <cell r="G132">
            <v>1</v>
          </cell>
          <cell r="H132" t="str">
            <v xml:space="preserve"> </v>
          </cell>
        </row>
        <row r="133">
          <cell r="A133" t="str">
            <v>131-00</v>
          </cell>
          <cell r="B133" t="str">
            <v>122 75.2</v>
          </cell>
          <cell r="C133" t="str">
            <v>Odkopávky a prekopávky pre spodnú stavbu dia3nic</v>
          </cell>
          <cell r="D133" t="str">
            <v>m3</v>
          </cell>
          <cell r="E133">
            <v>1</v>
          </cell>
          <cell r="F133">
            <v>1</v>
          </cell>
          <cell r="G133">
            <v>1</v>
          </cell>
          <cell r="H133" t="str">
            <v xml:space="preserve"> </v>
          </cell>
        </row>
        <row r="134">
          <cell r="A134" t="str">
            <v>131-00</v>
          </cell>
          <cell r="B134" t="str">
            <v>162 32.4</v>
          </cell>
          <cell r="C134" t="str">
            <v>Vodorovné premiestnenie zeminy</v>
          </cell>
          <cell r="D134" t="str">
            <v>m3</v>
          </cell>
          <cell r="E134">
            <v>1</v>
          </cell>
          <cell r="F134">
            <v>1</v>
          </cell>
          <cell r="G134">
            <v>1</v>
          </cell>
          <cell r="H134" t="str">
            <v xml:space="preserve"> </v>
          </cell>
        </row>
        <row r="135">
          <cell r="A135" t="str">
            <v>131-00</v>
          </cell>
          <cell r="B135" t="str">
            <v>162 70.2</v>
          </cell>
          <cell r="C135" t="str">
            <v>Dovoz zeminy zo zemníka</v>
          </cell>
          <cell r="D135" t="str">
            <v>m3</v>
          </cell>
          <cell r="E135">
            <v>1</v>
          </cell>
          <cell r="F135">
            <v>1</v>
          </cell>
          <cell r="G135">
            <v>1</v>
          </cell>
          <cell r="H135" t="str">
            <v xml:space="preserve"> </v>
          </cell>
        </row>
        <row r="136">
          <cell r="A136" t="str">
            <v>131-00</v>
          </cell>
          <cell r="B136" t="str">
            <v>171 15.1</v>
          </cell>
          <cell r="C136" t="str">
            <v>Uloženie sypaniny do zhutnených násypov</v>
          </cell>
          <cell r="D136" t="str">
            <v>m3</v>
          </cell>
          <cell r="E136">
            <v>1</v>
          </cell>
          <cell r="F136">
            <v>1</v>
          </cell>
          <cell r="G136">
            <v>1</v>
          </cell>
          <cell r="H136" t="str">
            <v xml:space="preserve"> </v>
          </cell>
        </row>
        <row r="137">
          <cell r="A137" t="str">
            <v>131-00</v>
          </cell>
          <cell r="B137" t="str">
            <v>183 95.1</v>
          </cell>
          <cell r="C137" t="str">
            <v>Založenie trávnika hydroosevom</v>
          </cell>
          <cell r="D137" t="str">
            <v>m2</v>
          </cell>
          <cell r="E137">
            <v>1</v>
          </cell>
          <cell r="F137">
            <v>1</v>
          </cell>
          <cell r="G137">
            <v>1</v>
          </cell>
          <cell r="H137" t="str">
            <v xml:space="preserve"> </v>
          </cell>
        </row>
        <row r="138">
          <cell r="A138" t="str">
            <v>131-00</v>
          </cell>
          <cell r="B138" t="str">
            <v>5</v>
          </cell>
          <cell r="C138" t="str">
            <v>KOMUNIKÁCIA</v>
          </cell>
          <cell r="D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131-00</v>
          </cell>
          <cell r="B139" t="str">
            <v>564 27.1</v>
          </cell>
          <cell r="C139" t="str">
            <v>Podklad vozovky zo štrkopiesku hr. cez 200 do 250 mm po zhutnení</v>
          </cell>
          <cell r="D139" t="str">
            <v>m2</v>
          </cell>
          <cell r="E139">
            <v>1</v>
          </cell>
          <cell r="F139">
            <v>1</v>
          </cell>
          <cell r="G139">
            <v>1</v>
          </cell>
          <cell r="H139" t="str">
            <v xml:space="preserve"> </v>
          </cell>
        </row>
        <row r="140">
          <cell r="A140" t="str">
            <v>131-00</v>
          </cell>
          <cell r="B140" t="str">
            <v>564 75.1</v>
          </cell>
          <cell r="C140" t="str">
            <v>Podklad z vibrovaného štrku hr. cez 120 do 150 mm</v>
          </cell>
          <cell r="D140" t="str">
            <v>m2</v>
          </cell>
          <cell r="E140">
            <v>1</v>
          </cell>
          <cell r="F140">
            <v>1</v>
          </cell>
          <cell r="G140">
            <v>1</v>
          </cell>
          <cell r="H140" t="str">
            <v xml:space="preserve"> </v>
          </cell>
        </row>
        <row r="141">
          <cell r="A141" t="str">
            <v>131-00</v>
          </cell>
          <cell r="B141" t="str">
            <v>565 13.1</v>
          </cell>
          <cell r="C141" t="str">
            <v>Podklad vozovky z asfaltom oba3ovaného kameniva hr. do 50 mm po zhutnení</v>
          </cell>
          <cell r="D141" t="str">
            <v>m2</v>
          </cell>
          <cell r="E141">
            <v>1</v>
          </cell>
          <cell r="F141">
            <v>1</v>
          </cell>
          <cell r="G141">
            <v>1</v>
          </cell>
          <cell r="H141" t="str">
            <v xml:space="preserve"> </v>
          </cell>
        </row>
        <row r="142">
          <cell r="A142" t="str">
            <v>131-00</v>
          </cell>
          <cell r="B142" t="str">
            <v>569 50.1</v>
          </cell>
          <cell r="C142" t="str">
            <v>Zriadenie zemných krajníc so zhutnením</v>
          </cell>
          <cell r="D142" t="str">
            <v>m3</v>
          </cell>
          <cell r="E142">
            <v>1</v>
          </cell>
          <cell r="F142">
            <v>1</v>
          </cell>
          <cell r="G142">
            <v>1</v>
          </cell>
          <cell r="H142" t="str">
            <v xml:space="preserve"> </v>
          </cell>
        </row>
        <row r="143">
          <cell r="A143" t="str">
            <v>131-00</v>
          </cell>
          <cell r="B143" t="str">
            <v>573 41</v>
          </cell>
          <cell r="C143" t="str">
            <v>Náter uzatvárací asfaltový</v>
          </cell>
          <cell r="D143" t="str">
            <v>m2</v>
          </cell>
          <cell r="E143">
            <v>1</v>
          </cell>
          <cell r="F143">
            <v>1</v>
          </cell>
          <cell r="G143">
            <v>1</v>
          </cell>
          <cell r="H143" t="str">
            <v xml:space="preserve"> </v>
          </cell>
        </row>
        <row r="144">
          <cell r="A144" t="str">
            <v>131-00</v>
          </cell>
          <cell r="B144" t="str">
            <v>9</v>
          </cell>
          <cell r="C144" t="str">
            <v>OSTATNÉ KONŠTRUKCIE</v>
          </cell>
          <cell r="D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131-00</v>
          </cell>
          <cell r="B145" t="str">
            <v>913 34.1</v>
          </cell>
          <cell r="C145" t="str">
            <v>Medzníky z kameoa</v>
          </cell>
          <cell r="D145" t="str">
            <v>ks</v>
          </cell>
          <cell r="E145">
            <v>1</v>
          </cell>
          <cell r="F145">
            <v>1</v>
          </cell>
          <cell r="G145">
            <v>1</v>
          </cell>
          <cell r="H145" t="str">
            <v xml:space="preserve"> </v>
          </cell>
        </row>
        <row r="146">
          <cell r="A146" t="str">
            <v>131-00</v>
          </cell>
          <cell r="B146" t="str">
            <v>960 00.1</v>
          </cell>
          <cell r="C146" t="str">
            <v>Poplatok za skládkovanie vybúraných hmôt, sutí a zeminy</v>
          </cell>
          <cell r="D146" t="str">
            <v>t</v>
          </cell>
          <cell r="E146">
            <v>1</v>
          </cell>
          <cell r="F146">
            <v>1</v>
          </cell>
          <cell r="G146">
            <v>1</v>
          </cell>
          <cell r="H146" t="str">
            <v xml:space="preserve"> </v>
          </cell>
        </row>
        <row r="147">
          <cell r="A147" t="str">
            <v>131-00</v>
          </cell>
          <cell r="B147" t="str">
            <v>999</v>
          </cell>
          <cell r="C147" t="str">
            <v>Spolu</v>
          </cell>
          <cell r="D147">
            <v>0</v>
          </cell>
          <cell r="F147">
            <v>0</v>
          </cell>
          <cell r="G147">
            <v>0</v>
          </cell>
          <cell r="H147">
            <v>15</v>
          </cell>
        </row>
        <row r="148">
          <cell r="C148" t="str">
            <v xml:space="preserve"> </v>
          </cell>
          <cell r="D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132-00</v>
          </cell>
          <cell r="C149" t="str">
            <v>Úprava po3nej cesty Ivanovce</v>
          </cell>
          <cell r="D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132-00</v>
          </cell>
          <cell r="B150" t="str">
            <v>1</v>
          </cell>
          <cell r="C150" t="str">
            <v>ZEMNÉ PRÁCE</v>
          </cell>
          <cell r="D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132-00</v>
          </cell>
          <cell r="B151" t="str">
            <v>113 15.2</v>
          </cell>
          <cell r="C151" t="str">
            <v>Odstránenie krytu vozovky živienej hr. do 150 mm</v>
          </cell>
          <cell r="D151" t="str">
            <v>m2</v>
          </cell>
          <cell r="E151">
            <v>1</v>
          </cell>
          <cell r="F151">
            <v>1</v>
          </cell>
          <cell r="G151">
            <v>1</v>
          </cell>
          <cell r="H151" t="str">
            <v xml:space="preserve"> </v>
          </cell>
        </row>
        <row r="152">
          <cell r="A152" t="str">
            <v>132-00</v>
          </cell>
          <cell r="B152" t="str">
            <v>113 35.2</v>
          </cell>
          <cell r="C152" t="str">
            <v>Odstránenie podkladu vozovky z kameniva drveného hr. do 150 mm</v>
          </cell>
          <cell r="D152" t="str">
            <v>m3</v>
          </cell>
          <cell r="E152">
            <v>1</v>
          </cell>
          <cell r="F152">
            <v>1</v>
          </cell>
          <cell r="G152">
            <v>1</v>
          </cell>
          <cell r="H152" t="str">
            <v xml:space="preserve"> </v>
          </cell>
        </row>
        <row r="153">
          <cell r="A153" t="str">
            <v>132-00</v>
          </cell>
          <cell r="B153" t="str">
            <v>120 00.2</v>
          </cell>
          <cell r="C153" t="str">
            <v xml:space="preserve">Poplatok za získanie zeminy zo zemníka </v>
          </cell>
          <cell r="D153" t="str">
            <v>m3</v>
          </cell>
          <cell r="E153">
            <v>1</v>
          </cell>
          <cell r="F153">
            <v>1</v>
          </cell>
          <cell r="G153">
            <v>1</v>
          </cell>
          <cell r="H153" t="str">
            <v xml:space="preserve"> </v>
          </cell>
        </row>
        <row r="154">
          <cell r="A154" t="str">
            <v>132-00</v>
          </cell>
          <cell r="B154" t="str">
            <v>121 10.4</v>
          </cell>
          <cell r="C154" t="str">
            <v>Zobratie ornice</v>
          </cell>
          <cell r="D154" t="str">
            <v>m3</v>
          </cell>
          <cell r="E154">
            <v>1</v>
          </cell>
          <cell r="F154">
            <v>1</v>
          </cell>
          <cell r="G154">
            <v>1</v>
          </cell>
          <cell r="H154" t="str">
            <v xml:space="preserve"> </v>
          </cell>
        </row>
        <row r="155">
          <cell r="A155" t="str">
            <v>132-00</v>
          </cell>
          <cell r="B155" t="str">
            <v>122 75.2</v>
          </cell>
          <cell r="C155" t="str">
            <v>Odkopávky a prekopávky pre spodnú stavbu dia3nic</v>
          </cell>
          <cell r="D155" t="str">
            <v>m3</v>
          </cell>
          <cell r="E155">
            <v>1</v>
          </cell>
          <cell r="F155">
            <v>1</v>
          </cell>
          <cell r="G155">
            <v>1</v>
          </cell>
          <cell r="H155" t="str">
            <v xml:space="preserve"> </v>
          </cell>
        </row>
        <row r="156">
          <cell r="A156" t="str">
            <v>132-00</v>
          </cell>
          <cell r="B156" t="str">
            <v>162 32.4</v>
          </cell>
          <cell r="C156" t="str">
            <v>Vodorovné premiestnenie zeminy</v>
          </cell>
          <cell r="D156" t="str">
            <v>m3</v>
          </cell>
          <cell r="E156">
            <v>1</v>
          </cell>
          <cell r="F156">
            <v>1</v>
          </cell>
          <cell r="G156">
            <v>1</v>
          </cell>
          <cell r="H156" t="str">
            <v xml:space="preserve"> </v>
          </cell>
        </row>
        <row r="157">
          <cell r="A157" t="str">
            <v>132-00</v>
          </cell>
          <cell r="B157" t="str">
            <v>162 70.2</v>
          </cell>
          <cell r="C157" t="str">
            <v>Dovoz zeminy zo zemníka</v>
          </cell>
          <cell r="D157" t="str">
            <v>m3</v>
          </cell>
          <cell r="E157">
            <v>1</v>
          </cell>
          <cell r="F157">
            <v>1</v>
          </cell>
          <cell r="G157">
            <v>1</v>
          </cell>
          <cell r="H157" t="str">
            <v xml:space="preserve"> </v>
          </cell>
        </row>
        <row r="158">
          <cell r="A158" t="str">
            <v>132-00</v>
          </cell>
          <cell r="B158" t="str">
            <v>171 15.1</v>
          </cell>
          <cell r="C158" t="str">
            <v>Uloženie sypaniny do zhutnených násypov</v>
          </cell>
          <cell r="D158" t="str">
            <v>m3</v>
          </cell>
          <cell r="E158">
            <v>1</v>
          </cell>
          <cell r="F158">
            <v>1</v>
          </cell>
          <cell r="G158">
            <v>1</v>
          </cell>
          <cell r="H158" t="str">
            <v xml:space="preserve"> </v>
          </cell>
        </row>
        <row r="159">
          <cell r="A159" t="str">
            <v>132-00</v>
          </cell>
          <cell r="B159" t="str">
            <v>183 95.1</v>
          </cell>
          <cell r="C159" t="str">
            <v>Založenie trávnika hydroosevom</v>
          </cell>
          <cell r="D159" t="str">
            <v>m2</v>
          </cell>
          <cell r="E159">
            <v>1</v>
          </cell>
          <cell r="F159">
            <v>1</v>
          </cell>
          <cell r="G159">
            <v>1</v>
          </cell>
          <cell r="H159" t="str">
            <v xml:space="preserve"> </v>
          </cell>
        </row>
        <row r="160">
          <cell r="A160" t="str">
            <v>132-00</v>
          </cell>
          <cell r="B160" t="str">
            <v>5</v>
          </cell>
          <cell r="C160" t="str">
            <v>KOMUNIKÁCIA</v>
          </cell>
          <cell r="D160">
            <v>0</v>
          </cell>
          <cell r="F160">
            <v>0</v>
          </cell>
          <cell r="G160">
            <v>0</v>
          </cell>
          <cell r="H160" t="str">
            <v xml:space="preserve"> </v>
          </cell>
        </row>
        <row r="161">
          <cell r="A161" t="str">
            <v>132-00</v>
          </cell>
          <cell r="B161" t="str">
            <v>564 27.1</v>
          </cell>
          <cell r="C161" t="str">
            <v>Podklad vozovky zo štrkopiesku hr. cez 200 do 250 mm po zhutnení</v>
          </cell>
          <cell r="D161" t="str">
            <v>m2</v>
          </cell>
          <cell r="E161">
            <v>1</v>
          </cell>
          <cell r="F161">
            <v>1</v>
          </cell>
          <cell r="G161">
            <v>1</v>
          </cell>
          <cell r="H161" t="str">
            <v xml:space="preserve"> </v>
          </cell>
        </row>
        <row r="162">
          <cell r="A162" t="str">
            <v>132-00</v>
          </cell>
          <cell r="B162" t="str">
            <v>564 75.1</v>
          </cell>
          <cell r="C162" t="str">
            <v>Podklad z vibrovaného štrku hr. cez 120 do 150 mm</v>
          </cell>
          <cell r="D162" t="str">
            <v>m2</v>
          </cell>
          <cell r="E162">
            <v>1</v>
          </cell>
          <cell r="F162">
            <v>1</v>
          </cell>
          <cell r="G162">
            <v>1</v>
          </cell>
          <cell r="H162" t="str">
            <v xml:space="preserve"> </v>
          </cell>
        </row>
        <row r="163">
          <cell r="A163" t="str">
            <v>132-00</v>
          </cell>
          <cell r="B163" t="str">
            <v>565 13.1</v>
          </cell>
          <cell r="C163" t="str">
            <v>Podklad vozovky z asfaltom oba3ovaného kameniva hr. do 50 mm po zhutnení</v>
          </cell>
          <cell r="D163" t="str">
            <v>m2</v>
          </cell>
          <cell r="E163">
            <v>1</v>
          </cell>
          <cell r="F163">
            <v>1</v>
          </cell>
          <cell r="G163">
            <v>1</v>
          </cell>
          <cell r="H163" t="str">
            <v xml:space="preserve"> </v>
          </cell>
        </row>
        <row r="164">
          <cell r="A164" t="str">
            <v>132-00</v>
          </cell>
          <cell r="B164" t="str">
            <v>569 50.1</v>
          </cell>
          <cell r="C164" t="str">
            <v>Zriadenie zemných krajníc so zhutnením</v>
          </cell>
          <cell r="D164" t="str">
            <v>m3</v>
          </cell>
          <cell r="E164">
            <v>1</v>
          </cell>
          <cell r="F164">
            <v>1</v>
          </cell>
          <cell r="G164">
            <v>1</v>
          </cell>
          <cell r="H164" t="str">
            <v xml:space="preserve"> </v>
          </cell>
        </row>
        <row r="165">
          <cell r="A165" t="str">
            <v>132-00</v>
          </cell>
          <cell r="B165" t="str">
            <v>573 41</v>
          </cell>
          <cell r="C165" t="str">
            <v>Náter uzatvárací asfaltový</v>
          </cell>
          <cell r="D165" t="str">
            <v>m2</v>
          </cell>
          <cell r="E165">
            <v>1</v>
          </cell>
          <cell r="F165">
            <v>1</v>
          </cell>
          <cell r="G165">
            <v>1</v>
          </cell>
          <cell r="H165" t="str">
            <v xml:space="preserve"> </v>
          </cell>
        </row>
        <row r="166">
          <cell r="A166" t="str">
            <v>132-00</v>
          </cell>
          <cell r="B166" t="str">
            <v>9</v>
          </cell>
          <cell r="C166" t="str">
            <v>OSTATNÉ KONŠTRUKCIE</v>
          </cell>
          <cell r="D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132-00</v>
          </cell>
          <cell r="B167" t="str">
            <v>911 33.1</v>
          </cell>
          <cell r="C167" t="str">
            <v>Zvodidlo oce3ové cestné</v>
          </cell>
          <cell r="D167" t="str">
            <v>m</v>
          </cell>
          <cell r="E167">
            <v>1</v>
          </cell>
          <cell r="F167">
            <v>1</v>
          </cell>
          <cell r="G167">
            <v>1</v>
          </cell>
          <cell r="H167" t="str">
            <v xml:space="preserve"> </v>
          </cell>
        </row>
        <row r="168">
          <cell r="A168" t="str">
            <v>132-00</v>
          </cell>
          <cell r="B168" t="str">
            <v>913 34.1</v>
          </cell>
          <cell r="C168" t="str">
            <v>Medzníky z kameoa</v>
          </cell>
          <cell r="D168" t="str">
            <v>ks</v>
          </cell>
          <cell r="E168">
            <v>1</v>
          </cell>
          <cell r="F168">
            <v>1</v>
          </cell>
          <cell r="G168">
            <v>1</v>
          </cell>
          <cell r="H168" t="str">
            <v xml:space="preserve"> </v>
          </cell>
        </row>
        <row r="169">
          <cell r="A169" t="str">
            <v>132-00</v>
          </cell>
          <cell r="B169" t="str">
            <v>914 40.1</v>
          </cell>
          <cell r="C169" t="str">
            <v>Zvislé dopravné znaeky - s reflexnou fóliou</v>
          </cell>
          <cell r="D169" t="str">
            <v>ks</v>
          </cell>
          <cell r="E169">
            <v>2</v>
          </cell>
          <cell r="F169">
            <v>1</v>
          </cell>
          <cell r="G169">
            <v>2</v>
          </cell>
          <cell r="H169" t="str">
            <v xml:space="preserve"> </v>
          </cell>
        </row>
        <row r="170">
          <cell r="A170" t="str">
            <v>132-00</v>
          </cell>
          <cell r="B170" t="str">
            <v>960 00.1</v>
          </cell>
          <cell r="C170" t="str">
            <v>Poplatok za skládkovanie vybúraných hmôt, sutí a zeminy</v>
          </cell>
          <cell r="D170" t="str">
            <v>t</v>
          </cell>
          <cell r="E170">
            <v>1</v>
          </cell>
          <cell r="F170">
            <v>1</v>
          </cell>
          <cell r="G170">
            <v>1</v>
          </cell>
          <cell r="H170" t="str">
            <v xml:space="preserve"> </v>
          </cell>
        </row>
        <row r="171">
          <cell r="A171" t="str">
            <v>132-00</v>
          </cell>
          <cell r="B171" t="str">
            <v>999</v>
          </cell>
          <cell r="C171" t="str">
            <v>Spolu</v>
          </cell>
          <cell r="D171">
            <v>0</v>
          </cell>
          <cell r="F171">
            <v>0</v>
          </cell>
          <cell r="G171">
            <v>0</v>
          </cell>
          <cell r="H171">
            <v>19</v>
          </cell>
        </row>
        <row r="172">
          <cell r="C172" t="str">
            <v xml:space="preserve"> </v>
          </cell>
          <cell r="D172">
            <v>0</v>
          </cell>
          <cell r="F172">
            <v>0</v>
          </cell>
          <cell r="G172">
            <v>0</v>
          </cell>
          <cell r="H172" t="str">
            <v xml:space="preserve"> </v>
          </cell>
        </row>
        <row r="173">
          <cell r="A173" t="str">
            <v>133-00</v>
          </cell>
          <cell r="C173" t="str">
            <v>Úprava po3nej cesty Meleice</v>
          </cell>
          <cell r="D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133-00</v>
          </cell>
          <cell r="B174" t="str">
            <v>1</v>
          </cell>
          <cell r="C174" t="str">
            <v>ZEMNÉ PRÁCE</v>
          </cell>
          <cell r="D174">
            <v>0</v>
          </cell>
          <cell r="F174">
            <v>0</v>
          </cell>
          <cell r="G174">
            <v>0</v>
          </cell>
          <cell r="H174" t="str">
            <v xml:space="preserve"> </v>
          </cell>
        </row>
        <row r="175">
          <cell r="A175" t="str">
            <v>133-00</v>
          </cell>
          <cell r="B175" t="str">
            <v>113 35.2</v>
          </cell>
          <cell r="C175" t="str">
            <v>Odstránenie podkladu vozovky z kameniva drveného hr. do 150 mm</v>
          </cell>
          <cell r="D175" t="str">
            <v>m3</v>
          </cell>
          <cell r="E175">
            <v>1</v>
          </cell>
          <cell r="F175">
            <v>1</v>
          </cell>
          <cell r="G175">
            <v>1</v>
          </cell>
          <cell r="H175" t="str">
            <v xml:space="preserve"> </v>
          </cell>
        </row>
        <row r="176">
          <cell r="A176" t="str">
            <v>133-00</v>
          </cell>
          <cell r="B176" t="str">
            <v>120 00.2</v>
          </cell>
          <cell r="C176" t="str">
            <v xml:space="preserve">Poplatok za získanie zeminy zo zemníka </v>
          </cell>
          <cell r="D176" t="str">
            <v>m3</v>
          </cell>
          <cell r="E176">
            <v>1</v>
          </cell>
          <cell r="F176">
            <v>1</v>
          </cell>
          <cell r="G176">
            <v>1</v>
          </cell>
          <cell r="H176" t="str">
            <v xml:space="preserve"> </v>
          </cell>
        </row>
        <row r="177">
          <cell r="A177" t="str">
            <v>133-00</v>
          </cell>
          <cell r="B177" t="str">
            <v>121 10.4</v>
          </cell>
          <cell r="C177" t="str">
            <v>Zobratie ornice</v>
          </cell>
          <cell r="D177" t="str">
            <v>m3</v>
          </cell>
          <cell r="E177">
            <v>1</v>
          </cell>
          <cell r="F177">
            <v>1</v>
          </cell>
          <cell r="G177">
            <v>1</v>
          </cell>
          <cell r="H177" t="str">
            <v xml:space="preserve"> </v>
          </cell>
        </row>
        <row r="178">
          <cell r="A178" t="str">
            <v>133-00</v>
          </cell>
          <cell r="B178" t="str">
            <v>122 75.2</v>
          </cell>
          <cell r="C178" t="str">
            <v>Odkopávky a prekopávky pre spodnú stavbu dia3nic</v>
          </cell>
          <cell r="D178" t="str">
            <v>m3</v>
          </cell>
          <cell r="E178">
            <v>1</v>
          </cell>
          <cell r="F178">
            <v>1</v>
          </cell>
          <cell r="G178">
            <v>1</v>
          </cell>
          <cell r="H178" t="str">
            <v xml:space="preserve"> </v>
          </cell>
        </row>
        <row r="179">
          <cell r="A179" t="str">
            <v>133-00</v>
          </cell>
          <cell r="B179" t="str">
            <v>162 32.4</v>
          </cell>
          <cell r="C179" t="str">
            <v>Vodorovné premiestnenie zeminy</v>
          </cell>
          <cell r="D179" t="str">
            <v>m3</v>
          </cell>
          <cell r="E179">
            <v>1</v>
          </cell>
          <cell r="F179">
            <v>1</v>
          </cell>
          <cell r="G179">
            <v>1</v>
          </cell>
          <cell r="H179" t="str">
            <v xml:space="preserve"> </v>
          </cell>
        </row>
        <row r="180">
          <cell r="A180" t="str">
            <v>133-00</v>
          </cell>
          <cell r="B180" t="str">
            <v>162 70.2</v>
          </cell>
          <cell r="C180" t="str">
            <v>Dovoz zeminy zo zemníka</v>
          </cell>
          <cell r="D180" t="str">
            <v>m3</v>
          </cell>
          <cell r="E180">
            <v>1</v>
          </cell>
          <cell r="F180">
            <v>1</v>
          </cell>
          <cell r="G180">
            <v>1</v>
          </cell>
          <cell r="H180" t="str">
            <v xml:space="preserve"> </v>
          </cell>
        </row>
        <row r="181">
          <cell r="A181" t="str">
            <v>133-00</v>
          </cell>
          <cell r="B181" t="str">
            <v>171 15.1</v>
          </cell>
          <cell r="C181" t="str">
            <v>Uloženie sypaniny do zhutnených násypov</v>
          </cell>
          <cell r="D181" t="str">
            <v>m3</v>
          </cell>
          <cell r="E181">
            <v>1</v>
          </cell>
          <cell r="F181">
            <v>1</v>
          </cell>
          <cell r="G181">
            <v>1</v>
          </cell>
          <cell r="H181" t="str">
            <v xml:space="preserve"> </v>
          </cell>
        </row>
        <row r="182">
          <cell r="A182" t="str">
            <v>133-00</v>
          </cell>
          <cell r="B182" t="str">
            <v>183 95.1</v>
          </cell>
          <cell r="C182" t="str">
            <v>Založenie trávnika hydroosevom</v>
          </cell>
          <cell r="D182" t="str">
            <v>m2</v>
          </cell>
          <cell r="E182">
            <v>1</v>
          </cell>
          <cell r="F182">
            <v>1</v>
          </cell>
          <cell r="G182">
            <v>1</v>
          </cell>
          <cell r="H182" t="str">
            <v xml:space="preserve"> </v>
          </cell>
        </row>
        <row r="183">
          <cell r="A183" t="str">
            <v>133-00</v>
          </cell>
          <cell r="B183">
            <v>3</v>
          </cell>
          <cell r="C183" t="str">
            <v>ZVISLÉ KONŠTRUKCIE</v>
          </cell>
          <cell r="D183">
            <v>0</v>
          </cell>
          <cell r="F183">
            <v>0</v>
          </cell>
          <cell r="G183">
            <v>0</v>
          </cell>
          <cell r="H183" t="str">
            <v xml:space="preserve"> </v>
          </cell>
        </row>
        <row r="184">
          <cell r="A184" t="str">
            <v>133-00</v>
          </cell>
          <cell r="B184" t="str">
            <v>348 17</v>
          </cell>
          <cell r="C184" t="str">
            <v>Zábradlie oce3ové</v>
          </cell>
          <cell r="D184" t="str">
            <v>m</v>
          </cell>
          <cell r="E184">
            <v>1</v>
          </cell>
          <cell r="F184">
            <v>1</v>
          </cell>
          <cell r="G184">
            <v>1</v>
          </cell>
          <cell r="H184" t="str">
            <v xml:space="preserve"> </v>
          </cell>
        </row>
        <row r="185">
          <cell r="A185" t="str">
            <v>133-00</v>
          </cell>
          <cell r="B185" t="str">
            <v>5</v>
          </cell>
          <cell r="C185" t="str">
            <v>KOMUNIKÁCIA</v>
          </cell>
          <cell r="D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133-00</v>
          </cell>
          <cell r="B186" t="str">
            <v>564 27.1</v>
          </cell>
          <cell r="C186" t="str">
            <v>Podklad vozovky zo štrkopiesku hr. cez 200 do 250 mm po zhutnení</v>
          </cell>
          <cell r="D186" t="str">
            <v>m2</v>
          </cell>
          <cell r="E186">
            <v>1</v>
          </cell>
          <cell r="F186">
            <v>1</v>
          </cell>
          <cell r="G186">
            <v>1</v>
          </cell>
          <cell r="H186" t="str">
            <v xml:space="preserve"> </v>
          </cell>
        </row>
        <row r="187">
          <cell r="A187" t="str">
            <v>133-00</v>
          </cell>
          <cell r="B187" t="str">
            <v>564 75.1</v>
          </cell>
          <cell r="C187" t="str">
            <v>Podklad z vibrovaného štrku hr. cez 120 do 150 mm</v>
          </cell>
          <cell r="D187" t="str">
            <v>m2</v>
          </cell>
          <cell r="E187">
            <v>1</v>
          </cell>
          <cell r="F187">
            <v>1</v>
          </cell>
          <cell r="G187">
            <v>1</v>
          </cell>
          <cell r="H187" t="str">
            <v xml:space="preserve"> </v>
          </cell>
        </row>
        <row r="188">
          <cell r="A188" t="str">
            <v>133-00</v>
          </cell>
          <cell r="B188" t="str">
            <v>565 13.1</v>
          </cell>
          <cell r="C188" t="str">
            <v>Podklad vozovky z asfaltom oba3ovaného kameniva hr. do 50 mm po zhutnení</v>
          </cell>
          <cell r="D188" t="str">
            <v>m2</v>
          </cell>
          <cell r="E188">
            <v>1</v>
          </cell>
          <cell r="F188">
            <v>1</v>
          </cell>
          <cell r="G188">
            <v>1</v>
          </cell>
          <cell r="H188" t="str">
            <v xml:space="preserve"> </v>
          </cell>
        </row>
        <row r="189">
          <cell r="A189" t="str">
            <v>133-00</v>
          </cell>
          <cell r="B189" t="str">
            <v>569 50.1</v>
          </cell>
          <cell r="C189" t="str">
            <v>Zriadenie zemných krajníc so zhutnením</v>
          </cell>
          <cell r="D189" t="str">
            <v>m3</v>
          </cell>
          <cell r="E189">
            <v>1</v>
          </cell>
          <cell r="F189">
            <v>1</v>
          </cell>
          <cell r="G189">
            <v>1</v>
          </cell>
          <cell r="H189" t="str">
            <v xml:space="preserve"> </v>
          </cell>
        </row>
        <row r="190">
          <cell r="A190" t="str">
            <v>133-00</v>
          </cell>
          <cell r="B190" t="str">
            <v>573 41</v>
          </cell>
          <cell r="C190" t="str">
            <v>Náter uzatvárací asfaltový</v>
          </cell>
          <cell r="D190" t="str">
            <v>m2</v>
          </cell>
          <cell r="E190">
            <v>1</v>
          </cell>
          <cell r="F190">
            <v>1</v>
          </cell>
          <cell r="G190">
            <v>1</v>
          </cell>
          <cell r="H190" t="str">
            <v xml:space="preserve"> </v>
          </cell>
        </row>
        <row r="191">
          <cell r="A191" t="str">
            <v>133-00</v>
          </cell>
          <cell r="B191" t="str">
            <v>9</v>
          </cell>
          <cell r="C191" t="str">
            <v>OSTATNÉ KONŠTRUKCIE</v>
          </cell>
          <cell r="D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133-00</v>
          </cell>
          <cell r="B192" t="str">
            <v>913 34.1</v>
          </cell>
          <cell r="C192" t="str">
            <v>Medzníky z kameoa</v>
          </cell>
          <cell r="D192" t="str">
            <v>ks</v>
          </cell>
          <cell r="E192">
            <v>1</v>
          </cell>
          <cell r="F192">
            <v>1</v>
          </cell>
          <cell r="G192">
            <v>1</v>
          </cell>
          <cell r="H192" t="str">
            <v xml:space="preserve"> </v>
          </cell>
        </row>
        <row r="193">
          <cell r="A193" t="str">
            <v>133-00</v>
          </cell>
          <cell r="B193" t="str">
            <v>919 42</v>
          </cell>
          <cell r="C193" t="str">
            <v>Eelá cestných priepustov</v>
          </cell>
          <cell r="D193" t="str">
            <v>ks</v>
          </cell>
          <cell r="E193">
            <v>1</v>
          </cell>
          <cell r="F193">
            <v>1</v>
          </cell>
          <cell r="G193">
            <v>1</v>
          </cell>
          <cell r="H193" t="str">
            <v xml:space="preserve"> </v>
          </cell>
        </row>
        <row r="194">
          <cell r="A194" t="str">
            <v>133-00</v>
          </cell>
          <cell r="B194" t="str">
            <v>919 52</v>
          </cell>
          <cell r="C194" t="str">
            <v>Cestný priepust</v>
          </cell>
          <cell r="D194" t="str">
            <v>m</v>
          </cell>
          <cell r="E194">
            <v>1</v>
          </cell>
          <cell r="F194">
            <v>1</v>
          </cell>
          <cell r="G194">
            <v>1</v>
          </cell>
          <cell r="H194" t="str">
            <v xml:space="preserve"> </v>
          </cell>
        </row>
        <row r="195">
          <cell r="A195" t="str">
            <v>133-00</v>
          </cell>
          <cell r="B195" t="str">
            <v>960 00.1</v>
          </cell>
          <cell r="C195" t="str">
            <v>Poplatok za skládkovanie vybúraných hmôt, sutí a zeminy</v>
          </cell>
          <cell r="D195" t="str">
            <v>t</v>
          </cell>
          <cell r="E195">
            <v>1</v>
          </cell>
          <cell r="F195">
            <v>1</v>
          </cell>
          <cell r="G195">
            <v>1</v>
          </cell>
          <cell r="H195" t="str">
            <v xml:space="preserve"> </v>
          </cell>
        </row>
        <row r="196">
          <cell r="A196" t="str">
            <v>133-00</v>
          </cell>
          <cell r="B196" t="str">
            <v>999</v>
          </cell>
          <cell r="C196" t="str">
            <v>Spolu</v>
          </cell>
          <cell r="D196">
            <v>0</v>
          </cell>
          <cell r="F196">
            <v>0</v>
          </cell>
          <cell r="G196">
            <v>0</v>
          </cell>
          <cell r="H196">
            <v>18</v>
          </cell>
        </row>
        <row r="197">
          <cell r="C197" t="str">
            <v xml:space="preserve"> </v>
          </cell>
          <cell r="D197">
            <v>0</v>
          </cell>
          <cell r="F197">
            <v>0</v>
          </cell>
          <cell r="G197">
            <v>0</v>
          </cell>
          <cell r="H197" t="str">
            <v xml:space="preserve"> </v>
          </cell>
        </row>
        <row r="198">
          <cell r="A198" t="str">
            <v>134-00</v>
          </cell>
          <cell r="C198" t="str">
            <v>Úprava po3nej cesty Bierovce</v>
          </cell>
          <cell r="D198">
            <v>0</v>
          </cell>
          <cell r="F198">
            <v>0</v>
          </cell>
          <cell r="G198">
            <v>0</v>
          </cell>
          <cell r="H198" t="str">
            <v xml:space="preserve"> </v>
          </cell>
        </row>
        <row r="199">
          <cell r="A199" t="str">
            <v>134-00</v>
          </cell>
          <cell r="B199" t="str">
            <v>1</v>
          </cell>
          <cell r="C199" t="str">
            <v>ZEMNÉ PRÁCE</v>
          </cell>
          <cell r="D199">
            <v>0</v>
          </cell>
          <cell r="F199">
            <v>0</v>
          </cell>
          <cell r="G199">
            <v>0</v>
          </cell>
          <cell r="H199" t="str">
            <v xml:space="preserve"> </v>
          </cell>
        </row>
        <row r="200">
          <cell r="A200" t="str">
            <v>134-00</v>
          </cell>
          <cell r="B200" t="str">
            <v>113 35.2</v>
          </cell>
          <cell r="C200" t="str">
            <v>Odstránenie podkladu vozovky z kameniva drveného hr. do 150 mm</v>
          </cell>
          <cell r="D200" t="str">
            <v>m3</v>
          </cell>
          <cell r="E200">
            <v>2</v>
          </cell>
          <cell r="F200">
            <v>1</v>
          </cell>
          <cell r="G200">
            <v>2</v>
          </cell>
          <cell r="H200" t="str">
            <v xml:space="preserve"> </v>
          </cell>
        </row>
        <row r="201">
          <cell r="A201" t="str">
            <v>134-00</v>
          </cell>
          <cell r="B201" t="str">
            <v>120 00.2</v>
          </cell>
          <cell r="C201" t="str">
            <v xml:space="preserve">Poplatok za získanie zeminy zo zemníka </v>
          </cell>
          <cell r="D201" t="str">
            <v>m3</v>
          </cell>
          <cell r="E201">
            <v>2</v>
          </cell>
          <cell r="F201">
            <v>1</v>
          </cell>
          <cell r="G201">
            <v>2</v>
          </cell>
          <cell r="H201" t="str">
            <v xml:space="preserve"> </v>
          </cell>
        </row>
        <row r="202">
          <cell r="A202" t="str">
            <v>134-00</v>
          </cell>
          <cell r="B202" t="str">
            <v>121 10.4</v>
          </cell>
          <cell r="C202" t="str">
            <v>Zobratie ornice</v>
          </cell>
          <cell r="D202" t="str">
            <v>m3</v>
          </cell>
          <cell r="E202">
            <v>2</v>
          </cell>
          <cell r="F202">
            <v>1</v>
          </cell>
          <cell r="G202">
            <v>2</v>
          </cell>
          <cell r="H202" t="str">
            <v xml:space="preserve"> </v>
          </cell>
        </row>
        <row r="203">
          <cell r="A203" t="str">
            <v>134-00</v>
          </cell>
          <cell r="B203" t="str">
            <v>122 75.2</v>
          </cell>
          <cell r="C203" t="str">
            <v>Odkopávky a prekopávky pre spodnú stavbu dia3nic</v>
          </cell>
          <cell r="D203" t="str">
            <v>m3</v>
          </cell>
          <cell r="E203">
            <v>2</v>
          </cell>
          <cell r="F203">
            <v>1</v>
          </cell>
          <cell r="G203">
            <v>2</v>
          </cell>
          <cell r="H203" t="str">
            <v xml:space="preserve"> </v>
          </cell>
        </row>
        <row r="204">
          <cell r="A204" t="str">
            <v>134-00</v>
          </cell>
          <cell r="B204" t="str">
            <v>162 32.4</v>
          </cell>
          <cell r="C204" t="str">
            <v>Vodorovné premiestnenie zeminy</v>
          </cell>
          <cell r="D204" t="str">
            <v>m3</v>
          </cell>
          <cell r="E204">
            <v>2</v>
          </cell>
          <cell r="F204">
            <v>1</v>
          </cell>
          <cell r="G204">
            <v>2</v>
          </cell>
          <cell r="H204" t="str">
            <v xml:space="preserve"> </v>
          </cell>
        </row>
        <row r="205">
          <cell r="A205" t="str">
            <v>134-00</v>
          </cell>
          <cell r="B205" t="str">
            <v>162 70.2</v>
          </cell>
          <cell r="C205" t="str">
            <v>Dovoz zeminy zo zemníka</v>
          </cell>
          <cell r="D205" t="str">
            <v>m3</v>
          </cell>
          <cell r="E205">
            <v>2</v>
          </cell>
          <cell r="F205">
            <v>1</v>
          </cell>
          <cell r="G205">
            <v>2</v>
          </cell>
          <cell r="H205" t="str">
            <v xml:space="preserve"> </v>
          </cell>
        </row>
        <row r="206">
          <cell r="A206" t="str">
            <v>134-00</v>
          </cell>
          <cell r="B206" t="str">
            <v>171 15.1</v>
          </cell>
          <cell r="C206" t="str">
            <v>Uloženie sypaniny do zhutnených násypov</v>
          </cell>
          <cell r="D206" t="str">
            <v>m3</v>
          </cell>
          <cell r="E206">
            <v>2</v>
          </cell>
          <cell r="F206">
            <v>1</v>
          </cell>
          <cell r="G206">
            <v>2</v>
          </cell>
          <cell r="H206" t="str">
            <v xml:space="preserve"> </v>
          </cell>
        </row>
        <row r="207">
          <cell r="A207" t="str">
            <v>134-00</v>
          </cell>
          <cell r="B207" t="str">
            <v>183 95.1</v>
          </cell>
          <cell r="C207" t="str">
            <v>Založenie trávnika hydroosevom</v>
          </cell>
          <cell r="D207" t="str">
            <v>m2</v>
          </cell>
          <cell r="E207">
            <v>2</v>
          </cell>
          <cell r="F207">
            <v>1</v>
          </cell>
          <cell r="G207">
            <v>2</v>
          </cell>
          <cell r="H207" t="str">
            <v xml:space="preserve"> </v>
          </cell>
        </row>
        <row r="208">
          <cell r="A208" t="str">
            <v>134-00</v>
          </cell>
          <cell r="B208" t="str">
            <v>5</v>
          </cell>
          <cell r="C208" t="str">
            <v>KOMUNIKÁCIA</v>
          </cell>
          <cell r="D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134-00</v>
          </cell>
          <cell r="B209" t="str">
            <v>564 27.1</v>
          </cell>
          <cell r="C209" t="str">
            <v>Podklad vozovky zo štrkopiesku hr. cez 200 do 250 mm po zhutnení</v>
          </cell>
          <cell r="D209" t="str">
            <v>m2</v>
          </cell>
          <cell r="E209">
            <v>2</v>
          </cell>
          <cell r="F209">
            <v>1</v>
          </cell>
          <cell r="G209">
            <v>2</v>
          </cell>
          <cell r="H209" t="str">
            <v xml:space="preserve"> </v>
          </cell>
        </row>
        <row r="210">
          <cell r="A210" t="str">
            <v>134-00</v>
          </cell>
          <cell r="B210" t="str">
            <v>564 75.1</v>
          </cell>
          <cell r="C210" t="str">
            <v>Podklad z vibrovaného štrku hr. cez 120 do 150 mm</v>
          </cell>
          <cell r="D210" t="str">
            <v>m2</v>
          </cell>
          <cell r="E210">
            <v>2</v>
          </cell>
          <cell r="F210">
            <v>1</v>
          </cell>
          <cell r="G210">
            <v>2</v>
          </cell>
          <cell r="H210" t="str">
            <v xml:space="preserve"> </v>
          </cell>
        </row>
        <row r="211">
          <cell r="A211" t="str">
            <v>134-00</v>
          </cell>
          <cell r="B211" t="str">
            <v>565 13.1</v>
          </cell>
          <cell r="C211" t="str">
            <v>Podklad vozovky z asfaltom oba3ovaného kameniva hr. do 50 mm po zhutnení</v>
          </cell>
          <cell r="D211" t="str">
            <v>m2</v>
          </cell>
          <cell r="E211">
            <v>2</v>
          </cell>
          <cell r="F211">
            <v>1</v>
          </cell>
          <cell r="G211">
            <v>2</v>
          </cell>
          <cell r="H211" t="str">
            <v xml:space="preserve"> </v>
          </cell>
        </row>
        <row r="212">
          <cell r="A212" t="str">
            <v>134-00</v>
          </cell>
          <cell r="B212" t="str">
            <v>569 50.1</v>
          </cell>
          <cell r="C212" t="str">
            <v>Zriadenie zemných krajníc so zhutnením</v>
          </cell>
          <cell r="D212" t="str">
            <v>m3</v>
          </cell>
          <cell r="E212">
            <v>2</v>
          </cell>
          <cell r="F212">
            <v>1</v>
          </cell>
          <cell r="G212">
            <v>2</v>
          </cell>
          <cell r="H212" t="str">
            <v xml:space="preserve"> </v>
          </cell>
        </row>
        <row r="213">
          <cell r="A213" t="str">
            <v>134-00</v>
          </cell>
          <cell r="B213" t="str">
            <v>573 41</v>
          </cell>
          <cell r="C213" t="str">
            <v>Náter uzatvárací asfaltový</v>
          </cell>
          <cell r="D213" t="str">
            <v>m2</v>
          </cell>
          <cell r="E213">
            <v>2</v>
          </cell>
          <cell r="F213">
            <v>1</v>
          </cell>
          <cell r="G213">
            <v>2</v>
          </cell>
          <cell r="H213" t="str">
            <v xml:space="preserve"> </v>
          </cell>
        </row>
        <row r="214">
          <cell r="A214" t="str">
            <v>134-00</v>
          </cell>
          <cell r="B214" t="str">
            <v>9</v>
          </cell>
          <cell r="C214" t="str">
            <v>OSTATNÉ KONŠTRUKCIE</v>
          </cell>
          <cell r="D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134-00</v>
          </cell>
          <cell r="B215" t="str">
            <v>911 33.11</v>
          </cell>
          <cell r="C215" t="str">
            <v>Zvodidlo oce3ové cestné</v>
          </cell>
          <cell r="D215" t="str">
            <v>m</v>
          </cell>
          <cell r="E215">
            <v>2</v>
          </cell>
          <cell r="F215">
            <v>1</v>
          </cell>
          <cell r="G215">
            <v>2</v>
          </cell>
          <cell r="H215" t="str">
            <v xml:space="preserve"> </v>
          </cell>
        </row>
        <row r="216">
          <cell r="A216" t="str">
            <v>134-00</v>
          </cell>
          <cell r="B216" t="str">
            <v>913 34.1</v>
          </cell>
          <cell r="C216" t="str">
            <v>Medzníky z kameoa</v>
          </cell>
          <cell r="D216" t="str">
            <v>ks</v>
          </cell>
          <cell r="E216">
            <v>2</v>
          </cell>
          <cell r="F216">
            <v>1</v>
          </cell>
          <cell r="G216">
            <v>2</v>
          </cell>
          <cell r="H216" t="str">
            <v xml:space="preserve"> </v>
          </cell>
        </row>
        <row r="217">
          <cell r="A217" t="str">
            <v>134-00</v>
          </cell>
          <cell r="B217" t="str">
            <v>960 00.1</v>
          </cell>
          <cell r="C217" t="str">
            <v>Poplatok za skládkovanie vybúraných hmôt, sutí a zeminy</v>
          </cell>
          <cell r="D217" t="str">
            <v>t</v>
          </cell>
          <cell r="E217">
            <v>2</v>
          </cell>
          <cell r="F217">
            <v>1</v>
          </cell>
          <cell r="G217">
            <v>2</v>
          </cell>
          <cell r="H217" t="str">
            <v xml:space="preserve"> </v>
          </cell>
        </row>
        <row r="218">
          <cell r="A218" t="str">
            <v>134-00</v>
          </cell>
          <cell r="B218" t="str">
            <v>999</v>
          </cell>
          <cell r="C218" t="str">
            <v>Spolu</v>
          </cell>
          <cell r="D218">
            <v>0</v>
          </cell>
          <cell r="F218">
            <v>0</v>
          </cell>
          <cell r="G218">
            <v>0</v>
          </cell>
          <cell r="H218">
            <v>32</v>
          </cell>
        </row>
        <row r="219">
          <cell r="C219" t="str">
            <v xml:space="preserve"> </v>
          </cell>
          <cell r="D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135-00</v>
          </cell>
          <cell r="C220" t="str">
            <v>Súbežná po3ná cesta RDP Chocholná - Veleice</v>
          </cell>
          <cell r="D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135-00</v>
          </cell>
          <cell r="B221" t="str">
            <v>1</v>
          </cell>
          <cell r="C221" t="str">
            <v>ZEMNÉ PRÁCE</v>
          </cell>
          <cell r="D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135-00</v>
          </cell>
          <cell r="B222" t="str">
            <v>120 00.2</v>
          </cell>
          <cell r="C222" t="str">
            <v xml:space="preserve">Poplatok za získanie zeminy zo zemníka </v>
          </cell>
          <cell r="D222" t="str">
            <v>m3</v>
          </cell>
          <cell r="E222">
            <v>1</v>
          </cell>
          <cell r="F222">
            <v>1</v>
          </cell>
          <cell r="G222">
            <v>1</v>
          </cell>
          <cell r="H222" t="str">
            <v xml:space="preserve"> </v>
          </cell>
        </row>
        <row r="223">
          <cell r="A223" t="str">
            <v>135-00</v>
          </cell>
          <cell r="B223" t="str">
            <v>121 10.4</v>
          </cell>
          <cell r="C223" t="str">
            <v>Zobratie ornice</v>
          </cell>
          <cell r="D223" t="str">
            <v>m3</v>
          </cell>
          <cell r="E223">
            <v>1</v>
          </cell>
          <cell r="F223">
            <v>1</v>
          </cell>
          <cell r="G223">
            <v>1</v>
          </cell>
          <cell r="H223" t="str">
            <v xml:space="preserve"> </v>
          </cell>
        </row>
        <row r="224">
          <cell r="A224" t="str">
            <v>135-00</v>
          </cell>
          <cell r="B224" t="str">
            <v>122 75.2</v>
          </cell>
          <cell r="C224" t="str">
            <v>Odkopávky a prekopávky pre spodnú stavbu dia3nic</v>
          </cell>
          <cell r="D224" t="str">
            <v>m3</v>
          </cell>
          <cell r="E224">
            <v>1</v>
          </cell>
          <cell r="F224">
            <v>1</v>
          </cell>
          <cell r="G224">
            <v>1</v>
          </cell>
          <cell r="H224" t="str">
            <v xml:space="preserve"> </v>
          </cell>
        </row>
        <row r="225">
          <cell r="A225" t="str">
            <v>135-00</v>
          </cell>
          <cell r="B225" t="str">
            <v>162 32.4</v>
          </cell>
          <cell r="C225" t="str">
            <v>Vodorovné premiestnenie zeminy</v>
          </cell>
          <cell r="D225" t="str">
            <v>m3</v>
          </cell>
          <cell r="E225">
            <v>1</v>
          </cell>
          <cell r="F225">
            <v>1</v>
          </cell>
          <cell r="G225">
            <v>1</v>
          </cell>
          <cell r="H225" t="str">
            <v xml:space="preserve"> </v>
          </cell>
        </row>
        <row r="226">
          <cell r="A226" t="str">
            <v>135-00</v>
          </cell>
          <cell r="B226" t="str">
            <v>162 70.2</v>
          </cell>
          <cell r="C226" t="str">
            <v>Dovoz zeminy zo zemníka</v>
          </cell>
          <cell r="D226" t="str">
            <v>m3</v>
          </cell>
          <cell r="E226">
            <v>1</v>
          </cell>
          <cell r="F226">
            <v>1</v>
          </cell>
          <cell r="G226">
            <v>1</v>
          </cell>
          <cell r="H226" t="str">
            <v xml:space="preserve"> </v>
          </cell>
        </row>
        <row r="227">
          <cell r="A227" t="str">
            <v>135-00</v>
          </cell>
          <cell r="B227" t="str">
            <v>171 15.1</v>
          </cell>
          <cell r="C227" t="str">
            <v>Uloženie sypaniny do zhutnených násypov</v>
          </cell>
          <cell r="D227" t="str">
            <v>m3</v>
          </cell>
          <cell r="E227">
            <v>1</v>
          </cell>
          <cell r="F227">
            <v>1</v>
          </cell>
          <cell r="G227">
            <v>1</v>
          </cell>
          <cell r="H227" t="str">
            <v xml:space="preserve"> </v>
          </cell>
        </row>
        <row r="228">
          <cell r="A228" t="str">
            <v>135-00</v>
          </cell>
          <cell r="B228" t="str">
            <v>183 95.1</v>
          </cell>
          <cell r="C228" t="str">
            <v>Založenie trávnika hydroosevom</v>
          </cell>
          <cell r="D228" t="str">
            <v>m2</v>
          </cell>
          <cell r="E228">
            <v>1</v>
          </cell>
          <cell r="F228">
            <v>1</v>
          </cell>
          <cell r="G228">
            <v>1</v>
          </cell>
          <cell r="H228" t="str">
            <v xml:space="preserve"> </v>
          </cell>
        </row>
        <row r="229">
          <cell r="A229" t="str">
            <v>135-00</v>
          </cell>
          <cell r="B229">
            <v>3</v>
          </cell>
          <cell r="C229" t="str">
            <v>ZVISLÉ KONŠTRUKCIE</v>
          </cell>
          <cell r="D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135-00</v>
          </cell>
          <cell r="B230" t="str">
            <v>348 17</v>
          </cell>
          <cell r="C230" t="str">
            <v>Zábradlie oce3ové</v>
          </cell>
          <cell r="D230" t="str">
            <v>m</v>
          </cell>
          <cell r="E230">
            <v>1</v>
          </cell>
          <cell r="F230">
            <v>1</v>
          </cell>
          <cell r="G230">
            <v>1</v>
          </cell>
          <cell r="H230" t="str">
            <v xml:space="preserve"> </v>
          </cell>
        </row>
        <row r="231">
          <cell r="A231" t="str">
            <v>135-00</v>
          </cell>
          <cell r="B231" t="str">
            <v>5</v>
          </cell>
          <cell r="C231" t="str">
            <v>KOMUNIKÁCIA</v>
          </cell>
          <cell r="D231">
            <v>0</v>
          </cell>
          <cell r="F231">
            <v>0</v>
          </cell>
          <cell r="G231">
            <v>0</v>
          </cell>
          <cell r="H231" t="str">
            <v xml:space="preserve"> </v>
          </cell>
        </row>
        <row r="232">
          <cell r="A232" t="str">
            <v>135-00</v>
          </cell>
          <cell r="B232" t="str">
            <v>564 27.1</v>
          </cell>
          <cell r="C232" t="str">
            <v>Podklad vozovky zo štrkopiesku hr. cez 200 do 250 mm po zhutnení</v>
          </cell>
          <cell r="D232" t="str">
            <v>m2</v>
          </cell>
          <cell r="E232">
            <v>1</v>
          </cell>
          <cell r="F232">
            <v>1</v>
          </cell>
          <cell r="G232">
            <v>1</v>
          </cell>
          <cell r="H232" t="str">
            <v xml:space="preserve"> </v>
          </cell>
        </row>
        <row r="233">
          <cell r="A233" t="str">
            <v>135-00</v>
          </cell>
          <cell r="B233" t="str">
            <v>564 75.1</v>
          </cell>
          <cell r="C233" t="str">
            <v>Podklad z vibrovaného štrku hr. cez 120 do 150 mm</v>
          </cell>
          <cell r="D233" t="str">
            <v>m2</v>
          </cell>
          <cell r="E233">
            <v>1</v>
          </cell>
          <cell r="F233">
            <v>1</v>
          </cell>
          <cell r="G233">
            <v>1</v>
          </cell>
          <cell r="H233" t="str">
            <v xml:space="preserve"> </v>
          </cell>
        </row>
        <row r="234">
          <cell r="A234" t="str">
            <v>135-00</v>
          </cell>
          <cell r="B234" t="str">
            <v>565 13.1</v>
          </cell>
          <cell r="C234" t="str">
            <v>Podklad vozovky z asfaltom oba3ovaného kameniva hr. do 50 mm po zhutnení</v>
          </cell>
          <cell r="D234" t="str">
            <v>m2</v>
          </cell>
          <cell r="E234">
            <v>1</v>
          </cell>
          <cell r="F234">
            <v>1</v>
          </cell>
          <cell r="G234">
            <v>1</v>
          </cell>
          <cell r="H234" t="str">
            <v xml:space="preserve"> </v>
          </cell>
        </row>
        <row r="235">
          <cell r="A235" t="str">
            <v>135-00</v>
          </cell>
          <cell r="B235" t="str">
            <v>569 50.1</v>
          </cell>
          <cell r="C235" t="str">
            <v>Zriadenie zemných krajníc so zhutnením</v>
          </cell>
          <cell r="D235" t="str">
            <v>m3</v>
          </cell>
          <cell r="E235">
            <v>1</v>
          </cell>
          <cell r="F235">
            <v>1</v>
          </cell>
          <cell r="G235">
            <v>1</v>
          </cell>
          <cell r="H235" t="str">
            <v xml:space="preserve"> </v>
          </cell>
        </row>
        <row r="236">
          <cell r="A236" t="str">
            <v>135-00</v>
          </cell>
          <cell r="B236" t="str">
            <v>573 41</v>
          </cell>
          <cell r="C236" t="str">
            <v>Náter uzatvárací asfaltový</v>
          </cell>
          <cell r="D236" t="str">
            <v>m2</v>
          </cell>
          <cell r="E236">
            <v>1</v>
          </cell>
          <cell r="F236">
            <v>1</v>
          </cell>
          <cell r="G236">
            <v>1</v>
          </cell>
          <cell r="H236" t="str">
            <v xml:space="preserve"> </v>
          </cell>
        </row>
        <row r="237">
          <cell r="A237" t="str">
            <v>135-00</v>
          </cell>
          <cell r="B237" t="str">
            <v>9</v>
          </cell>
          <cell r="C237" t="str">
            <v>OSTATNÉ KONŠTRUKCIE</v>
          </cell>
          <cell r="D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135-00</v>
          </cell>
          <cell r="B238" t="str">
            <v>913 34.1</v>
          </cell>
          <cell r="C238" t="str">
            <v>Medzníky z kameoa</v>
          </cell>
          <cell r="D238" t="str">
            <v>ks</v>
          </cell>
          <cell r="E238">
            <v>2</v>
          </cell>
          <cell r="F238">
            <v>1</v>
          </cell>
          <cell r="G238">
            <v>2</v>
          </cell>
          <cell r="H238" t="str">
            <v xml:space="preserve"> </v>
          </cell>
        </row>
        <row r="239">
          <cell r="A239" t="str">
            <v>135-00</v>
          </cell>
          <cell r="B239" t="str">
            <v>999</v>
          </cell>
          <cell r="C239" t="str">
            <v>Spolu</v>
          </cell>
          <cell r="D239">
            <v>0</v>
          </cell>
          <cell r="F239">
            <v>0</v>
          </cell>
          <cell r="G239">
            <v>0</v>
          </cell>
          <cell r="H239">
            <v>15</v>
          </cell>
        </row>
        <row r="240">
          <cell r="C240" t="str">
            <v xml:space="preserve"> </v>
          </cell>
          <cell r="D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136-00</v>
          </cell>
          <cell r="C241" t="str">
            <v>Úprava po3nej cesty pri PD Beckov</v>
          </cell>
          <cell r="D241">
            <v>0</v>
          </cell>
          <cell r="F241">
            <v>0</v>
          </cell>
          <cell r="G241">
            <v>0</v>
          </cell>
          <cell r="H241" t="str">
            <v xml:space="preserve"> </v>
          </cell>
        </row>
        <row r="242">
          <cell r="A242" t="str">
            <v>136-00</v>
          </cell>
          <cell r="B242" t="str">
            <v>1</v>
          </cell>
          <cell r="C242" t="str">
            <v>ZEMNÉ PRÁCE</v>
          </cell>
          <cell r="D242">
            <v>0</v>
          </cell>
          <cell r="F242">
            <v>0</v>
          </cell>
          <cell r="G242">
            <v>0</v>
          </cell>
          <cell r="H242" t="str">
            <v xml:space="preserve"> </v>
          </cell>
        </row>
        <row r="243">
          <cell r="A243" t="str">
            <v>136-00</v>
          </cell>
          <cell r="B243" t="str">
            <v>113 35.2</v>
          </cell>
          <cell r="C243" t="str">
            <v>Odstránenie podkladu vozovky z kameniva drveného hr. do 150 mm</v>
          </cell>
          <cell r="D243" t="str">
            <v>m3</v>
          </cell>
          <cell r="E243">
            <v>1</v>
          </cell>
          <cell r="F243">
            <v>1</v>
          </cell>
          <cell r="G243">
            <v>1</v>
          </cell>
          <cell r="H243" t="str">
            <v xml:space="preserve"> </v>
          </cell>
        </row>
        <row r="244">
          <cell r="A244" t="str">
            <v>136-00</v>
          </cell>
          <cell r="B244" t="str">
            <v>120 00.2</v>
          </cell>
          <cell r="C244" t="str">
            <v xml:space="preserve">Poplatok za získanie zeminy zo zemníka </v>
          </cell>
          <cell r="D244" t="str">
            <v>m3</v>
          </cell>
          <cell r="E244">
            <v>1</v>
          </cell>
          <cell r="F244">
            <v>1</v>
          </cell>
          <cell r="G244">
            <v>1</v>
          </cell>
          <cell r="H244" t="str">
            <v xml:space="preserve"> </v>
          </cell>
        </row>
        <row r="245">
          <cell r="A245" t="str">
            <v>136-00</v>
          </cell>
          <cell r="B245" t="str">
            <v>121 10.4</v>
          </cell>
          <cell r="C245" t="str">
            <v>Zobratie ornice</v>
          </cell>
          <cell r="D245" t="str">
            <v>m3</v>
          </cell>
          <cell r="E245">
            <v>1</v>
          </cell>
          <cell r="F245">
            <v>1</v>
          </cell>
          <cell r="G245">
            <v>1</v>
          </cell>
          <cell r="H245" t="str">
            <v xml:space="preserve"> </v>
          </cell>
        </row>
        <row r="246">
          <cell r="A246" t="str">
            <v>136-00</v>
          </cell>
          <cell r="B246" t="str">
            <v>122 75.2</v>
          </cell>
          <cell r="C246" t="str">
            <v>Odkopávky a prekopávky pre spodnú stavbu dia3nic</v>
          </cell>
          <cell r="D246" t="str">
            <v>m3</v>
          </cell>
          <cell r="E246">
            <v>1</v>
          </cell>
          <cell r="F246">
            <v>1</v>
          </cell>
          <cell r="G246">
            <v>1</v>
          </cell>
          <cell r="H246" t="str">
            <v xml:space="preserve"> </v>
          </cell>
        </row>
        <row r="247">
          <cell r="A247" t="str">
            <v>136-00</v>
          </cell>
          <cell r="B247" t="str">
            <v>162 32.4</v>
          </cell>
          <cell r="C247" t="str">
            <v>Vodorovné premiestnenie zeminy</v>
          </cell>
          <cell r="D247" t="str">
            <v>m3</v>
          </cell>
          <cell r="E247">
            <v>1</v>
          </cell>
          <cell r="F247">
            <v>1</v>
          </cell>
          <cell r="G247">
            <v>1</v>
          </cell>
          <cell r="H247" t="str">
            <v xml:space="preserve"> </v>
          </cell>
        </row>
        <row r="248">
          <cell r="A248" t="str">
            <v>136-00</v>
          </cell>
          <cell r="B248" t="str">
            <v>162 70.2</v>
          </cell>
          <cell r="C248" t="str">
            <v>Dovoz zeminy zo zemníka</v>
          </cell>
          <cell r="D248" t="str">
            <v>m3</v>
          </cell>
          <cell r="E248">
            <v>1</v>
          </cell>
          <cell r="F248">
            <v>1</v>
          </cell>
          <cell r="G248">
            <v>1</v>
          </cell>
          <cell r="H248" t="str">
            <v xml:space="preserve"> </v>
          </cell>
        </row>
        <row r="249">
          <cell r="A249" t="str">
            <v>136-00</v>
          </cell>
          <cell r="B249" t="str">
            <v>171 15.1</v>
          </cell>
          <cell r="C249" t="str">
            <v>Uloženie sypaniny do zhutnených násypov</v>
          </cell>
          <cell r="D249" t="str">
            <v>m3</v>
          </cell>
          <cell r="E249">
            <v>1</v>
          </cell>
          <cell r="F249">
            <v>1</v>
          </cell>
          <cell r="G249">
            <v>1</v>
          </cell>
          <cell r="H249" t="str">
            <v xml:space="preserve"> </v>
          </cell>
        </row>
        <row r="250">
          <cell r="A250" t="str">
            <v>136-00</v>
          </cell>
          <cell r="B250" t="str">
            <v>183 95.1</v>
          </cell>
          <cell r="C250" t="str">
            <v>Založenie trávnika hydroosevom</v>
          </cell>
          <cell r="D250" t="str">
            <v>m2</v>
          </cell>
          <cell r="E250">
            <v>1</v>
          </cell>
          <cell r="F250">
            <v>1</v>
          </cell>
          <cell r="G250">
            <v>1</v>
          </cell>
          <cell r="H250" t="str">
            <v xml:space="preserve"> </v>
          </cell>
        </row>
        <row r="251">
          <cell r="A251" t="str">
            <v>136-00</v>
          </cell>
          <cell r="B251" t="str">
            <v>5</v>
          </cell>
          <cell r="C251" t="str">
            <v>KOMUNIKÁCIA</v>
          </cell>
          <cell r="D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136-00</v>
          </cell>
          <cell r="B252" t="str">
            <v>564 27.1</v>
          </cell>
          <cell r="C252" t="str">
            <v>Podklad vozovky zo štrkopiesku hr. cez 200 do 250 mm po zhutnení</v>
          </cell>
          <cell r="D252" t="str">
            <v>m2</v>
          </cell>
          <cell r="E252">
            <v>1</v>
          </cell>
          <cell r="F252">
            <v>1</v>
          </cell>
          <cell r="G252">
            <v>1</v>
          </cell>
          <cell r="H252" t="str">
            <v xml:space="preserve"> </v>
          </cell>
        </row>
        <row r="253">
          <cell r="A253" t="str">
            <v>136-00</v>
          </cell>
          <cell r="B253" t="str">
            <v>564 75.1</v>
          </cell>
          <cell r="C253" t="str">
            <v>Podklad z vibrovaného štrku hr. cez 120 do 150 mm</v>
          </cell>
          <cell r="D253" t="str">
            <v>m2</v>
          </cell>
          <cell r="E253">
            <v>1</v>
          </cell>
          <cell r="F253">
            <v>1</v>
          </cell>
          <cell r="G253">
            <v>1</v>
          </cell>
          <cell r="H253" t="str">
            <v xml:space="preserve"> </v>
          </cell>
        </row>
        <row r="254">
          <cell r="A254" t="str">
            <v>136-00</v>
          </cell>
          <cell r="B254" t="str">
            <v>565 13.1</v>
          </cell>
          <cell r="C254" t="str">
            <v>Podklad vozovky z asfaltom oba3ovaného kameniva hr. do 50 mm po zhutnení</v>
          </cell>
          <cell r="D254" t="str">
            <v>m2</v>
          </cell>
          <cell r="E254">
            <v>1</v>
          </cell>
          <cell r="F254">
            <v>1</v>
          </cell>
          <cell r="G254">
            <v>1</v>
          </cell>
          <cell r="H254" t="str">
            <v xml:space="preserve"> </v>
          </cell>
        </row>
        <row r="255">
          <cell r="A255" t="str">
            <v>136-00</v>
          </cell>
          <cell r="B255" t="str">
            <v>569 50.1</v>
          </cell>
          <cell r="C255" t="str">
            <v>Zriadenie zemných krajníc so zhutnením</v>
          </cell>
          <cell r="D255" t="str">
            <v>m3</v>
          </cell>
          <cell r="E255">
            <v>1</v>
          </cell>
          <cell r="F255">
            <v>1</v>
          </cell>
          <cell r="G255">
            <v>1</v>
          </cell>
          <cell r="H255" t="str">
            <v xml:space="preserve"> </v>
          </cell>
        </row>
        <row r="256">
          <cell r="A256" t="str">
            <v>136-00</v>
          </cell>
          <cell r="B256" t="str">
            <v>573 41</v>
          </cell>
          <cell r="C256" t="str">
            <v>Náter uzatvárací asfaltový</v>
          </cell>
          <cell r="D256" t="str">
            <v>m2</v>
          </cell>
          <cell r="E256">
            <v>1</v>
          </cell>
          <cell r="F256">
            <v>1</v>
          </cell>
          <cell r="G256">
            <v>1</v>
          </cell>
          <cell r="H256" t="str">
            <v xml:space="preserve"> </v>
          </cell>
        </row>
        <row r="257">
          <cell r="A257" t="str">
            <v>136-00</v>
          </cell>
          <cell r="B257" t="str">
            <v>9</v>
          </cell>
          <cell r="C257" t="str">
            <v>OSTATNÉ KONŠTRUKCIE</v>
          </cell>
          <cell r="D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136-00</v>
          </cell>
          <cell r="B258" t="str">
            <v>913 34.1</v>
          </cell>
          <cell r="C258" t="str">
            <v>Medzníky z kameoa</v>
          </cell>
          <cell r="D258" t="str">
            <v>ks</v>
          </cell>
          <cell r="E258">
            <v>1</v>
          </cell>
          <cell r="F258">
            <v>1</v>
          </cell>
          <cell r="G258">
            <v>1</v>
          </cell>
          <cell r="H258" t="str">
            <v xml:space="preserve"> </v>
          </cell>
        </row>
        <row r="259">
          <cell r="A259" t="str">
            <v>136-00</v>
          </cell>
          <cell r="B259" t="str">
            <v>960 00.1</v>
          </cell>
          <cell r="C259" t="str">
            <v>Poplatok za skládkovanie vybúraných hmôt, sutí a zeminy</v>
          </cell>
          <cell r="D259" t="str">
            <v>t</v>
          </cell>
          <cell r="E259">
            <v>1</v>
          </cell>
          <cell r="F259">
            <v>1</v>
          </cell>
          <cell r="G259">
            <v>1</v>
          </cell>
          <cell r="H259" t="str">
            <v xml:space="preserve"> </v>
          </cell>
        </row>
        <row r="260">
          <cell r="A260" t="str">
            <v>136-00</v>
          </cell>
          <cell r="B260" t="str">
            <v>999</v>
          </cell>
          <cell r="C260" t="str">
            <v>Spolu</v>
          </cell>
          <cell r="D260">
            <v>0</v>
          </cell>
          <cell r="F260">
            <v>0</v>
          </cell>
          <cell r="G260">
            <v>0</v>
          </cell>
          <cell r="H260">
            <v>15</v>
          </cell>
        </row>
        <row r="261">
          <cell r="C261" t="str">
            <v xml:space="preserve"> </v>
          </cell>
          <cell r="D261">
            <v>0</v>
          </cell>
          <cell r="F261">
            <v>0</v>
          </cell>
          <cell r="G261">
            <v>0</v>
          </cell>
          <cell r="H261" t="str">
            <v xml:space="preserve"> </v>
          </cell>
        </row>
        <row r="262">
          <cell r="A262" t="str">
            <v>137-00</v>
          </cell>
          <cell r="C262" t="str">
            <v>Úprava po3nej cesty Beckov, km 4,450</v>
          </cell>
          <cell r="D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137-00</v>
          </cell>
          <cell r="B263" t="str">
            <v>1</v>
          </cell>
          <cell r="C263" t="str">
            <v>ZEMNÉ PRÁCE</v>
          </cell>
          <cell r="D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137-00</v>
          </cell>
          <cell r="B264" t="str">
            <v>113 35.2</v>
          </cell>
          <cell r="C264" t="str">
            <v>Odstránenie podkladu vozovky z kameniva drveného hr. do 150 mm</v>
          </cell>
          <cell r="D264" t="str">
            <v>m3</v>
          </cell>
          <cell r="E264">
            <v>1</v>
          </cell>
          <cell r="F264">
            <v>1</v>
          </cell>
          <cell r="G264">
            <v>1</v>
          </cell>
          <cell r="H264" t="str">
            <v xml:space="preserve"> </v>
          </cell>
        </row>
        <row r="265">
          <cell r="A265" t="str">
            <v>137-00</v>
          </cell>
          <cell r="B265" t="str">
            <v>120 00.2</v>
          </cell>
          <cell r="C265" t="str">
            <v xml:space="preserve">Poplatok za získanie zeminy zo zemníka </v>
          </cell>
          <cell r="D265" t="str">
            <v>m3</v>
          </cell>
          <cell r="E265">
            <v>1</v>
          </cell>
          <cell r="F265">
            <v>1</v>
          </cell>
          <cell r="G265">
            <v>1</v>
          </cell>
          <cell r="H265" t="str">
            <v xml:space="preserve"> </v>
          </cell>
        </row>
        <row r="266">
          <cell r="A266" t="str">
            <v>137-00</v>
          </cell>
          <cell r="B266" t="str">
            <v>121 10.4</v>
          </cell>
          <cell r="C266" t="str">
            <v>Zobratie ornice</v>
          </cell>
          <cell r="D266" t="str">
            <v>m3</v>
          </cell>
          <cell r="E266">
            <v>1</v>
          </cell>
          <cell r="F266">
            <v>1</v>
          </cell>
          <cell r="G266">
            <v>1</v>
          </cell>
          <cell r="H266" t="str">
            <v xml:space="preserve"> </v>
          </cell>
        </row>
        <row r="267">
          <cell r="A267" t="str">
            <v>137-00</v>
          </cell>
          <cell r="B267" t="str">
            <v>122 75.2</v>
          </cell>
          <cell r="C267" t="str">
            <v>Odkopávky a prekopávky pre spodnú stavbu dia3nic</v>
          </cell>
          <cell r="D267" t="str">
            <v>m3</v>
          </cell>
          <cell r="E267">
            <v>1</v>
          </cell>
          <cell r="F267">
            <v>1</v>
          </cell>
          <cell r="G267">
            <v>1</v>
          </cell>
          <cell r="H267" t="str">
            <v xml:space="preserve"> </v>
          </cell>
        </row>
        <row r="268">
          <cell r="A268" t="str">
            <v>137-00</v>
          </cell>
          <cell r="B268" t="str">
            <v>162 32.4</v>
          </cell>
          <cell r="C268" t="str">
            <v>Vodorovné premiestnenie zeminy</v>
          </cell>
          <cell r="D268" t="str">
            <v>m3</v>
          </cell>
          <cell r="E268">
            <v>1</v>
          </cell>
          <cell r="F268">
            <v>1</v>
          </cell>
          <cell r="G268">
            <v>1</v>
          </cell>
          <cell r="H268" t="str">
            <v xml:space="preserve"> </v>
          </cell>
        </row>
        <row r="269">
          <cell r="A269" t="str">
            <v>137-00</v>
          </cell>
          <cell r="B269" t="str">
            <v>162 70.2</v>
          </cell>
          <cell r="C269" t="str">
            <v>Dovoz zeminy zo zemníka</v>
          </cell>
          <cell r="D269" t="str">
            <v>m3</v>
          </cell>
          <cell r="E269">
            <v>1</v>
          </cell>
          <cell r="F269">
            <v>1</v>
          </cell>
          <cell r="G269">
            <v>1</v>
          </cell>
          <cell r="H269" t="str">
            <v xml:space="preserve"> </v>
          </cell>
        </row>
        <row r="270">
          <cell r="A270" t="str">
            <v>137-00</v>
          </cell>
          <cell r="B270" t="str">
            <v>171 15.1</v>
          </cell>
          <cell r="C270" t="str">
            <v>Uloženie sypaniny do zhutnených násypov</v>
          </cell>
          <cell r="D270" t="str">
            <v>m3</v>
          </cell>
          <cell r="E270">
            <v>1</v>
          </cell>
          <cell r="F270">
            <v>1</v>
          </cell>
          <cell r="G270">
            <v>1</v>
          </cell>
          <cell r="H270" t="str">
            <v xml:space="preserve"> </v>
          </cell>
        </row>
        <row r="271">
          <cell r="A271" t="str">
            <v>137-00</v>
          </cell>
          <cell r="B271" t="str">
            <v>183 95.1</v>
          </cell>
          <cell r="C271" t="str">
            <v>Založenie trávnika hydroosevom</v>
          </cell>
          <cell r="D271" t="str">
            <v>m2</v>
          </cell>
          <cell r="E271">
            <v>1</v>
          </cell>
          <cell r="F271">
            <v>1</v>
          </cell>
          <cell r="G271">
            <v>1</v>
          </cell>
          <cell r="H271" t="str">
            <v xml:space="preserve"> </v>
          </cell>
        </row>
        <row r="272">
          <cell r="A272" t="str">
            <v>137-00</v>
          </cell>
          <cell r="B272" t="str">
            <v>5</v>
          </cell>
          <cell r="C272" t="str">
            <v>KOMUNIKÁCIA</v>
          </cell>
          <cell r="D272">
            <v>0</v>
          </cell>
          <cell r="F272">
            <v>0</v>
          </cell>
          <cell r="G272">
            <v>0</v>
          </cell>
          <cell r="H272" t="str">
            <v xml:space="preserve"> </v>
          </cell>
        </row>
        <row r="273">
          <cell r="A273" t="str">
            <v>137-00</v>
          </cell>
          <cell r="B273" t="str">
            <v>564 27.1</v>
          </cell>
          <cell r="C273" t="str">
            <v>Podklad vozovky zo štrkopiesku hr. cez 200 do 250 mm po zhutnení</v>
          </cell>
          <cell r="D273" t="str">
            <v>m2</v>
          </cell>
          <cell r="E273">
            <v>1</v>
          </cell>
          <cell r="F273">
            <v>1</v>
          </cell>
          <cell r="G273">
            <v>1</v>
          </cell>
          <cell r="H273" t="str">
            <v xml:space="preserve"> </v>
          </cell>
        </row>
        <row r="274">
          <cell r="A274" t="str">
            <v>137-00</v>
          </cell>
          <cell r="B274" t="str">
            <v>564 75.1</v>
          </cell>
          <cell r="C274" t="str">
            <v>Podklad z vibrovaného štrku hr. cez 120 do 150 mm</v>
          </cell>
          <cell r="D274" t="str">
            <v>m2</v>
          </cell>
          <cell r="E274">
            <v>1</v>
          </cell>
          <cell r="F274">
            <v>1</v>
          </cell>
          <cell r="G274">
            <v>1</v>
          </cell>
          <cell r="H274" t="str">
            <v xml:space="preserve"> </v>
          </cell>
        </row>
        <row r="275">
          <cell r="A275" t="str">
            <v>137-00</v>
          </cell>
          <cell r="B275" t="str">
            <v>565 13.1</v>
          </cell>
          <cell r="C275" t="str">
            <v>Podklad vozovky z asfaltom oba3ovaného kameniva hr. do 50 mm po zhutnení</v>
          </cell>
          <cell r="D275" t="str">
            <v>m2</v>
          </cell>
          <cell r="E275">
            <v>1</v>
          </cell>
          <cell r="F275">
            <v>1</v>
          </cell>
          <cell r="G275">
            <v>1</v>
          </cell>
          <cell r="H275" t="str">
            <v xml:space="preserve"> </v>
          </cell>
        </row>
        <row r="276">
          <cell r="A276" t="str">
            <v>137-00</v>
          </cell>
          <cell r="B276" t="str">
            <v>569 50.1</v>
          </cell>
          <cell r="C276" t="str">
            <v>Zriadenie zemných krajníc so zhutnením</v>
          </cell>
          <cell r="D276" t="str">
            <v>m3</v>
          </cell>
          <cell r="E276">
            <v>1</v>
          </cell>
          <cell r="F276">
            <v>1</v>
          </cell>
          <cell r="G276">
            <v>1</v>
          </cell>
          <cell r="H276" t="str">
            <v xml:space="preserve"> </v>
          </cell>
        </row>
        <row r="277">
          <cell r="A277" t="str">
            <v>137-00</v>
          </cell>
          <cell r="B277" t="str">
            <v>573 41</v>
          </cell>
          <cell r="C277" t="str">
            <v>Náter uzatvárací asfaltový</v>
          </cell>
          <cell r="D277" t="str">
            <v>m2</v>
          </cell>
          <cell r="E277">
            <v>1</v>
          </cell>
          <cell r="F277">
            <v>1</v>
          </cell>
          <cell r="G277">
            <v>1</v>
          </cell>
          <cell r="H277" t="str">
            <v xml:space="preserve"> </v>
          </cell>
        </row>
        <row r="278">
          <cell r="A278" t="str">
            <v>137-00</v>
          </cell>
          <cell r="B278" t="str">
            <v>9</v>
          </cell>
          <cell r="C278" t="str">
            <v>OSTATNÉ KONŠTRUKCIE</v>
          </cell>
          <cell r="D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137-00</v>
          </cell>
          <cell r="B279" t="str">
            <v>913 34.1</v>
          </cell>
          <cell r="C279" t="str">
            <v>Medzníky z kameoa</v>
          </cell>
          <cell r="D279" t="str">
            <v>ks</v>
          </cell>
          <cell r="E279">
            <v>1</v>
          </cell>
          <cell r="F279">
            <v>1</v>
          </cell>
          <cell r="G279">
            <v>1</v>
          </cell>
          <cell r="H279" t="str">
            <v xml:space="preserve"> </v>
          </cell>
        </row>
        <row r="280">
          <cell r="A280" t="str">
            <v>137-00</v>
          </cell>
          <cell r="B280" t="str">
            <v>960 00.1</v>
          </cell>
          <cell r="C280" t="str">
            <v>Poplatok za skládkovanie vybúraných hmôt, sutí a zeminy</v>
          </cell>
          <cell r="D280" t="str">
            <v>t</v>
          </cell>
          <cell r="E280">
            <v>1</v>
          </cell>
          <cell r="F280">
            <v>1</v>
          </cell>
          <cell r="G280">
            <v>1</v>
          </cell>
          <cell r="H280" t="str">
            <v xml:space="preserve"> </v>
          </cell>
        </row>
        <row r="281">
          <cell r="A281" t="str">
            <v>137-00</v>
          </cell>
          <cell r="B281" t="str">
            <v>999</v>
          </cell>
          <cell r="C281" t="str">
            <v>Spolu</v>
          </cell>
          <cell r="D281">
            <v>0</v>
          </cell>
          <cell r="F281">
            <v>0</v>
          </cell>
          <cell r="G281">
            <v>0</v>
          </cell>
          <cell r="H281">
            <v>15</v>
          </cell>
        </row>
        <row r="282">
          <cell r="C282" t="str">
            <v xml:space="preserve"> </v>
          </cell>
          <cell r="D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C283" t="str">
            <v xml:space="preserve"> </v>
          </cell>
          <cell r="D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C284" t="str">
            <v xml:space="preserve"> </v>
          </cell>
          <cell r="D284">
            <v>0</v>
          </cell>
          <cell r="F284">
            <v>0</v>
          </cell>
          <cell r="G284">
            <v>0</v>
          </cell>
          <cell r="H284" t="str">
            <v xml:space="preserve"> </v>
          </cell>
        </row>
        <row r="285">
          <cell r="C285" t="str">
            <v xml:space="preserve"> </v>
          </cell>
          <cell r="D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C286" t="str">
            <v xml:space="preserve"> </v>
          </cell>
          <cell r="D286">
            <v>0</v>
          </cell>
          <cell r="F286">
            <v>0</v>
          </cell>
          <cell r="G286">
            <v>0</v>
          </cell>
          <cell r="H286" t="str">
            <v xml:space="preserve"> </v>
          </cell>
        </row>
        <row r="287">
          <cell r="C287" t="str">
            <v xml:space="preserve"> </v>
          </cell>
          <cell r="D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C288" t="str">
            <v xml:space="preserve"> </v>
          </cell>
          <cell r="D288">
            <v>0</v>
          </cell>
          <cell r="F288">
            <v>0</v>
          </cell>
          <cell r="G288">
            <v>0</v>
          </cell>
          <cell r="H288" t="str">
            <v xml:space="preserve"> </v>
          </cell>
        </row>
        <row r="289">
          <cell r="C289" t="str">
            <v xml:space="preserve"> </v>
          </cell>
          <cell r="D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C290" t="str">
            <v xml:space="preserve"> </v>
          </cell>
          <cell r="D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C291" t="str">
            <v xml:space="preserve"> </v>
          </cell>
          <cell r="D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C292" t="str">
            <v xml:space="preserve"> </v>
          </cell>
          <cell r="D292">
            <v>0</v>
          </cell>
          <cell r="F292">
            <v>0</v>
          </cell>
          <cell r="G292">
            <v>0</v>
          </cell>
          <cell r="H292" t="str">
            <v xml:space="preserve"> </v>
          </cell>
        </row>
        <row r="293">
          <cell r="C293" t="str">
            <v xml:space="preserve"> </v>
          </cell>
          <cell r="D293">
            <v>0</v>
          </cell>
          <cell r="F293">
            <v>0</v>
          </cell>
          <cell r="G293">
            <v>0</v>
          </cell>
          <cell r="H293" t="str">
            <v xml:space="preserve"> </v>
          </cell>
        </row>
        <row r="294">
          <cell r="C294" t="str">
            <v xml:space="preserve"> </v>
          </cell>
          <cell r="D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C295" t="str">
            <v xml:space="preserve"> </v>
          </cell>
          <cell r="D295">
            <v>0</v>
          </cell>
          <cell r="F295">
            <v>0</v>
          </cell>
          <cell r="G295">
            <v>0</v>
          </cell>
          <cell r="H295" t="str">
            <v xml:space="preserve"> </v>
          </cell>
        </row>
        <row r="296">
          <cell r="C296" t="str">
            <v xml:space="preserve"> </v>
          </cell>
          <cell r="D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C297" t="str">
            <v xml:space="preserve"> </v>
          </cell>
          <cell r="D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C298" t="str">
            <v xml:space="preserve"> </v>
          </cell>
          <cell r="D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C299" t="str">
            <v xml:space="preserve"> </v>
          </cell>
          <cell r="D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C300" t="str">
            <v xml:space="preserve"> </v>
          </cell>
          <cell r="D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C301" t="str">
            <v xml:space="preserve"> </v>
          </cell>
          <cell r="D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C302" t="str">
            <v xml:space="preserve"> </v>
          </cell>
          <cell r="D302">
            <v>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C303" t="str">
            <v xml:space="preserve"> </v>
          </cell>
          <cell r="D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C304" t="str">
            <v xml:space="preserve"> </v>
          </cell>
          <cell r="D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C305" t="str">
            <v xml:space="preserve"> </v>
          </cell>
          <cell r="D305">
            <v>0</v>
          </cell>
          <cell r="F305">
            <v>0</v>
          </cell>
          <cell r="G305">
            <v>0</v>
          </cell>
          <cell r="H305" t="str">
            <v xml:space="preserve"> </v>
          </cell>
        </row>
        <row r="306">
          <cell r="C306" t="str">
            <v xml:space="preserve"> </v>
          </cell>
          <cell r="D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C307" t="str">
            <v xml:space="preserve"> </v>
          </cell>
          <cell r="D307">
            <v>0</v>
          </cell>
          <cell r="F307">
            <v>0</v>
          </cell>
          <cell r="G307">
            <v>0</v>
          </cell>
          <cell r="H307" t="str">
            <v xml:space="preserve"> </v>
          </cell>
        </row>
        <row r="308">
          <cell r="C308" t="str">
            <v xml:space="preserve"> </v>
          </cell>
          <cell r="D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C309" t="str">
            <v xml:space="preserve"> </v>
          </cell>
          <cell r="D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C310" t="str">
            <v xml:space="preserve"> </v>
          </cell>
          <cell r="D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C311" t="str">
            <v xml:space="preserve"> </v>
          </cell>
          <cell r="D311">
            <v>0</v>
          </cell>
          <cell r="F311">
            <v>0</v>
          </cell>
          <cell r="G311">
            <v>0</v>
          </cell>
          <cell r="H311" t="str">
            <v xml:space="preserve"> </v>
          </cell>
        </row>
        <row r="312">
          <cell r="C312" t="str">
            <v xml:space="preserve"> </v>
          </cell>
          <cell r="D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C313" t="str">
            <v xml:space="preserve"> </v>
          </cell>
          <cell r="D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C314" t="str">
            <v xml:space="preserve"> </v>
          </cell>
          <cell r="D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C315" t="str">
            <v xml:space="preserve"> </v>
          </cell>
          <cell r="D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C316" t="str">
            <v xml:space="preserve"> </v>
          </cell>
          <cell r="D316">
            <v>0</v>
          </cell>
          <cell r="F316">
            <v>0</v>
          </cell>
          <cell r="G316">
            <v>0</v>
          </cell>
          <cell r="H316" t="str">
            <v xml:space="preserve"> </v>
          </cell>
        </row>
        <row r="317">
          <cell r="C317" t="str">
            <v xml:space="preserve"> </v>
          </cell>
          <cell r="D317">
            <v>0</v>
          </cell>
          <cell r="F317">
            <v>0</v>
          </cell>
          <cell r="G317">
            <v>0</v>
          </cell>
          <cell r="H317" t="str">
            <v xml:space="preserve"> </v>
          </cell>
        </row>
        <row r="318">
          <cell r="C318" t="str">
            <v xml:space="preserve"> </v>
          </cell>
          <cell r="D318">
            <v>0</v>
          </cell>
          <cell r="F318">
            <v>0</v>
          </cell>
          <cell r="G318">
            <v>0</v>
          </cell>
          <cell r="H318" t="str">
            <v xml:space="preserve"> </v>
          </cell>
        </row>
        <row r="319">
          <cell r="C319" t="str">
            <v xml:space="preserve"> </v>
          </cell>
          <cell r="D319">
            <v>0</v>
          </cell>
          <cell r="F319">
            <v>0</v>
          </cell>
          <cell r="G319">
            <v>0</v>
          </cell>
          <cell r="H319" t="str">
            <v xml:space="preserve"> </v>
          </cell>
        </row>
        <row r="320">
          <cell r="C320" t="str">
            <v xml:space="preserve"> </v>
          </cell>
          <cell r="D320">
            <v>0</v>
          </cell>
          <cell r="F320">
            <v>0</v>
          </cell>
          <cell r="G320">
            <v>0</v>
          </cell>
          <cell r="H320" t="str">
            <v xml:space="preserve"> </v>
          </cell>
        </row>
        <row r="321">
          <cell r="C321" t="str">
            <v xml:space="preserve"> </v>
          </cell>
          <cell r="D321">
            <v>0</v>
          </cell>
          <cell r="F321">
            <v>0</v>
          </cell>
          <cell r="G321">
            <v>0</v>
          </cell>
          <cell r="H321" t="str">
            <v xml:space="preserve"> </v>
          </cell>
        </row>
        <row r="322">
          <cell r="C322" t="str">
            <v xml:space="preserve"> </v>
          </cell>
          <cell r="D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C323" t="str">
            <v xml:space="preserve"> </v>
          </cell>
          <cell r="D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C324" t="str">
            <v xml:space="preserve"> </v>
          </cell>
          <cell r="D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C325" t="str">
            <v xml:space="preserve"> </v>
          </cell>
          <cell r="D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C326" t="str">
            <v xml:space="preserve"> </v>
          </cell>
          <cell r="D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C327" t="str">
            <v xml:space="preserve"> </v>
          </cell>
          <cell r="D327">
            <v>0</v>
          </cell>
          <cell r="F327">
            <v>0</v>
          </cell>
          <cell r="G327">
            <v>0</v>
          </cell>
          <cell r="H327" t="str">
            <v xml:space="preserve"> </v>
          </cell>
        </row>
        <row r="328">
          <cell r="C328" t="str">
            <v xml:space="preserve"> </v>
          </cell>
          <cell r="D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C329" t="str">
            <v xml:space="preserve"> </v>
          </cell>
          <cell r="D329">
            <v>0</v>
          </cell>
          <cell r="F329">
            <v>0</v>
          </cell>
          <cell r="G329">
            <v>0</v>
          </cell>
          <cell r="H329" t="str">
            <v xml:space="preserve"> </v>
          </cell>
        </row>
        <row r="330">
          <cell r="C330" t="str">
            <v xml:space="preserve"> </v>
          </cell>
          <cell r="D330">
            <v>0</v>
          </cell>
          <cell r="F330">
            <v>0</v>
          </cell>
          <cell r="G330">
            <v>0</v>
          </cell>
          <cell r="H330" t="str">
            <v xml:space="preserve"> </v>
          </cell>
        </row>
        <row r="331">
          <cell r="C331" t="str">
            <v xml:space="preserve"> </v>
          </cell>
          <cell r="D331">
            <v>0</v>
          </cell>
          <cell r="F331">
            <v>0</v>
          </cell>
          <cell r="G331">
            <v>0</v>
          </cell>
          <cell r="H331" t="str">
            <v xml:space="preserve"> </v>
          </cell>
        </row>
        <row r="332">
          <cell r="C332" t="str">
            <v xml:space="preserve"> </v>
          </cell>
          <cell r="D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C333" t="str">
            <v xml:space="preserve"> </v>
          </cell>
          <cell r="D333">
            <v>0</v>
          </cell>
          <cell r="F333">
            <v>0</v>
          </cell>
          <cell r="G333">
            <v>0</v>
          </cell>
          <cell r="H333" t="str">
            <v xml:space="preserve"> </v>
          </cell>
        </row>
        <row r="334">
          <cell r="C334" t="str">
            <v xml:space="preserve"> </v>
          </cell>
          <cell r="D334">
            <v>0</v>
          </cell>
          <cell r="F334">
            <v>0</v>
          </cell>
          <cell r="G334">
            <v>0</v>
          </cell>
          <cell r="H334" t="str">
            <v xml:space="preserve"> </v>
          </cell>
        </row>
        <row r="335">
          <cell r="C335" t="str">
            <v xml:space="preserve"> </v>
          </cell>
          <cell r="D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C336" t="str">
            <v xml:space="preserve"> </v>
          </cell>
          <cell r="D336">
            <v>0</v>
          </cell>
          <cell r="F336">
            <v>0</v>
          </cell>
          <cell r="G336">
            <v>0</v>
          </cell>
          <cell r="H336" t="str">
            <v xml:space="preserve"> </v>
          </cell>
        </row>
        <row r="337">
          <cell r="C337" t="str">
            <v xml:space="preserve"> </v>
          </cell>
          <cell r="D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C338" t="str">
            <v xml:space="preserve"> </v>
          </cell>
          <cell r="D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C339" t="str">
            <v xml:space="preserve"> </v>
          </cell>
          <cell r="D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C340" t="str">
            <v xml:space="preserve"> </v>
          </cell>
          <cell r="D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C341" t="str">
            <v xml:space="preserve"> </v>
          </cell>
          <cell r="D341">
            <v>0</v>
          </cell>
          <cell r="F341">
            <v>0</v>
          </cell>
          <cell r="G341">
            <v>0</v>
          </cell>
          <cell r="H341" t="str">
            <v xml:space="preserve"> </v>
          </cell>
        </row>
        <row r="342">
          <cell r="C342" t="str">
            <v xml:space="preserve"> </v>
          </cell>
          <cell r="D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C343" t="str">
            <v xml:space="preserve"> </v>
          </cell>
          <cell r="D343">
            <v>0</v>
          </cell>
          <cell r="F343">
            <v>0</v>
          </cell>
          <cell r="G343">
            <v>0</v>
          </cell>
          <cell r="H343" t="str">
            <v xml:space="preserve"> </v>
          </cell>
        </row>
        <row r="344">
          <cell r="C344" t="str">
            <v xml:space="preserve"> </v>
          </cell>
          <cell r="D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C345" t="str">
            <v xml:space="preserve"> </v>
          </cell>
          <cell r="D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215-00</v>
          </cell>
          <cell r="C346" t="str">
            <v>Most nad D61 v km 13,903 na úeelovej komunikácii k VE</v>
          </cell>
          <cell r="D346">
            <v>0</v>
          </cell>
          <cell r="F346">
            <v>0</v>
          </cell>
          <cell r="G346">
            <v>0</v>
          </cell>
          <cell r="H346" t="str">
            <v xml:space="preserve"> </v>
          </cell>
        </row>
        <row r="347">
          <cell r="A347" t="str">
            <v>215-00</v>
          </cell>
          <cell r="B347" t="str">
            <v>1</v>
          </cell>
          <cell r="C347" t="str">
            <v>ZEMNÉ PRÁCE</v>
          </cell>
          <cell r="D347">
            <v>0</v>
          </cell>
          <cell r="F347">
            <v>0</v>
          </cell>
          <cell r="G347">
            <v>0</v>
          </cell>
          <cell r="H347" t="str">
            <v xml:space="preserve"> </v>
          </cell>
        </row>
        <row r="348">
          <cell r="A348" t="str">
            <v>215-00</v>
          </cell>
          <cell r="B348" t="str">
            <v>120 00.2</v>
          </cell>
          <cell r="C348" t="str">
            <v xml:space="preserve">Poplatok za získanie zeminy zo zemníka </v>
          </cell>
          <cell r="D348" t="str">
            <v>m3</v>
          </cell>
          <cell r="E348">
            <v>1</v>
          </cell>
          <cell r="F348">
            <v>1</v>
          </cell>
          <cell r="G348">
            <v>1</v>
          </cell>
          <cell r="H348" t="str">
            <v xml:space="preserve"> </v>
          </cell>
        </row>
        <row r="349">
          <cell r="A349" t="str">
            <v>215-00</v>
          </cell>
          <cell r="B349" t="str">
            <v>131 75.1</v>
          </cell>
          <cell r="C349" t="str">
            <v>Habenie jám nezapažených v hor.tr. 1-4</v>
          </cell>
          <cell r="D349" t="str">
            <v>m3</v>
          </cell>
          <cell r="E349">
            <v>1</v>
          </cell>
          <cell r="F349">
            <v>1</v>
          </cell>
          <cell r="G349">
            <v>1</v>
          </cell>
          <cell r="H349" t="str">
            <v xml:space="preserve"> </v>
          </cell>
        </row>
        <row r="350">
          <cell r="A350" t="str">
            <v>215-00</v>
          </cell>
          <cell r="B350" t="str">
            <v>162 70.2</v>
          </cell>
          <cell r="C350" t="str">
            <v>Dovoz zeminy zo zemníka</v>
          </cell>
          <cell r="D350" t="str">
            <v>m3</v>
          </cell>
          <cell r="E350">
            <v>1</v>
          </cell>
          <cell r="F350">
            <v>1</v>
          </cell>
          <cell r="G350">
            <v>1</v>
          </cell>
          <cell r="H350" t="str">
            <v xml:space="preserve"> </v>
          </cell>
        </row>
        <row r="351">
          <cell r="A351" t="str">
            <v>215-00</v>
          </cell>
          <cell r="B351" t="str">
            <v>171 15.3</v>
          </cell>
          <cell r="C351" t="str">
            <v>Uloženie sypaniny do zhutnených násypov (kuželov)</v>
          </cell>
          <cell r="D351" t="str">
            <v>m3</v>
          </cell>
          <cell r="E351">
            <v>1</v>
          </cell>
          <cell r="F351">
            <v>1</v>
          </cell>
          <cell r="G351">
            <v>1</v>
          </cell>
          <cell r="H351" t="str">
            <v xml:space="preserve"> </v>
          </cell>
        </row>
        <row r="352">
          <cell r="A352" t="str">
            <v>215-00</v>
          </cell>
          <cell r="B352" t="str">
            <v>174 15.1</v>
          </cell>
          <cell r="C352" t="str">
            <v>Zásyp jám so zhutnením</v>
          </cell>
          <cell r="D352" t="str">
            <v>m3</v>
          </cell>
          <cell r="E352">
            <v>1</v>
          </cell>
          <cell r="F352">
            <v>1</v>
          </cell>
          <cell r="G352">
            <v>1</v>
          </cell>
          <cell r="H352" t="str">
            <v xml:space="preserve"> </v>
          </cell>
        </row>
        <row r="353">
          <cell r="A353" t="str">
            <v>215-00</v>
          </cell>
          <cell r="B353">
            <v>2</v>
          </cell>
          <cell r="C353" t="str">
            <v>ZAKLADANIE</v>
          </cell>
          <cell r="D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215-00</v>
          </cell>
          <cell r="B354" t="str">
            <v>271 31.1</v>
          </cell>
          <cell r="C354" t="str">
            <v>Podkladné dosky z prostého betónu B 170 (C 12/15)</v>
          </cell>
          <cell r="D354" t="str">
            <v>m3</v>
          </cell>
          <cell r="E354">
            <v>1</v>
          </cell>
          <cell r="F354">
            <v>1</v>
          </cell>
          <cell r="G354">
            <v>1</v>
          </cell>
          <cell r="H354" t="str">
            <v xml:space="preserve"> </v>
          </cell>
        </row>
        <row r="355">
          <cell r="A355" t="str">
            <v>215-00</v>
          </cell>
          <cell r="B355" t="str">
            <v>273 32.1</v>
          </cell>
          <cell r="C355" t="str">
            <v>Základové dosky zo železobetónu B 330</v>
          </cell>
          <cell r="D355" t="str">
            <v>m3</v>
          </cell>
          <cell r="E355">
            <v>1</v>
          </cell>
          <cell r="F355">
            <v>1</v>
          </cell>
          <cell r="G355">
            <v>1</v>
          </cell>
          <cell r="H355" t="str">
            <v xml:space="preserve"> </v>
          </cell>
        </row>
        <row r="356">
          <cell r="A356" t="str">
            <v>215-00</v>
          </cell>
          <cell r="B356" t="str">
            <v>273 36.1</v>
          </cell>
          <cell r="C356" t="str">
            <v>Výstuž základových dosiek</v>
          </cell>
          <cell r="D356" t="str">
            <v>t</v>
          </cell>
          <cell r="E356">
            <v>1</v>
          </cell>
          <cell r="F356">
            <v>1</v>
          </cell>
          <cell r="G356">
            <v>1</v>
          </cell>
          <cell r="H356" t="str">
            <v xml:space="preserve"> </v>
          </cell>
        </row>
        <row r="357">
          <cell r="A357" t="str">
            <v>215-00</v>
          </cell>
          <cell r="B357">
            <v>3</v>
          </cell>
          <cell r="C357" t="str">
            <v>ZVISLÉ KONŠTRUKCIE</v>
          </cell>
          <cell r="D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215-00</v>
          </cell>
          <cell r="B358" t="str">
            <v>317 12.1</v>
          </cell>
          <cell r="C358" t="str">
            <v>Osadenie zvislých dielcov rímsy</v>
          </cell>
          <cell r="D358" t="str">
            <v>ks</v>
          </cell>
          <cell r="E358">
            <v>1</v>
          </cell>
          <cell r="F358">
            <v>1</v>
          </cell>
          <cell r="G358">
            <v>1</v>
          </cell>
          <cell r="H358" t="str">
            <v xml:space="preserve"> </v>
          </cell>
        </row>
        <row r="359">
          <cell r="A359" t="str">
            <v>215-00</v>
          </cell>
          <cell r="B359" t="str">
            <v>317 32.7</v>
          </cell>
          <cell r="C359" t="str">
            <v>Rímsy zo železobetónu B 400</v>
          </cell>
          <cell r="D359" t="str">
            <v>m3</v>
          </cell>
          <cell r="E359">
            <v>1</v>
          </cell>
          <cell r="F359">
            <v>1</v>
          </cell>
          <cell r="G359">
            <v>1</v>
          </cell>
          <cell r="H359" t="str">
            <v xml:space="preserve"> </v>
          </cell>
        </row>
        <row r="360">
          <cell r="A360" t="str">
            <v>215-00</v>
          </cell>
          <cell r="B360" t="str">
            <v>317 32.8</v>
          </cell>
          <cell r="C360" t="str">
            <v>Rímsy zo železobetónu B 400 - chodníková</v>
          </cell>
          <cell r="D360" t="str">
            <v>m3</v>
          </cell>
          <cell r="E360">
            <v>1</v>
          </cell>
          <cell r="F360">
            <v>1</v>
          </cell>
          <cell r="G360">
            <v>1</v>
          </cell>
          <cell r="H360" t="str">
            <v xml:space="preserve"> </v>
          </cell>
        </row>
        <row r="361">
          <cell r="A361" t="str">
            <v>215-00</v>
          </cell>
          <cell r="B361" t="str">
            <v>317 36.1</v>
          </cell>
          <cell r="C361" t="str">
            <v>Výstuž ríms</v>
          </cell>
          <cell r="D361" t="str">
            <v>t</v>
          </cell>
          <cell r="E361">
            <v>1</v>
          </cell>
          <cell r="F361">
            <v>1</v>
          </cell>
          <cell r="G361">
            <v>1</v>
          </cell>
          <cell r="H361" t="str">
            <v xml:space="preserve"> </v>
          </cell>
        </row>
        <row r="362">
          <cell r="A362" t="str">
            <v>215-00</v>
          </cell>
          <cell r="B362" t="str">
            <v>334 32.5</v>
          </cell>
          <cell r="C362" t="str">
            <v>Mostné podpery zo železobetónu B 400 - medzi3ahlé</v>
          </cell>
          <cell r="D362" t="str">
            <v>m3</v>
          </cell>
          <cell r="E362">
            <v>1</v>
          </cell>
          <cell r="F362">
            <v>1</v>
          </cell>
          <cell r="G362">
            <v>1</v>
          </cell>
          <cell r="H362" t="str">
            <v xml:space="preserve"> </v>
          </cell>
        </row>
        <row r="363">
          <cell r="A363" t="str">
            <v>215-00</v>
          </cell>
          <cell r="B363" t="str">
            <v>334 32.7</v>
          </cell>
          <cell r="C363" t="str">
            <v>Mostné opory zo železobetónu B 400 - krajné</v>
          </cell>
          <cell r="D363" t="str">
            <v>m3</v>
          </cell>
          <cell r="E363">
            <v>1</v>
          </cell>
          <cell r="F363">
            <v>1</v>
          </cell>
          <cell r="G363">
            <v>1</v>
          </cell>
          <cell r="H363" t="str">
            <v xml:space="preserve"> </v>
          </cell>
        </row>
        <row r="364">
          <cell r="A364" t="str">
            <v>215-00</v>
          </cell>
          <cell r="B364" t="str">
            <v>334 36.1</v>
          </cell>
          <cell r="C364" t="str">
            <v>Výstuž mostných opôr - krajné</v>
          </cell>
          <cell r="D364" t="str">
            <v>t</v>
          </cell>
          <cell r="E364">
            <v>1</v>
          </cell>
          <cell r="F364">
            <v>1</v>
          </cell>
          <cell r="G364">
            <v>1</v>
          </cell>
          <cell r="H364" t="str">
            <v xml:space="preserve"> </v>
          </cell>
        </row>
        <row r="365">
          <cell r="A365" t="str">
            <v>215-00</v>
          </cell>
          <cell r="B365" t="str">
            <v>334 36.2</v>
          </cell>
          <cell r="C365" t="str">
            <v>Výstuž mostných podpier - medzi3ahlé</v>
          </cell>
          <cell r="D365" t="str">
            <v>t</v>
          </cell>
          <cell r="E365">
            <v>1</v>
          </cell>
          <cell r="F365">
            <v>1</v>
          </cell>
          <cell r="G365">
            <v>1</v>
          </cell>
          <cell r="H365" t="str">
            <v xml:space="preserve"> </v>
          </cell>
        </row>
        <row r="366">
          <cell r="A366" t="str">
            <v>215-00</v>
          </cell>
          <cell r="B366" t="str">
            <v>348 17.1</v>
          </cell>
          <cell r="C366" t="str">
            <v>Zábradlie oce3ové</v>
          </cell>
          <cell r="D366" t="str">
            <v>m</v>
          </cell>
          <cell r="E366">
            <v>1</v>
          </cell>
          <cell r="F366">
            <v>1</v>
          </cell>
          <cell r="G366">
            <v>1</v>
          </cell>
          <cell r="H366" t="str">
            <v xml:space="preserve"> </v>
          </cell>
        </row>
        <row r="367">
          <cell r="C367" t="str">
            <v xml:space="preserve"> </v>
          </cell>
          <cell r="D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C368" t="str">
            <v xml:space="preserve"> </v>
          </cell>
          <cell r="D368">
            <v>0</v>
          </cell>
          <cell r="F368">
            <v>0</v>
          </cell>
          <cell r="G368">
            <v>0</v>
          </cell>
          <cell r="H368" t="str">
            <v xml:space="preserve"> </v>
          </cell>
        </row>
        <row r="369">
          <cell r="C369" t="str">
            <v xml:space="preserve"> </v>
          </cell>
          <cell r="D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C370" t="str">
            <v xml:space="preserve"> </v>
          </cell>
          <cell r="D370">
            <v>0</v>
          </cell>
          <cell r="F370">
            <v>0</v>
          </cell>
          <cell r="G370">
            <v>0</v>
          </cell>
          <cell r="H370" t="str">
            <v xml:space="preserve"> </v>
          </cell>
        </row>
        <row r="371">
          <cell r="C371" t="str">
            <v xml:space="preserve"> </v>
          </cell>
          <cell r="D371">
            <v>0</v>
          </cell>
          <cell r="F371">
            <v>0</v>
          </cell>
          <cell r="G371">
            <v>0</v>
          </cell>
          <cell r="H371" t="str">
            <v xml:space="preserve"> </v>
          </cell>
        </row>
        <row r="372">
          <cell r="C372" t="str">
            <v xml:space="preserve"> </v>
          </cell>
          <cell r="D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C373" t="str">
            <v xml:space="preserve"> </v>
          </cell>
          <cell r="D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C374" t="str">
            <v xml:space="preserve"> </v>
          </cell>
          <cell r="D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C375" t="str">
            <v xml:space="preserve"> </v>
          </cell>
          <cell r="D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C376" t="str">
            <v xml:space="preserve"> </v>
          </cell>
          <cell r="D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C377" t="str">
            <v xml:space="preserve"> </v>
          </cell>
          <cell r="D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C378" t="str">
            <v xml:space="preserve"> </v>
          </cell>
          <cell r="D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C379" t="str">
            <v xml:space="preserve"> </v>
          </cell>
          <cell r="D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C380" t="str">
            <v xml:space="preserve"> </v>
          </cell>
          <cell r="D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C381" t="str">
            <v xml:space="preserve"> </v>
          </cell>
          <cell r="D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C382" t="str">
            <v xml:space="preserve"> </v>
          </cell>
          <cell r="D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C383" t="str">
            <v xml:space="preserve"> </v>
          </cell>
          <cell r="D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C384" t="str">
            <v xml:space="preserve"> </v>
          </cell>
          <cell r="D384">
            <v>0</v>
          </cell>
          <cell r="F384">
            <v>0</v>
          </cell>
          <cell r="G384">
            <v>0</v>
          </cell>
          <cell r="H384" t="str">
            <v xml:space="preserve"> </v>
          </cell>
        </row>
        <row r="385">
          <cell r="C385" t="str">
            <v xml:space="preserve"> </v>
          </cell>
          <cell r="D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C386" t="str">
            <v xml:space="preserve"> </v>
          </cell>
          <cell r="D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C387" t="str">
            <v xml:space="preserve"> </v>
          </cell>
          <cell r="D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C388" t="str">
            <v xml:space="preserve"> </v>
          </cell>
          <cell r="D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C389" t="str">
            <v xml:space="preserve"> </v>
          </cell>
          <cell r="D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C390" t="str">
            <v xml:space="preserve"> </v>
          </cell>
          <cell r="D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C391" t="str">
            <v xml:space="preserve"> </v>
          </cell>
          <cell r="D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C392" t="str">
            <v xml:space="preserve"> </v>
          </cell>
          <cell r="D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C393" t="str">
            <v xml:space="preserve"> </v>
          </cell>
          <cell r="D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C394" t="str">
            <v xml:space="preserve"> </v>
          </cell>
          <cell r="D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C395" t="str">
            <v xml:space="preserve"> </v>
          </cell>
          <cell r="D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C396" t="str">
            <v xml:space="preserve"> </v>
          </cell>
          <cell r="D396">
            <v>0</v>
          </cell>
          <cell r="F396">
            <v>0</v>
          </cell>
          <cell r="G396">
            <v>0</v>
          </cell>
          <cell r="H396" t="str">
            <v xml:space="preserve"> </v>
          </cell>
        </row>
        <row r="397">
          <cell r="C397" t="str">
            <v xml:space="preserve"> </v>
          </cell>
          <cell r="D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C398" t="str">
            <v xml:space="preserve"> </v>
          </cell>
          <cell r="D398">
            <v>0</v>
          </cell>
          <cell r="F398">
            <v>0</v>
          </cell>
          <cell r="G398">
            <v>0</v>
          </cell>
          <cell r="H398" t="str">
            <v xml:space="preserve"> </v>
          </cell>
        </row>
        <row r="399">
          <cell r="C399" t="str">
            <v xml:space="preserve"> </v>
          </cell>
          <cell r="D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C400" t="str">
            <v xml:space="preserve"> </v>
          </cell>
          <cell r="D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C401" t="str">
            <v xml:space="preserve"> </v>
          </cell>
          <cell r="D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C402" t="str">
            <v xml:space="preserve"> </v>
          </cell>
          <cell r="D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C403" t="str">
            <v xml:space="preserve"> </v>
          </cell>
          <cell r="D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C404" t="str">
            <v xml:space="preserve"> </v>
          </cell>
          <cell r="D404">
            <v>0</v>
          </cell>
          <cell r="F404">
            <v>0</v>
          </cell>
          <cell r="G404">
            <v>0</v>
          </cell>
          <cell r="H404" t="str">
            <v xml:space="preserve"> </v>
          </cell>
        </row>
        <row r="405">
          <cell r="C405" t="str">
            <v xml:space="preserve"> </v>
          </cell>
          <cell r="D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C406" t="str">
            <v xml:space="preserve"> </v>
          </cell>
          <cell r="D406">
            <v>0</v>
          </cell>
          <cell r="F406">
            <v>0</v>
          </cell>
          <cell r="G406">
            <v>0</v>
          </cell>
          <cell r="H406" t="str">
            <v xml:space="preserve"> </v>
          </cell>
        </row>
        <row r="407">
          <cell r="C407" t="str">
            <v xml:space="preserve"> </v>
          </cell>
          <cell r="D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303-00</v>
          </cell>
          <cell r="C408" t="str">
            <v>Dažiová nádrž km 4,600 D61 - stavebná easť</v>
          </cell>
          <cell r="D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C409" t="str">
            <v xml:space="preserve"> </v>
          </cell>
          <cell r="D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C410" t="str">
            <v xml:space="preserve"> </v>
          </cell>
          <cell r="D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C411" t="str">
            <v xml:space="preserve"> </v>
          </cell>
          <cell r="D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303-00</v>
          </cell>
          <cell r="B412" t="str">
            <v>5</v>
          </cell>
          <cell r="C412" t="str">
            <v>KOMUNIKÁCIA</v>
          </cell>
          <cell r="D412">
            <v>0</v>
          </cell>
          <cell r="F412">
            <v>0</v>
          </cell>
          <cell r="G412">
            <v>0</v>
          </cell>
          <cell r="H412" t="str">
            <v xml:space="preserve"> </v>
          </cell>
        </row>
        <row r="413">
          <cell r="A413" t="str">
            <v>303-00</v>
          </cell>
          <cell r="B413" t="str">
            <v>564 75.1</v>
          </cell>
          <cell r="C413" t="str">
            <v>Podklad z vibrovaného štrku hr. cez 120 do 150 mm</v>
          </cell>
          <cell r="D413" t="str">
            <v>m2</v>
          </cell>
          <cell r="E413">
            <v>306</v>
          </cell>
          <cell r="F413">
            <v>1</v>
          </cell>
          <cell r="G413">
            <v>306</v>
          </cell>
          <cell r="H413" t="str">
            <v xml:space="preserve"> </v>
          </cell>
        </row>
        <row r="414">
          <cell r="A414" t="str">
            <v>303-00</v>
          </cell>
          <cell r="B414" t="str">
            <v>564 85.1</v>
          </cell>
          <cell r="C414" t="str">
            <v>Podklad zo štrkodrvy hr. cez 120 do 150 mm po zhutnení</v>
          </cell>
          <cell r="D414" t="str">
            <v>m2</v>
          </cell>
          <cell r="E414">
            <v>306</v>
          </cell>
          <cell r="F414">
            <v>1</v>
          </cell>
          <cell r="G414">
            <v>306</v>
          </cell>
          <cell r="H414" t="str">
            <v xml:space="preserve"> </v>
          </cell>
        </row>
        <row r="415">
          <cell r="A415" t="str">
            <v>303-00</v>
          </cell>
          <cell r="B415" t="str">
            <v>591 20.1</v>
          </cell>
          <cell r="C415" t="str">
            <v>Kryt vozovky dláždený</v>
          </cell>
          <cell r="D415" t="str">
            <v>m2</v>
          </cell>
          <cell r="E415">
            <v>306</v>
          </cell>
          <cell r="F415">
            <v>1</v>
          </cell>
          <cell r="G415">
            <v>306</v>
          </cell>
          <cell r="H415" t="str">
            <v xml:space="preserve"> </v>
          </cell>
        </row>
        <row r="416">
          <cell r="C416" t="str">
            <v xml:space="preserve"> </v>
          </cell>
          <cell r="D416">
            <v>0</v>
          </cell>
          <cell r="F416">
            <v>0</v>
          </cell>
          <cell r="G416">
            <v>0</v>
          </cell>
          <cell r="H416" t="str">
            <v xml:space="preserve"> </v>
          </cell>
        </row>
        <row r="417">
          <cell r="C417" t="str">
            <v xml:space="preserve"> </v>
          </cell>
          <cell r="D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C418" t="str">
            <v xml:space="preserve"> </v>
          </cell>
          <cell r="D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303-00</v>
          </cell>
          <cell r="B419" t="str">
            <v>9</v>
          </cell>
          <cell r="C419" t="str">
            <v>OSTATNÉ KONŠTRUKCIE</v>
          </cell>
          <cell r="D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303-00</v>
          </cell>
          <cell r="B420" t="str">
            <v>912 66.1</v>
          </cell>
          <cell r="C420" t="str">
            <v>Oplotenie z pletiva</v>
          </cell>
          <cell r="D420" t="str">
            <v>m</v>
          </cell>
          <cell r="E420">
            <v>65.2</v>
          </cell>
          <cell r="F420">
            <v>1</v>
          </cell>
          <cell r="G420">
            <v>65.2</v>
          </cell>
          <cell r="H420" t="str">
            <v xml:space="preserve"> </v>
          </cell>
        </row>
        <row r="421">
          <cell r="A421" t="str">
            <v>303-00</v>
          </cell>
          <cell r="B421" t="str">
            <v>917 86.1</v>
          </cell>
          <cell r="C421" t="str">
            <v>Chodníkové obrubníky betónové</v>
          </cell>
          <cell r="D421" t="str">
            <v>m</v>
          </cell>
          <cell r="E421">
            <v>87</v>
          </cell>
          <cell r="F421">
            <v>1</v>
          </cell>
          <cell r="G421">
            <v>87</v>
          </cell>
          <cell r="H421" t="str">
            <v xml:space="preserve"> </v>
          </cell>
        </row>
        <row r="422">
          <cell r="A422" t="str">
            <v>303-00</v>
          </cell>
          <cell r="B422" t="str">
            <v>999</v>
          </cell>
          <cell r="C422" t="str">
            <v>Spolu</v>
          </cell>
          <cell r="D422">
            <v>0</v>
          </cell>
          <cell r="F422">
            <v>0</v>
          </cell>
          <cell r="G422">
            <v>0</v>
          </cell>
          <cell r="H422">
            <v>1070.2</v>
          </cell>
        </row>
        <row r="423">
          <cell r="C423" t="str">
            <v xml:space="preserve"> </v>
          </cell>
          <cell r="D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C424" t="str">
            <v xml:space="preserve"> </v>
          </cell>
          <cell r="D424">
            <v>0</v>
          </cell>
          <cell r="F424">
            <v>0</v>
          </cell>
          <cell r="G424">
            <v>0</v>
          </cell>
          <cell r="H424" t="str">
            <v xml:space="preserve"> </v>
          </cell>
        </row>
        <row r="425">
          <cell r="C425" t="str">
            <v xml:space="preserve"> </v>
          </cell>
          <cell r="D425">
            <v>0</v>
          </cell>
          <cell r="F425">
            <v>0</v>
          </cell>
          <cell r="G425">
            <v>0</v>
          </cell>
          <cell r="H425" t="str">
            <v xml:space="preserve"> </v>
          </cell>
        </row>
        <row r="426">
          <cell r="C426" t="str">
            <v xml:space="preserve"> </v>
          </cell>
          <cell r="D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C427" t="str">
            <v xml:space="preserve"> </v>
          </cell>
          <cell r="D427">
            <v>0</v>
          </cell>
          <cell r="F427">
            <v>0</v>
          </cell>
          <cell r="G427">
            <v>0</v>
          </cell>
          <cell r="H427" t="str">
            <v xml:space="preserve"> </v>
          </cell>
        </row>
        <row r="428">
          <cell r="C428" t="str">
            <v xml:space="preserve"> </v>
          </cell>
          <cell r="D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C429" t="str">
            <v xml:space="preserve"> </v>
          </cell>
          <cell r="D429">
            <v>0</v>
          </cell>
          <cell r="F429">
            <v>0</v>
          </cell>
          <cell r="G429">
            <v>0</v>
          </cell>
          <cell r="H429" t="str">
            <v xml:space="preserve"> </v>
          </cell>
        </row>
        <row r="430">
          <cell r="C430" t="str">
            <v xml:space="preserve"> </v>
          </cell>
          <cell r="D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C431" t="str">
            <v xml:space="preserve"> </v>
          </cell>
          <cell r="D431">
            <v>0</v>
          </cell>
          <cell r="F431">
            <v>0</v>
          </cell>
          <cell r="G431">
            <v>0</v>
          </cell>
          <cell r="H431" t="str">
            <v xml:space="preserve"> </v>
          </cell>
        </row>
        <row r="432">
          <cell r="C432" t="str">
            <v xml:space="preserve"> </v>
          </cell>
          <cell r="D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C433" t="str">
            <v xml:space="preserve"> </v>
          </cell>
          <cell r="D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C434" t="str">
            <v xml:space="preserve"> </v>
          </cell>
          <cell r="D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C435" t="str">
            <v xml:space="preserve"> </v>
          </cell>
          <cell r="D435">
            <v>0</v>
          </cell>
          <cell r="F435">
            <v>0</v>
          </cell>
          <cell r="G435">
            <v>0</v>
          </cell>
          <cell r="H435" t="str">
            <v xml:space="preserve"> </v>
          </cell>
        </row>
        <row r="436">
          <cell r="C436" t="str">
            <v xml:space="preserve"> </v>
          </cell>
          <cell r="D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C437" t="str">
            <v xml:space="preserve"> </v>
          </cell>
          <cell r="D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C438" t="str">
            <v xml:space="preserve"> </v>
          </cell>
          <cell r="D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C439" t="str">
            <v xml:space="preserve"> </v>
          </cell>
          <cell r="D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C440" t="str">
            <v xml:space="preserve"> </v>
          </cell>
          <cell r="D440">
            <v>0</v>
          </cell>
          <cell r="F440">
            <v>0</v>
          </cell>
          <cell r="G440">
            <v>0</v>
          </cell>
          <cell r="H440" t="str">
            <v xml:space="preserve"> </v>
          </cell>
        </row>
        <row r="441">
          <cell r="C441" t="str">
            <v xml:space="preserve"> </v>
          </cell>
          <cell r="D441">
            <v>0</v>
          </cell>
          <cell r="F441">
            <v>0</v>
          </cell>
          <cell r="G441">
            <v>0</v>
          </cell>
          <cell r="H441" t="str">
            <v xml:space="preserve"> </v>
          </cell>
        </row>
        <row r="442">
          <cell r="C442" t="str">
            <v xml:space="preserve"> </v>
          </cell>
          <cell r="D442">
            <v>0</v>
          </cell>
          <cell r="F442">
            <v>0</v>
          </cell>
          <cell r="G442">
            <v>0</v>
          </cell>
          <cell r="H442" t="str">
            <v xml:space="preserve"> </v>
          </cell>
        </row>
        <row r="443">
          <cell r="C443" t="str">
            <v xml:space="preserve"> </v>
          </cell>
          <cell r="D443">
            <v>0</v>
          </cell>
          <cell r="F443">
            <v>0</v>
          </cell>
          <cell r="G443">
            <v>0</v>
          </cell>
          <cell r="H443" t="str">
            <v xml:space="preserve"> </v>
          </cell>
        </row>
        <row r="444">
          <cell r="C444" t="str">
            <v xml:space="preserve"> </v>
          </cell>
          <cell r="D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313-00a</v>
          </cell>
          <cell r="C445" t="str">
            <v>Oplotenie - pravé odpoeívadlo Beckov</v>
          </cell>
          <cell r="D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313-00a</v>
          </cell>
          <cell r="B446" t="str">
            <v>9</v>
          </cell>
          <cell r="C446" t="str">
            <v>OSTATNÉ KONŠTRUKCIE</v>
          </cell>
          <cell r="D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313-00a</v>
          </cell>
          <cell r="B447" t="str">
            <v>912 66.1</v>
          </cell>
          <cell r="C447" t="str">
            <v>Oplotenie z pletiva</v>
          </cell>
          <cell r="D447" t="str">
            <v>m</v>
          </cell>
          <cell r="E447">
            <v>456</v>
          </cell>
          <cell r="F447">
            <v>1</v>
          </cell>
          <cell r="G447">
            <v>456</v>
          </cell>
          <cell r="H447" t="str">
            <v xml:space="preserve"> </v>
          </cell>
        </row>
        <row r="448">
          <cell r="A448" t="str">
            <v>313-00a</v>
          </cell>
          <cell r="B448" t="str">
            <v>912 85.1</v>
          </cell>
          <cell r="C448" t="str">
            <v>Vráta (brána) oce3ové</v>
          </cell>
          <cell r="D448" t="str">
            <v>ks</v>
          </cell>
          <cell r="E448">
            <v>1</v>
          </cell>
          <cell r="F448">
            <v>1</v>
          </cell>
          <cell r="G448">
            <v>1</v>
          </cell>
          <cell r="H448" t="str">
            <v xml:space="preserve"> </v>
          </cell>
        </row>
        <row r="449">
          <cell r="A449" t="str">
            <v>313-00a</v>
          </cell>
          <cell r="B449" t="str">
            <v>999</v>
          </cell>
          <cell r="C449" t="str">
            <v>Spolu</v>
          </cell>
          <cell r="D449">
            <v>0</v>
          </cell>
          <cell r="F449">
            <v>0</v>
          </cell>
          <cell r="G449">
            <v>0</v>
          </cell>
          <cell r="H449">
            <v>457</v>
          </cell>
        </row>
        <row r="450">
          <cell r="C450" t="str">
            <v xml:space="preserve"> </v>
          </cell>
          <cell r="D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313-00b</v>
          </cell>
          <cell r="C451" t="str">
            <v>Oplotenie - 3avé odpoeívadlo Beckov</v>
          </cell>
          <cell r="D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313-00b</v>
          </cell>
          <cell r="B452" t="str">
            <v>9</v>
          </cell>
          <cell r="C452" t="str">
            <v>OSTATNÉ KONŠTRUKCIE</v>
          </cell>
          <cell r="D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313-00b</v>
          </cell>
          <cell r="B453" t="str">
            <v>912 66.1</v>
          </cell>
          <cell r="C453" t="str">
            <v>Oplotenie z pletiva</v>
          </cell>
          <cell r="D453" t="str">
            <v>m</v>
          </cell>
          <cell r="E453">
            <v>942</v>
          </cell>
          <cell r="F453">
            <v>1</v>
          </cell>
          <cell r="G453">
            <v>942</v>
          </cell>
          <cell r="H453" t="str">
            <v xml:space="preserve"> </v>
          </cell>
        </row>
        <row r="454">
          <cell r="A454" t="str">
            <v>313-00b</v>
          </cell>
          <cell r="B454" t="str">
            <v>912 85.1</v>
          </cell>
          <cell r="C454" t="str">
            <v>Vráta (brána) oce3ové</v>
          </cell>
          <cell r="D454" t="str">
            <v>ks</v>
          </cell>
          <cell r="E454">
            <v>2</v>
          </cell>
          <cell r="F454">
            <v>1</v>
          </cell>
          <cell r="G454">
            <v>2</v>
          </cell>
          <cell r="H454" t="str">
            <v xml:space="preserve"> </v>
          </cell>
        </row>
        <row r="455">
          <cell r="A455" t="str">
            <v>313-00b</v>
          </cell>
          <cell r="B455" t="str">
            <v>999</v>
          </cell>
          <cell r="C455" t="str">
            <v>Spolu</v>
          </cell>
          <cell r="D455">
            <v>0</v>
          </cell>
          <cell r="F455">
            <v>0</v>
          </cell>
          <cell r="G455">
            <v>0</v>
          </cell>
          <cell r="H455">
            <v>944</v>
          </cell>
        </row>
        <row r="456">
          <cell r="C456" t="str">
            <v xml:space="preserve"> </v>
          </cell>
          <cell r="D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314-00</v>
          </cell>
          <cell r="C457" t="str">
            <v>EOV 3avé odpoeívadlo Beckov - stavebná easť</v>
          </cell>
          <cell r="D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C459" t="str">
            <v xml:space="preserve"> </v>
          </cell>
          <cell r="D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C460" t="str">
            <v xml:space="preserve"> </v>
          </cell>
          <cell r="D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C461" t="str">
            <v xml:space="preserve"> </v>
          </cell>
          <cell r="D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C462" t="str">
            <v xml:space="preserve"> </v>
          </cell>
          <cell r="D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314-00</v>
          </cell>
          <cell r="B463" t="str">
            <v>5</v>
          </cell>
          <cell r="C463" t="str">
            <v>KOMUNIKÁCIA</v>
          </cell>
          <cell r="D463">
            <v>0</v>
          </cell>
          <cell r="F463">
            <v>0</v>
          </cell>
          <cell r="G463">
            <v>0</v>
          </cell>
          <cell r="H463" t="str">
            <v xml:space="preserve"> </v>
          </cell>
        </row>
        <row r="464">
          <cell r="A464" t="str">
            <v>314-00</v>
          </cell>
          <cell r="B464" t="str">
            <v>564 75.1</v>
          </cell>
          <cell r="C464" t="str">
            <v>Podklad z vibrovaného štrku hr. cez 120 do 150 mm</v>
          </cell>
          <cell r="D464" t="str">
            <v>m2</v>
          </cell>
          <cell r="E464">
            <v>261</v>
          </cell>
          <cell r="F464">
            <v>1</v>
          </cell>
          <cell r="G464">
            <v>261</v>
          </cell>
          <cell r="H464" t="str">
            <v xml:space="preserve"> </v>
          </cell>
        </row>
        <row r="465">
          <cell r="A465" t="str">
            <v>314-00</v>
          </cell>
          <cell r="B465" t="str">
            <v>564 85.1</v>
          </cell>
          <cell r="C465" t="str">
            <v>Podklad zo štrkodrvy hr. cez 120 do 150 mm po zhutnení</v>
          </cell>
          <cell r="D465" t="str">
            <v>m2</v>
          </cell>
          <cell r="E465">
            <v>261</v>
          </cell>
          <cell r="F465">
            <v>1</v>
          </cell>
          <cell r="G465">
            <v>261</v>
          </cell>
          <cell r="H465" t="str">
            <v xml:space="preserve"> </v>
          </cell>
        </row>
        <row r="466">
          <cell r="A466" t="str">
            <v>314-00</v>
          </cell>
          <cell r="B466" t="str">
            <v>591 20.1</v>
          </cell>
          <cell r="C466" t="str">
            <v>Kryt vozovky dláždený</v>
          </cell>
          <cell r="D466" t="str">
            <v>m2</v>
          </cell>
          <cell r="E466">
            <v>261</v>
          </cell>
          <cell r="F466">
            <v>1</v>
          </cell>
          <cell r="G466">
            <v>261</v>
          </cell>
          <cell r="H466" t="str">
            <v xml:space="preserve"> </v>
          </cell>
        </row>
        <row r="467">
          <cell r="C467" t="str">
            <v xml:space="preserve"> </v>
          </cell>
          <cell r="D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C468" t="str">
            <v xml:space="preserve"> </v>
          </cell>
          <cell r="D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C469" t="str">
            <v xml:space="preserve"> </v>
          </cell>
          <cell r="D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314-00</v>
          </cell>
          <cell r="B470" t="str">
            <v>9</v>
          </cell>
          <cell r="C470" t="str">
            <v>OSTATNÉ KONŠTRUKCIE</v>
          </cell>
          <cell r="D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314-00</v>
          </cell>
          <cell r="B471" t="str">
            <v>912 66.1</v>
          </cell>
          <cell r="C471" t="str">
            <v>Oplotenie z pletiva</v>
          </cell>
          <cell r="D471" t="str">
            <v>m</v>
          </cell>
          <cell r="E471">
            <v>180</v>
          </cell>
          <cell r="F471">
            <v>1</v>
          </cell>
          <cell r="G471">
            <v>180</v>
          </cell>
          <cell r="H471" t="str">
            <v xml:space="preserve"> </v>
          </cell>
        </row>
        <row r="472">
          <cell r="A472" t="str">
            <v>314-00</v>
          </cell>
          <cell r="B472" t="str">
            <v>917 86.1</v>
          </cell>
          <cell r="C472" t="str">
            <v>Chodníkové obrubníky betónové</v>
          </cell>
          <cell r="D472" t="str">
            <v>m</v>
          </cell>
          <cell r="E472">
            <v>83</v>
          </cell>
          <cell r="F472">
            <v>1</v>
          </cell>
          <cell r="G472">
            <v>83</v>
          </cell>
          <cell r="H472" t="str">
            <v xml:space="preserve"> </v>
          </cell>
        </row>
        <row r="473">
          <cell r="A473" t="str">
            <v>314-00</v>
          </cell>
          <cell r="B473" t="str">
            <v>999</v>
          </cell>
          <cell r="C473" t="str">
            <v>Spolu</v>
          </cell>
          <cell r="D473">
            <v>0</v>
          </cell>
          <cell r="F473">
            <v>0</v>
          </cell>
          <cell r="G473">
            <v>0</v>
          </cell>
          <cell r="H473">
            <v>1046</v>
          </cell>
        </row>
        <row r="474">
          <cell r="C474" t="str">
            <v xml:space="preserve"> </v>
          </cell>
          <cell r="D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C475" t="str">
            <v xml:space="preserve"> </v>
          </cell>
          <cell r="D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C476" t="str">
            <v xml:space="preserve"> </v>
          </cell>
          <cell r="D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C477" t="str">
            <v xml:space="preserve"> </v>
          </cell>
          <cell r="D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318-00</v>
          </cell>
          <cell r="C478" t="str">
            <v>Oplotenie - odpoeívadlo Kostolná</v>
          </cell>
          <cell r="D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318-00</v>
          </cell>
          <cell r="B479" t="str">
            <v>9</v>
          </cell>
          <cell r="C479" t="str">
            <v>OSTATNÉ KONŠTRUKCIE</v>
          </cell>
          <cell r="D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318-00</v>
          </cell>
          <cell r="B480" t="str">
            <v>912 66.1</v>
          </cell>
          <cell r="C480" t="str">
            <v>Oplotenie z pletiva</v>
          </cell>
          <cell r="D480" t="str">
            <v>m</v>
          </cell>
          <cell r="E480">
            <v>495</v>
          </cell>
          <cell r="F480">
            <v>1</v>
          </cell>
          <cell r="G480">
            <v>495</v>
          </cell>
          <cell r="H480" t="str">
            <v xml:space="preserve"> </v>
          </cell>
        </row>
        <row r="481">
          <cell r="A481" t="str">
            <v>318-00</v>
          </cell>
          <cell r="B481" t="str">
            <v>912 85.1</v>
          </cell>
          <cell r="C481" t="str">
            <v>Vráta (brána) oce3ové</v>
          </cell>
          <cell r="D481" t="str">
            <v>ks</v>
          </cell>
          <cell r="E481">
            <v>1</v>
          </cell>
          <cell r="F481">
            <v>1</v>
          </cell>
          <cell r="G481">
            <v>1</v>
          </cell>
          <cell r="H481" t="str">
            <v xml:space="preserve"> </v>
          </cell>
        </row>
        <row r="482">
          <cell r="A482" t="str">
            <v>318-00</v>
          </cell>
          <cell r="B482" t="str">
            <v>999</v>
          </cell>
          <cell r="C482" t="str">
            <v>Spolu</v>
          </cell>
          <cell r="D482">
            <v>0</v>
          </cell>
          <cell r="F482">
            <v>0</v>
          </cell>
          <cell r="G482">
            <v>0</v>
          </cell>
          <cell r="H482">
            <v>496</v>
          </cell>
        </row>
        <row r="483">
          <cell r="C483" t="str">
            <v xml:space="preserve"> </v>
          </cell>
          <cell r="D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319-00</v>
          </cell>
          <cell r="C484" t="str">
            <v>EOV odpoeívadlo Kostolná - stavebná easť</v>
          </cell>
          <cell r="D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C485" t="str">
            <v xml:space="preserve"> </v>
          </cell>
          <cell r="D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319-00</v>
          </cell>
          <cell r="B486" t="str">
            <v>5</v>
          </cell>
          <cell r="C486" t="str">
            <v>KOMUNIKÁCIA</v>
          </cell>
          <cell r="D486">
            <v>0</v>
          </cell>
          <cell r="F486">
            <v>0</v>
          </cell>
          <cell r="G486">
            <v>0</v>
          </cell>
          <cell r="H486" t="str">
            <v xml:space="preserve"> </v>
          </cell>
        </row>
        <row r="487">
          <cell r="A487" t="str">
            <v>319-00</v>
          </cell>
          <cell r="B487" t="str">
            <v>564 75.1</v>
          </cell>
          <cell r="C487" t="str">
            <v>Podklad z vibrovaného štrku hr. cez 120 do 150 mm</v>
          </cell>
          <cell r="D487" t="str">
            <v>m2</v>
          </cell>
          <cell r="E487">
            <v>195</v>
          </cell>
          <cell r="F487">
            <v>1</v>
          </cell>
          <cell r="G487">
            <v>195</v>
          </cell>
          <cell r="H487" t="str">
            <v xml:space="preserve"> </v>
          </cell>
        </row>
        <row r="488">
          <cell r="A488" t="str">
            <v>319-00</v>
          </cell>
          <cell r="B488" t="str">
            <v>564 85.1</v>
          </cell>
          <cell r="C488" t="str">
            <v>Podklad zo štrkodrvy hr. cez 120 do 150 mm po zhutnení</v>
          </cell>
          <cell r="D488" t="str">
            <v>m2</v>
          </cell>
          <cell r="E488">
            <v>195</v>
          </cell>
          <cell r="F488">
            <v>1</v>
          </cell>
          <cell r="G488">
            <v>195</v>
          </cell>
          <cell r="H488" t="str">
            <v xml:space="preserve"> </v>
          </cell>
        </row>
        <row r="489">
          <cell r="A489" t="str">
            <v>319-00</v>
          </cell>
          <cell r="B489" t="str">
            <v>591 20.1</v>
          </cell>
          <cell r="C489" t="str">
            <v>Kryt vozovky dláždený</v>
          </cell>
          <cell r="D489" t="str">
            <v>m2</v>
          </cell>
          <cell r="E489">
            <v>195</v>
          </cell>
          <cell r="F489">
            <v>1</v>
          </cell>
          <cell r="G489">
            <v>195</v>
          </cell>
          <cell r="H489" t="str">
            <v xml:space="preserve"> </v>
          </cell>
        </row>
        <row r="490">
          <cell r="C490" t="str">
            <v xml:space="preserve"> </v>
          </cell>
          <cell r="D490">
            <v>0</v>
          </cell>
          <cell r="F490">
            <v>0</v>
          </cell>
          <cell r="G490">
            <v>0</v>
          </cell>
          <cell r="H490" t="str">
            <v xml:space="preserve"> </v>
          </cell>
        </row>
        <row r="491">
          <cell r="C491" t="str">
            <v xml:space="preserve"> </v>
          </cell>
          <cell r="D491">
            <v>0</v>
          </cell>
          <cell r="F491">
            <v>0</v>
          </cell>
          <cell r="G491">
            <v>0</v>
          </cell>
          <cell r="H491" t="str">
            <v xml:space="preserve"> </v>
          </cell>
        </row>
        <row r="492">
          <cell r="C492" t="str">
            <v xml:space="preserve"> </v>
          </cell>
          <cell r="D492">
            <v>0</v>
          </cell>
          <cell r="F492">
            <v>0</v>
          </cell>
          <cell r="G492">
            <v>0</v>
          </cell>
          <cell r="H492" t="str">
            <v xml:space="preserve"> </v>
          </cell>
        </row>
        <row r="493">
          <cell r="A493" t="str">
            <v>319-00</v>
          </cell>
          <cell r="B493" t="str">
            <v>9</v>
          </cell>
          <cell r="C493" t="str">
            <v>OSTATNÉ KONŠTRUKCIE</v>
          </cell>
          <cell r="D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319-00</v>
          </cell>
          <cell r="B494" t="str">
            <v>912 66.1</v>
          </cell>
          <cell r="C494" t="str">
            <v>Oplotenie z pletiva</v>
          </cell>
          <cell r="D494" t="str">
            <v>m</v>
          </cell>
          <cell r="E494">
            <v>144.4</v>
          </cell>
          <cell r="F494">
            <v>1</v>
          </cell>
          <cell r="G494">
            <v>144.4</v>
          </cell>
          <cell r="H494" t="str">
            <v xml:space="preserve"> </v>
          </cell>
        </row>
        <row r="495">
          <cell r="A495" t="str">
            <v>319-00</v>
          </cell>
          <cell r="B495" t="str">
            <v>912 85.1</v>
          </cell>
          <cell r="C495" t="str">
            <v>Vráta (brána) oce3ové</v>
          </cell>
          <cell r="D495" t="str">
            <v>ks</v>
          </cell>
          <cell r="E495">
            <v>1</v>
          </cell>
          <cell r="F495">
            <v>1</v>
          </cell>
          <cell r="G495">
            <v>1</v>
          </cell>
          <cell r="H495" t="str">
            <v xml:space="preserve"> </v>
          </cell>
        </row>
        <row r="496">
          <cell r="A496" t="str">
            <v>319-00</v>
          </cell>
          <cell r="B496" t="str">
            <v>917 86.1</v>
          </cell>
          <cell r="C496" t="str">
            <v>Chodníkové obrubníky betónové</v>
          </cell>
          <cell r="D496" t="str">
            <v>m</v>
          </cell>
          <cell r="E496">
            <v>97</v>
          </cell>
          <cell r="F496">
            <v>1</v>
          </cell>
          <cell r="G496">
            <v>97</v>
          </cell>
          <cell r="H496" t="str">
            <v xml:space="preserve"> </v>
          </cell>
        </row>
        <row r="497">
          <cell r="A497" t="str">
            <v>319-00</v>
          </cell>
          <cell r="B497" t="str">
            <v>999</v>
          </cell>
          <cell r="C497" t="str">
            <v>Spolu</v>
          </cell>
          <cell r="D497">
            <v>0</v>
          </cell>
          <cell r="F497">
            <v>0</v>
          </cell>
          <cell r="G497">
            <v>0</v>
          </cell>
          <cell r="H497">
            <v>827.4</v>
          </cell>
        </row>
        <row r="498">
          <cell r="C498" t="str">
            <v xml:space="preserve"> </v>
          </cell>
          <cell r="D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320-00</v>
          </cell>
          <cell r="C499" t="str">
            <v>Oplotenie dia3nice</v>
          </cell>
          <cell r="D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320-00</v>
          </cell>
          <cell r="B500" t="str">
            <v>9</v>
          </cell>
          <cell r="C500" t="str">
            <v>OSTATNÉ KONŠTRUKCIE</v>
          </cell>
          <cell r="D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320-00</v>
          </cell>
          <cell r="B501" t="str">
            <v>912 66.1</v>
          </cell>
          <cell r="C501" t="str">
            <v>Oplotenie z pletiva</v>
          </cell>
          <cell r="D501" t="str">
            <v>m</v>
          </cell>
          <cell r="E501">
            <v>958</v>
          </cell>
          <cell r="F501">
            <v>1</v>
          </cell>
          <cell r="G501">
            <v>958</v>
          </cell>
          <cell r="H501" t="str">
            <v xml:space="preserve"> </v>
          </cell>
        </row>
        <row r="502">
          <cell r="A502" t="str">
            <v>320-00</v>
          </cell>
          <cell r="B502" t="str">
            <v>912 85.1</v>
          </cell>
          <cell r="C502" t="str">
            <v>Vráta (brána) oce3ové</v>
          </cell>
          <cell r="D502" t="str">
            <v>ks</v>
          </cell>
          <cell r="E502">
            <v>1</v>
          </cell>
          <cell r="F502">
            <v>1</v>
          </cell>
          <cell r="G502">
            <v>1</v>
          </cell>
          <cell r="H502" t="str">
            <v xml:space="preserve"> </v>
          </cell>
        </row>
        <row r="503">
          <cell r="A503" t="str">
            <v>320-00</v>
          </cell>
          <cell r="B503" t="str">
            <v>999</v>
          </cell>
          <cell r="C503" t="str">
            <v>Spolu</v>
          </cell>
          <cell r="D503">
            <v>0</v>
          </cell>
          <cell r="F503">
            <v>0</v>
          </cell>
          <cell r="G503">
            <v>0</v>
          </cell>
          <cell r="H503">
            <v>959</v>
          </cell>
        </row>
        <row r="504">
          <cell r="C504" t="str">
            <v xml:space="preserve"> </v>
          </cell>
          <cell r="D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C505" t="str">
            <v xml:space="preserve"> </v>
          </cell>
          <cell r="D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C506" t="str">
            <v xml:space="preserve"> </v>
          </cell>
          <cell r="D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C507" t="str">
            <v xml:space="preserve"> </v>
          </cell>
          <cell r="D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C508" t="str">
            <v xml:space="preserve"> </v>
          </cell>
          <cell r="D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C509" t="str">
            <v xml:space="preserve"> </v>
          </cell>
          <cell r="D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C510" t="str">
            <v xml:space="preserve"> </v>
          </cell>
          <cell r="D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C511" t="str">
            <v xml:space="preserve"> </v>
          </cell>
          <cell r="D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C512" t="str">
            <v xml:space="preserve"> </v>
          </cell>
          <cell r="D512">
            <v>0</v>
          </cell>
          <cell r="F512">
            <v>0</v>
          </cell>
          <cell r="G512">
            <v>0</v>
          </cell>
          <cell r="H512" t="str">
            <v xml:space="preserve"> </v>
          </cell>
        </row>
        <row r="513">
          <cell r="C513" t="str">
            <v xml:space="preserve"> </v>
          </cell>
          <cell r="D513">
            <v>0</v>
          </cell>
          <cell r="F513">
            <v>0</v>
          </cell>
          <cell r="G513">
            <v>0</v>
          </cell>
          <cell r="H513" t="str">
            <v xml:space="preserve"> </v>
          </cell>
        </row>
        <row r="514">
          <cell r="C514" t="str">
            <v xml:space="preserve"> </v>
          </cell>
          <cell r="D514">
            <v>0</v>
          </cell>
          <cell r="F514">
            <v>0</v>
          </cell>
          <cell r="G514">
            <v>0</v>
          </cell>
          <cell r="H514" t="str">
            <v xml:space="preserve"> </v>
          </cell>
        </row>
        <row r="515">
          <cell r="C515" t="str">
            <v xml:space="preserve"> </v>
          </cell>
          <cell r="D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C516" t="str">
            <v xml:space="preserve"> </v>
          </cell>
          <cell r="D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C517" t="str">
            <v xml:space="preserve"> </v>
          </cell>
          <cell r="D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C518" t="str">
            <v xml:space="preserve"> </v>
          </cell>
          <cell r="D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C519" t="str">
            <v xml:space="preserve"> </v>
          </cell>
          <cell r="D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C520" t="str">
            <v xml:space="preserve"> </v>
          </cell>
          <cell r="D520">
            <v>0</v>
          </cell>
          <cell r="F520">
            <v>0</v>
          </cell>
          <cell r="G520">
            <v>0</v>
          </cell>
          <cell r="H520" t="str">
            <v xml:space="preserve"> </v>
          </cell>
        </row>
        <row r="521">
          <cell r="C521" t="str">
            <v xml:space="preserve"> </v>
          </cell>
          <cell r="D521">
            <v>0</v>
          </cell>
          <cell r="F521">
            <v>0</v>
          </cell>
          <cell r="G521">
            <v>0</v>
          </cell>
          <cell r="H521" t="str">
            <v xml:space="preserve"> </v>
          </cell>
        </row>
        <row r="522">
          <cell r="C522" t="str">
            <v xml:space="preserve"> </v>
          </cell>
          <cell r="D522">
            <v>0</v>
          </cell>
          <cell r="F522">
            <v>0</v>
          </cell>
          <cell r="G522">
            <v>0</v>
          </cell>
          <cell r="H522" t="str">
            <v xml:space="preserve"> </v>
          </cell>
        </row>
        <row r="523">
          <cell r="C523" t="str">
            <v xml:space="preserve"> </v>
          </cell>
          <cell r="D523">
            <v>0</v>
          </cell>
          <cell r="F523">
            <v>0</v>
          </cell>
          <cell r="G523">
            <v>0</v>
          </cell>
          <cell r="H523" t="str">
            <v xml:space="preserve"> </v>
          </cell>
        </row>
        <row r="524">
          <cell r="C524" t="str">
            <v xml:space="preserve"> </v>
          </cell>
          <cell r="D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C525" t="str">
            <v xml:space="preserve"> </v>
          </cell>
          <cell r="D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C526" t="str">
            <v xml:space="preserve"> </v>
          </cell>
          <cell r="D526">
            <v>0</v>
          </cell>
          <cell r="F526">
            <v>0</v>
          </cell>
          <cell r="G526">
            <v>0</v>
          </cell>
          <cell r="H526" t="str">
            <v xml:space="preserve"> </v>
          </cell>
        </row>
        <row r="527">
          <cell r="C527" t="str">
            <v xml:space="preserve"> </v>
          </cell>
          <cell r="D527">
            <v>0</v>
          </cell>
          <cell r="F527">
            <v>0</v>
          </cell>
          <cell r="G527">
            <v>0</v>
          </cell>
          <cell r="H527" t="str">
            <v xml:space="preserve"> </v>
          </cell>
        </row>
        <row r="528">
          <cell r="C528" t="str">
            <v xml:space="preserve"> </v>
          </cell>
          <cell r="D528">
            <v>0</v>
          </cell>
          <cell r="F528">
            <v>0</v>
          </cell>
          <cell r="G528">
            <v>0</v>
          </cell>
          <cell r="H528" t="str">
            <v xml:space="preserve"> </v>
          </cell>
        </row>
        <row r="529">
          <cell r="C529" t="str">
            <v xml:space="preserve"> </v>
          </cell>
          <cell r="D529">
            <v>0</v>
          </cell>
          <cell r="F529">
            <v>0</v>
          </cell>
          <cell r="G529">
            <v>0</v>
          </cell>
          <cell r="H529" t="str">
            <v xml:space="preserve"> </v>
          </cell>
        </row>
        <row r="530">
          <cell r="C530" t="str">
            <v xml:space="preserve"> </v>
          </cell>
          <cell r="D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C531" t="str">
            <v xml:space="preserve"> </v>
          </cell>
          <cell r="D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C532" t="str">
            <v xml:space="preserve"> </v>
          </cell>
          <cell r="D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C533" t="str">
            <v xml:space="preserve"> </v>
          </cell>
          <cell r="D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C534" t="str">
            <v xml:space="preserve"> </v>
          </cell>
          <cell r="D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C535" t="str">
            <v xml:space="preserve"> </v>
          </cell>
          <cell r="D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C536" t="str">
            <v xml:space="preserve"> </v>
          </cell>
          <cell r="D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C537" t="str">
            <v xml:space="preserve"> </v>
          </cell>
          <cell r="D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C538" t="str">
            <v xml:space="preserve"> </v>
          </cell>
          <cell r="D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C539" t="str">
            <v xml:space="preserve"> </v>
          </cell>
          <cell r="D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C540" t="str">
            <v xml:space="preserve"> </v>
          </cell>
          <cell r="D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C541" t="str">
            <v xml:space="preserve"> </v>
          </cell>
          <cell r="D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C542" t="str">
            <v xml:space="preserve"> </v>
          </cell>
          <cell r="D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C543" t="str">
            <v xml:space="preserve"> </v>
          </cell>
          <cell r="D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C544" t="str">
            <v xml:space="preserve"> </v>
          </cell>
          <cell r="D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C545" t="str">
            <v xml:space="preserve"> </v>
          </cell>
          <cell r="D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C546" t="str">
            <v xml:space="preserve"> </v>
          </cell>
          <cell r="D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C547" t="str">
            <v xml:space="preserve"> </v>
          </cell>
          <cell r="D547">
            <v>0</v>
          </cell>
          <cell r="F547">
            <v>0</v>
          </cell>
          <cell r="G547">
            <v>0</v>
          </cell>
          <cell r="H547" t="str">
            <v xml:space="preserve"> </v>
          </cell>
        </row>
        <row r="548">
          <cell r="C548" t="str">
            <v xml:space="preserve"> </v>
          </cell>
          <cell r="D548">
            <v>0</v>
          </cell>
          <cell r="F548">
            <v>0</v>
          </cell>
          <cell r="G548">
            <v>0</v>
          </cell>
          <cell r="H548" t="str">
            <v xml:space="preserve"> </v>
          </cell>
        </row>
        <row r="549">
          <cell r="C549" t="str">
            <v xml:space="preserve"> </v>
          </cell>
          <cell r="D549">
            <v>0</v>
          </cell>
          <cell r="F549">
            <v>0</v>
          </cell>
          <cell r="G549">
            <v>0</v>
          </cell>
          <cell r="H549" t="str">
            <v xml:space="preserve"> </v>
          </cell>
        </row>
        <row r="550">
          <cell r="C550" t="str">
            <v xml:space="preserve"> </v>
          </cell>
          <cell r="D550">
            <v>0</v>
          </cell>
          <cell r="F550">
            <v>0</v>
          </cell>
          <cell r="G550">
            <v>0</v>
          </cell>
          <cell r="H550" t="str">
            <v xml:space="preserve"> </v>
          </cell>
        </row>
        <row r="551">
          <cell r="C551" t="str">
            <v xml:space="preserve"> </v>
          </cell>
          <cell r="D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C552" t="str">
            <v xml:space="preserve"> </v>
          </cell>
          <cell r="D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C553" t="str">
            <v xml:space="preserve"> </v>
          </cell>
          <cell r="D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C554" t="str">
            <v xml:space="preserve"> </v>
          </cell>
          <cell r="D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C555" t="str">
            <v xml:space="preserve"> </v>
          </cell>
          <cell r="D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C556" t="str">
            <v xml:space="preserve"> </v>
          </cell>
          <cell r="D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C557" t="str">
            <v xml:space="preserve"> </v>
          </cell>
          <cell r="D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C558" t="str">
            <v xml:space="preserve"> </v>
          </cell>
          <cell r="D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C559" t="str">
            <v xml:space="preserve"> </v>
          </cell>
          <cell r="D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C560" t="str">
            <v xml:space="preserve"> </v>
          </cell>
          <cell r="D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C561" t="str">
            <v xml:space="preserve"> </v>
          </cell>
          <cell r="D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C562" t="str">
            <v xml:space="preserve"> </v>
          </cell>
          <cell r="D562">
            <v>0</v>
          </cell>
          <cell r="F562">
            <v>0</v>
          </cell>
          <cell r="G562">
            <v>0</v>
          </cell>
          <cell r="H562" t="str">
            <v xml:space="preserve"> </v>
          </cell>
        </row>
        <row r="563">
          <cell r="C563" t="str">
            <v xml:space="preserve"> </v>
          </cell>
          <cell r="D563">
            <v>0</v>
          </cell>
          <cell r="F563">
            <v>0</v>
          </cell>
          <cell r="G563">
            <v>0</v>
          </cell>
          <cell r="H563" t="str">
            <v xml:space="preserve"> </v>
          </cell>
        </row>
        <row r="564">
          <cell r="C564" t="str">
            <v xml:space="preserve"> </v>
          </cell>
          <cell r="D564">
            <v>0</v>
          </cell>
          <cell r="F564">
            <v>0</v>
          </cell>
          <cell r="G564">
            <v>0</v>
          </cell>
          <cell r="H564" t="str">
            <v xml:space="preserve"> </v>
          </cell>
        </row>
        <row r="565">
          <cell r="C565" t="str">
            <v xml:space="preserve"> </v>
          </cell>
          <cell r="D565">
            <v>0</v>
          </cell>
          <cell r="F565">
            <v>0</v>
          </cell>
          <cell r="G565">
            <v>0</v>
          </cell>
          <cell r="H565" t="str">
            <v xml:space="preserve"> </v>
          </cell>
        </row>
        <row r="566">
          <cell r="C566" t="str">
            <v xml:space="preserve"> </v>
          </cell>
          <cell r="D566">
            <v>0</v>
          </cell>
          <cell r="F566">
            <v>0</v>
          </cell>
          <cell r="G566">
            <v>0</v>
          </cell>
          <cell r="H566" t="str">
            <v xml:space="preserve"> </v>
          </cell>
        </row>
        <row r="567">
          <cell r="C567" t="str">
            <v xml:space="preserve"> </v>
          </cell>
          <cell r="D567">
            <v>0</v>
          </cell>
          <cell r="F567">
            <v>0</v>
          </cell>
          <cell r="G567">
            <v>0</v>
          </cell>
          <cell r="H567" t="str">
            <v xml:space="preserve"> </v>
          </cell>
        </row>
        <row r="568">
          <cell r="C568" t="str">
            <v xml:space="preserve"> </v>
          </cell>
          <cell r="D568">
            <v>0</v>
          </cell>
          <cell r="F568">
            <v>0</v>
          </cell>
          <cell r="G568">
            <v>0</v>
          </cell>
          <cell r="H568" t="str">
            <v xml:space="preserve"> </v>
          </cell>
        </row>
        <row r="569">
          <cell r="C569" t="str">
            <v xml:space="preserve"> </v>
          </cell>
          <cell r="D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C570" t="str">
            <v xml:space="preserve"> </v>
          </cell>
          <cell r="D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C571" t="str">
            <v xml:space="preserve"> </v>
          </cell>
          <cell r="D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C572" t="str">
            <v xml:space="preserve"> </v>
          </cell>
          <cell r="D572">
            <v>0</v>
          </cell>
          <cell r="F572">
            <v>0</v>
          </cell>
          <cell r="G572">
            <v>0</v>
          </cell>
          <cell r="H572" t="str">
            <v xml:space="preserve"> </v>
          </cell>
        </row>
        <row r="573">
          <cell r="C573" t="str">
            <v xml:space="preserve"> </v>
          </cell>
          <cell r="D573">
            <v>0</v>
          </cell>
          <cell r="F573">
            <v>0</v>
          </cell>
          <cell r="G573">
            <v>0</v>
          </cell>
          <cell r="H573" t="str">
            <v xml:space="preserve"> </v>
          </cell>
        </row>
        <row r="574">
          <cell r="C574" t="str">
            <v xml:space="preserve"> </v>
          </cell>
          <cell r="D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C575" t="str">
            <v xml:space="preserve"> </v>
          </cell>
          <cell r="D575">
            <v>0</v>
          </cell>
          <cell r="F575">
            <v>0</v>
          </cell>
          <cell r="G575">
            <v>0</v>
          </cell>
          <cell r="H575" t="str">
            <v xml:space="preserve"> </v>
          </cell>
        </row>
        <row r="576">
          <cell r="C576" t="str">
            <v xml:space="preserve"> </v>
          </cell>
          <cell r="D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C577" t="str">
            <v xml:space="preserve"> </v>
          </cell>
          <cell r="D577">
            <v>0</v>
          </cell>
          <cell r="F577">
            <v>0</v>
          </cell>
          <cell r="G577">
            <v>0</v>
          </cell>
          <cell r="H577" t="str">
            <v xml:space="preserve"> </v>
          </cell>
        </row>
        <row r="578">
          <cell r="C578" t="str">
            <v xml:space="preserve"> </v>
          </cell>
          <cell r="D578">
            <v>0</v>
          </cell>
          <cell r="F578">
            <v>0</v>
          </cell>
          <cell r="G578">
            <v>0</v>
          </cell>
          <cell r="H578" t="str">
            <v xml:space="preserve"> </v>
          </cell>
        </row>
        <row r="579">
          <cell r="C579" t="str">
            <v xml:space="preserve"> </v>
          </cell>
          <cell r="D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C580" t="str">
            <v xml:space="preserve"> </v>
          </cell>
          <cell r="D580">
            <v>0</v>
          </cell>
          <cell r="F580">
            <v>0</v>
          </cell>
          <cell r="G580">
            <v>0</v>
          </cell>
          <cell r="H580" t="str">
            <v xml:space="preserve"> </v>
          </cell>
        </row>
        <row r="581">
          <cell r="C581" t="str">
            <v xml:space="preserve"> </v>
          </cell>
          <cell r="D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C582" t="str">
            <v xml:space="preserve"> </v>
          </cell>
          <cell r="D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C583" t="str">
            <v xml:space="preserve"> </v>
          </cell>
          <cell r="D583">
            <v>0</v>
          </cell>
          <cell r="F583">
            <v>0</v>
          </cell>
          <cell r="G583">
            <v>0</v>
          </cell>
          <cell r="H583" t="str">
            <v xml:space="preserve"> </v>
          </cell>
        </row>
        <row r="584">
          <cell r="C584" t="str">
            <v xml:space="preserve"> </v>
          </cell>
          <cell r="D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C585" t="str">
            <v xml:space="preserve"> </v>
          </cell>
          <cell r="D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C586" t="str">
            <v xml:space="preserve"> </v>
          </cell>
          <cell r="D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C587" t="str">
            <v xml:space="preserve"> </v>
          </cell>
          <cell r="D587">
            <v>0</v>
          </cell>
          <cell r="F587">
            <v>0</v>
          </cell>
          <cell r="G587">
            <v>0</v>
          </cell>
          <cell r="H587" t="str">
            <v xml:space="preserve"> </v>
          </cell>
        </row>
        <row r="588">
          <cell r="C588" t="str">
            <v xml:space="preserve"> </v>
          </cell>
          <cell r="D588">
            <v>0</v>
          </cell>
          <cell r="F588">
            <v>0</v>
          </cell>
          <cell r="G588">
            <v>0</v>
          </cell>
          <cell r="H588" t="str">
            <v xml:space="preserve"> </v>
          </cell>
        </row>
        <row r="589">
          <cell r="C589" t="str">
            <v xml:space="preserve"> </v>
          </cell>
          <cell r="D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C590" t="str">
            <v xml:space="preserve"> </v>
          </cell>
          <cell r="D590">
            <v>0</v>
          </cell>
          <cell r="F590">
            <v>0</v>
          </cell>
          <cell r="G590">
            <v>0</v>
          </cell>
          <cell r="H590" t="str">
            <v xml:space="preserve"> </v>
          </cell>
        </row>
        <row r="591">
          <cell r="C591" t="str">
            <v xml:space="preserve"> </v>
          </cell>
          <cell r="D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C592" t="str">
            <v xml:space="preserve"> </v>
          </cell>
          <cell r="D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C593" t="str">
            <v xml:space="preserve"> </v>
          </cell>
          <cell r="D593">
            <v>0</v>
          </cell>
          <cell r="F593">
            <v>0</v>
          </cell>
          <cell r="G593">
            <v>0</v>
          </cell>
          <cell r="H593" t="str">
            <v xml:space="preserve"> </v>
          </cell>
        </row>
        <row r="594">
          <cell r="C594" t="str">
            <v xml:space="preserve"> </v>
          </cell>
          <cell r="D594">
            <v>0</v>
          </cell>
          <cell r="F594">
            <v>0</v>
          </cell>
          <cell r="G594">
            <v>0</v>
          </cell>
          <cell r="H594" t="str">
            <v xml:space="preserve"> </v>
          </cell>
        </row>
        <row r="595">
          <cell r="C595" t="str">
            <v xml:space="preserve"> </v>
          </cell>
          <cell r="D595">
            <v>0</v>
          </cell>
          <cell r="F595">
            <v>0</v>
          </cell>
          <cell r="G595">
            <v>0</v>
          </cell>
          <cell r="H595" t="str">
            <v xml:space="preserve"> </v>
          </cell>
        </row>
        <row r="596">
          <cell r="C596" t="str">
            <v xml:space="preserve"> </v>
          </cell>
          <cell r="D596">
            <v>0</v>
          </cell>
          <cell r="F596">
            <v>0</v>
          </cell>
          <cell r="G596">
            <v>0</v>
          </cell>
          <cell r="H596" t="str">
            <v xml:space="preserve"> </v>
          </cell>
        </row>
        <row r="597">
          <cell r="C597" t="str">
            <v xml:space="preserve"> </v>
          </cell>
          <cell r="D597">
            <v>0</v>
          </cell>
          <cell r="F597">
            <v>0</v>
          </cell>
          <cell r="G597">
            <v>0</v>
          </cell>
          <cell r="H597" t="str">
            <v xml:space="preserve"> </v>
          </cell>
        </row>
        <row r="598">
          <cell r="C598" t="str">
            <v xml:space="preserve"> </v>
          </cell>
          <cell r="D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C599" t="str">
            <v xml:space="preserve"> </v>
          </cell>
          <cell r="D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C600" t="str">
            <v xml:space="preserve"> </v>
          </cell>
          <cell r="D600">
            <v>0</v>
          </cell>
          <cell r="F600">
            <v>0</v>
          </cell>
          <cell r="G600">
            <v>0</v>
          </cell>
          <cell r="H600" t="str">
            <v xml:space="preserve"> </v>
          </cell>
        </row>
        <row r="601">
          <cell r="C601" t="str">
            <v xml:space="preserve"> </v>
          </cell>
          <cell r="D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C602" t="str">
            <v xml:space="preserve"> </v>
          </cell>
          <cell r="D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C603" t="str">
            <v xml:space="preserve"> </v>
          </cell>
          <cell r="D603">
            <v>0</v>
          </cell>
          <cell r="F603">
            <v>0</v>
          </cell>
          <cell r="G603">
            <v>0</v>
          </cell>
          <cell r="H603" t="str">
            <v xml:space="preserve"> </v>
          </cell>
        </row>
        <row r="604">
          <cell r="C604" t="str">
            <v xml:space="preserve"> </v>
          </cell>
          <cell r="D604">
            <v>0</v>
          </cell>
          <cell r="F604">
            <v>0</v>
          </cell>
          <cell r="G604">
            <v>0</v>
          </cell>
          <cell r="H604" t="str">
            <v xml:space="preserve"> </v>
          </cell>
        </row>
        <row r="605">
          <cell r="C605" t="str">
            <v xml:space="preserve"> </v>
          </cell>
          <cell r="D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C606" t="str">
            <v xml:space="preserve"> </v>
          </cell>
          <cell r="D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C607" t="str">
            <v xml:space="preserve"> </v>
          </cell>
          <cell r="D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C608" t="str">
            <v xml:space="preserve"> </v>
          </cell>
          <cell r="D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C609" t="str">
            <v xml:space="preserve"> </v>
          </cell>
          <cell r="D609">
            <v>0</v>
          </cell>
          <cell r="F609">
            <v>0</v>
          </cell>
          <cell r="G609">
            <v>0</v>
          </cell>
          <cell r="H609" t="str">
            <v xml:space="preserve"> </v>
          </cell>
        </row>
        <row r="610">
          <cell r="C610" t="str">
            <v xml:space="preserve"> </v>
          </cell>
          <cell r="D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C611" t="str">
            <v xml:space="preserve"> </v>
          </cell>
          <cell r="D611">
            <v>0</v>
          </cell>
          <cell r="F611">
            <v>0</v>
          </cell>
          <cell r="G611">
            <v>0</v>
          </cell>
          <cell r="H611" t="str">
            <v xml:space="preserve"> </v>
          </cell>
        </row>
        <row r="612">
          <cell r="C612" t="str">
            <v xml:space="preserve"> </v>
          </cell>
          <cell r="D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C613" t="str">
            <v xml:space="preserve"> </v>
          </cell>
          <cell r="D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C614" t="str">
            <v xml:space="preserve"> </v>
          </cell>
          <cell r="D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C615" t="str">
            <v xml:space="preserve"> </v>
          </cell>
          <cell r="D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C616" t="str">
            <v xml:space="preserve"> </v>
          </cell>
          <cell r="D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C617" t="str">
            <v xml:space="preserve"> </v>
          </cell>
          <cell r="D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C618" t="str">
            <v xml:space="preserve"> </v>
          </cell>
          <cell r="D618">
            <v>0</v>
          </cell>
          <cell r="F618">
            <v>0</v>
          </cell>
          <cell r="G618">
            <v>0</v>
          </cell>
          <cell r="H618" t="str">
            <v xml:space="preserve"> </v>
          </cell>
        </row>
        <row r="619">
          <cell r="C619" t="str">
            <v xml:space="preserve"> </v>
          </cell>
          <cell r="D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C620" t="str">
            <v xml:space="preserve"> </v>
          </cell>
          <cell r="D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C621" t="str">
            <v xml:space="preserve"> </v>
          </cell>
          <cell r="D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C622" t="str">
            <v xml:space="preserve"> </v>
          </cell>
          <cell r="D622">
            <v>0</v>
          </cell>
          <cell r="F622">
            <v>0</v>
          </cell>
          <cell r="G622">
            <v>0</v>
          </cell>
          <cell r="H622" t="str">
            <v xml:space="preserve"> </v>
          </cell>
        </row>
        <row r="623">
          <cell r="C623" t="str">
            <v xml:space="preserve"> </v>
          </cell>
          <cell r="D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C624" t="str">
            <v xml:space="preserve"> </v>
          </cell>
          <cell r="D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C625" t="str">
            <v xml:space="preserve"> </v>
          </cell>
          <cell r="D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C626" t="str">
            <v xml:space="preserve"> </v>
          </cell>
          <cell r="D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C627" t="str">
            <v xml:space="preserve"> </v>
          </cell>
          <cell r="D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C628" t="str">
            <v xml:space="preserve"> </v>
          </cell>
          <cell r="D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C629" t="str">
            <v xml:space="preserve"> </v>
          </cell>
          <cell r="D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C630" t="str">
            <v xml:space="preserve"> </v>
          </cell>
          <cell r="D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C631" t="str">
            <v xml:space="preserve"> </v>
          </cell>
          <cell r="D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C632" t="str">
            <v xml:space="preserve"> </v>
          </cell>
          <cell r="D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C633" t="str">
            <v xml:space="preserve"> </v>
          </cell>
          <cell r="D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C634" t="str">
            <v xml:space="preserve"> </v>
          </cell>
          <cell r="D634">
            <v>0</v>
          </cell>
          <cell r="F634">
            <v>0</v>
          </cell>
          <cell r="G634">
            <v>0</v>
          </cell>
          <cell r="H634" t="str">
            <v xml:space="preserve"> </v>
          </cell>
        </row>
        <row r="635">
          <cell r="C635" t="str">
            <v xml:space="preserve"> </v>
          </cell>
          <cell r="D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C636" t="str">
            <v xml:space="preserve"> </v>
          </cell>
          <cell r="D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C637" t="str">
            <v xml:space="preserve"> </v>
          </cell>
          <cell r="D637">
            <v>0</v>
          </cell>
          <cell r="F637">
            <v>0</v>
          </cell>
          <cell r="G637">
            <v>0</v>
          </cell>
          <cell r="H637" t="str">
            <v xml:space="preserve"> </v>
          </cell>
        </row>
        <row r="638">
          <cell r="C638" t="str">
            <v xml:space="preserve"> </v>
          </cell>
          <cell r="D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C639" t="str">
            <v xml:space="preserve"> </v>
          </cell>
          <cell r="D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C640" t="str">
            <v xml:space="preserve"> </v>
          </cell>
          <cell r="D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C641" t="str">
            <v xml:space="preserve"> </v>
          </cell>
          <cell r="D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C642" t="str">
            <v xml:space="preserve"> </v>
          </cell>
          <cell r="D642">
            <v>0</v>
          </cell>
          <cell r="F642">
            <v>0</v>
          </cell>
          <cell r="G642">
            <v>0</v>
          </cell>
          <cell r="H642" t="str">
            <v xml:space="preserve"> </v>
          </cell>
        </row>
        <row r="643">
          <cell r="C643" t="str">
            <v xml:space="preserve"> </v>
          </cell>
          <cell r="D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C644" t="str">
            <v xml:space="preserve"> </v>
          </cell>
          <cell r="D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C645" t="str">
            <v xml:space="preserve"> </v>
          </cell>
          <cell r="D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C646" t="str">
            <v xml:space="preserve"> </v>
          </cell>
          <cell r="D646">
            <v>0</v>
          </cell>
          <cell r="F646">
            <v>0</v>
          </cell>
          <cell r="G646">
            <v>0</v>
          </cell>
          <cell r="H646" t="str">
            <v xml:space="preserve"> </v>
          </cell>
        </row>
        <row r="647">
          <cell r="C647" t="str">
            <v xml:space="preserve"> </v>
          </cell>
          <cell r="D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C648" t="str">
            <v xml:space="preserve"> </v>
          </cell>
          <cell r="D648">
            <v>0</v>
          </cell>
          <cell r="F648">
            <v>0</v>
          </cell>
          <cell r="G648">
            <v>0</v>
          </cell>
          <cell r="H648" t="str">
            <v xml:space="preserve"> </v>
          </cell>
        </row>
        <row r="649">
          <cell r="C649" t="str">
            <v xml:space="preserve"> </v>
          </cell>
          <cell r="D649">
            <v>0</v>
          </cell>
          <cell r="F649">
            <v>0</v>
          </cell>
          <cell r="G649">
            <v>0</v>
          </cell>
          <cell r="H649" t="str">
            <v xml:space="preserve"> </v>
          </cell>
        </row>
        <row r="650">
          <cell r="C650" t="str">
            <v xml:space="preserve"> </v>
          </cell>
          <cell r="D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C651" t="str">
            <v xml:space="preserve"> </v>
          </cell>
          <cell r="D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C652" t="str">
            <v xml:space="preserve"> </v>
          </cell>
          <cell r="D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C653" t="str">
            <v xml:space="preserve"> </v>
          </cell>
          <cell r="D653">
            <v>0</v>
          </cell>
          <cell r="F653">
            <v>0</v>
          </cell>
          <cell r="G653">
            <v>0</v>
          </cell>
          <cell r="H653" t="str">
            <v xml:space="preserve"> </v>
          </cell>
        </row>
        <row r="654">
          <cell r="C654" t="str">
            <v xml:space="preserve"> </v>
          </cell>
          <cell r="D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C655" t="str">
            <v xml:space="preserve"> </v>
          </cell>
          <cell r="D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C656" t="str">
            <v xml:space="preserve"> </v>
          </cell>
          <cell r="D656">
            <v>0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C657" t="str">
            <v xml:space="preserve"> </v>
          </cell>
          <cell r="D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C658" t="str">
            <v xml:space="preserve"> </v>
          </cell>
          <cell r="D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C659" t="str">
            <v xml:space="preserve"> </v>
          </cell>
          <cell r="D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C660" t="str">
            <v xml:space="preserve"> </v>
          </cell>
          <cell r="D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C661" t="str">
            <v xml:space="preserve"> </v>
          </cell>
          <cell r="D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C662" t="str">
            <v xml:space="preserve"> </v>
          </cell>
          <cell r="D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C663" t="str">
            <v xml:space="preserve"> </v>
          </cell>
          <cell r="D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C664" t="str">
            <v xml:space="preserve"> </v>
          </cell>
          <cell r="D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C665" t="str">
            <v xml:space="preserve"> </v>
          </cell>
          <cell r="D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C666" t="str">
            <v xml:space="preserve"> </v>
          </cell>
          <cell r="D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C667" t="str">
            <v xml:space="preserve"> </v>
          </cell>
          <cell r="D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C668" t="str">
            <v xml:space="preserve"> </v>
          </cell>
          <cell r="D668">
            <v>0</v>
          </cell>
          <cell r="F668">
            <v>0</v>
          </cell>
          <cell r="G668">
            <v>0</v>
          </cell>
          <cell r="H668" t="str">
            <v xml:space="preserve"> </v>
          </cell>
        </row>
        <row r="669">
          <cell r="C669" t="str">
            <v xml:space="preserve"> </v>
          </cell>
          <cell r="D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C670" t="str">
            <v xml:space="preserve"> </v>
          </cell>
          <cell r="D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C671" t="str">
            <v xml:space="preserve"> </v>
          </cell>
          <cell r="D671">
            <v>0</v>
          </cell>
          <cell r="F671">
            <v>0</v>
          </cell>
          <cell r="G671">
            <v>0</v>
          </cell>
          <cell r="H671" t="str">
            <v xml:space="preserve"> </v>
          </cell>
        </row>
        <row r="672">
          <cell r="C672" t="str">
            <v xml:space="preserve"> </v>
          </cell>
          <cell r="D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C673" t="str">
            <v xml:space="preserve"> </v>
          </cell>
          <cell r="D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C674" t="str">
            <v xml:space="preserve"> </v>
          </cell>
          <cell r="D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C675" t="str">
            <v xml:space="preserve"> </v>
          </cell>
          <cell r="D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C676" t="str">
            <v xml:space="preserve"> </v>
          </cell>
          <cell r="D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C677" t="str">
            <v xml:space="preserve"> </v>
          </cell>
          <cell r="D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C678" t="str">
            <v xml:space="preserve"> </v>
          </cell>
          <cell r="D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C679" t="str">
            <v xml:space="preserve"> </v>
          </cell>
          <cell r="D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C680" t="str">
            <v xml:space="preserve"> </v>
          </cell>
          <cell r="D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C681" t="str">
            <v xml:space="preserve"> </v>
          </cell>
          <cell r="D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C682" t="str">
            <v xml:space="preserve"> </v>
          </cell>
          <cell r="D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C683" t="str">
            <v xml:space="preserve"> </v>
          </cell>
          <cell r="D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C684" t="str">
            <v xml:space="preserve"> </v>
          </cell>
          <cell r="D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C685" t="str">
            <v xml:space="preserve"> </v>
          </cell>
          <cell r="D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C686" t="str">
            <v xml:space="preserve"> </v>
          </cell>
          <cell r="D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C687" t="str">
            <v xml:space="preserve"> </v>
          </cell>
          <cell r="D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C688" t="str">
            <v xml:space="preserve"> </v>
          </cell>
          <cell r="D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C689" t="str">
            <v xml:space="preserve"> </v>
          </cell>
          <cell r="D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C690" t="str">
            <v xml:space="preserve"> </v>
          </cell>
          <cell r="D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C691" t="str">
            <v xml:space="preserve"> </v>
          </cell>
          <cell r="D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C692" t="str">
            <v xml:space="preserve"> </v>
          </cell>
          <cell r="D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C693" t="str">
            <v xml:space="preserve"> </v>
          </cell>
          <cell r="D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C694" t="str">
            <v xml:space="preserve"> </v>
          </cell>
          <cell r="D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C695" t="str">
            <v xml:space="preserve"> </v>
          </cell>
          <cell r="D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C696" t="str">
            <v xml:space="preserve"> </v>
          </cell>
          <cell r="D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C697" t="str">
            <v xml:space="preserve"> </v>
          </cell>
          <cell r="D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C698" t="str">
            <v xml:space="preserve"> </v>
          </cell>
          <cell r="D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C699" t="str">
            <v xml:space="preserve"> </v>
          </cell>
          <cell r="D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C700" t="str">
            <v xml:space="preserve"> </v>
          </cell>
          <cell r="D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C701" t="str">
            <v xml:space="preserve"> </v>
          </cell>
          <cell r="D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C702" t="str">
            <v xml:space="preserve"> </v>
          </cell>
          <cell r="D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C703" t="str">
            <v xml:space="preserve"> </v>
          </cell>
          <cell r="D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C704" t="str">
            <v xml:space="preserve"> </v>
          </cell>
          <cell r="D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C705" t="str">
            <v xml:space="preserve"> </v>
          </cell>
          <cell r="D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C706" t="str">
            <v xml:space="preserve"> </v>
          </cell>
          <cell r="D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C707" t="str">
            <v xml:space="preserve"> </v>
          </cell>
          <cell r="D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C708" t="str">
            <v xml:space="preserve"> </v>
          </cell>
          <cell r="D708">
            <v>0</v>
          </cell>
          <cell r="F708">
            <v>0</v>
          </cell>
          <cell r="G708">
            <v>0</v>
          </cell>
          <cell r="H708" t="str">
            <v xml:space="preserve"> </v>
          </cell>
        </row>
        <row r="709">
          <cell r="C709" t="str">
            <v xml:space="preserve"> </v>
          </cell>
          <cell r="D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C710" t="str">
            <v xml:space="preserve"> </v>
          </cell>
          <cell r="D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C711" t="str">
            <v xml:space="preserve"> </v>
          </cell>
          <cell r="D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C712" t="str">
            <v xml:space="preserve"> </v>
          </cell>
          <cell r="D712">
            <v>0</v>
          </cell>
          <cell r="F712">
            <v>0</v>
          </cell>
          <cell r="G712">
            <v>0</v>
          </cell>
          <cell r="H712" t="str">
            <v xml:space="preserve"> </v>
          </cell>
        </row>
        <row r="713">
          <cell r="C713" t="str">
            <v xml:space="preserve"> </v>
          </cell>
          <cell r="D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C714" t="str">
            <v xml:space="preserve"> </v>
          </cell>
          <cell r="D714">
            <v>0</v>
          </cell>
          <cell r="F714">
            <v>0</v>
          </cell>
          <cell r="G714">
            <v>0</v>
          </cell>
          <cell r="H714" t="str">
            <v xml:space="preserve"> </v>
          </cell>
        </row>
        <row r="715">
          <cell r="C715" t="str">
            <v xml:space="preserve"> </v>
          </cell>
          <cell r="D715">
            <v>0</v>
          </cell>
          <cell r="F715">
            <v>0</v>
          </cell>
          <cell r="G715">
            <v>0</v>
          </cell>
          <cell r="H715" t="str">
            <v xml:space="preserve"> </v>
          </cell>
        </row>
        <row r="716">
          <cell r="C716" t="str">
            <v xml:space="preserve"> </v>
          </cell>
          <cell r="D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C717" t="str">
            <v xml:space="preserve"> </v>
          </cell>
          <cell r="D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C718" t="str">
            <v xml:space="preserve"> </v>
          </cell>
          <cell r="D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C719" t="str">
            <v xml:space="preserve"> </v>
          </cell>
          <cell r="D719">
            <v>0</v>
          </cell>
          <cell r="F719">
            <v>0</v>
          </cell>
          <cell r="G719">
            <v>0</v>
          </cell>
          <cell r="H719" t="str">
            <v xml:space="preserve"> </v>
          </cell>
        </row>
        <row r="720">
          <cell r="C720" t="str">
            <v xml:space="preserve"> </v>
          </cell>
          <cell r="D720">
            <v>0</v>
          </cell>
          <cell r="F720">
            <v>0</v>
          </cell>
          <cell r="G720">
            <v>0</v>
          </cell>
          <cell r="H720" t="str">
            <v xml:space="preserve"> </v>
          </cell>
        </row>
        <row r="721">
          <cell r="C721" t="str">
            <v xml:space="preserve"> </v>
          </cell>
          <cell r="D721">
            <v>0</v>
          </cell>
          <cell r="F721">
            <v>0</v>
          </cell>
          <cell r="G721">
            <v>0</v>
          </cell>
          <cell r="H721" t="str">
            <v xml:space="preserve"> </v>
          </cell>
        </row>
        <row r="722">
          <cell r="C722" t="str">
            <v xml:space="preserve"> </v>
          </cell>
          <cell r="D722">
            <v>0</v>
          </cell>
          <cell r="F722">
            <v>0</v>
          </cell>
          <cell r="G722">
            <v>0</v>
          </cell>
          <cell r="H722" t="str">
            <v xml:space="preserve"> </v>
          </cell>
        </row>
        <row r="723">
          <cell r="C723" t="str">
            <v xml:space="preserve"> </v>
          </cell>
          <cell r="D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C724" t="str">
            <v xml:space="preserve"> </v>
          </cell>
          <cell r="D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C725" t="str">
            <v xml:space="preserve"> </v>
          </cell>
          <cell r="D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C726" t="str">
            <v xml:space="preserve"> </v>
          </cell>
          <cell r="D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C727" t="str">
            <v xml:space="preserve"> </v>
          </cell>
          <cell r="D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C728" t="str">
            <v xml:space="preserve"> </v>
          </cell>
          <cell r="D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C729" t="str">
            <v xml:space="preserve"> </v>
          </cell>
          <cell r="D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C730" t="str">
            <v xml:space="preserve"> </v>
          </cell>
          <cell r="D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C731" t="str">
            <v xml:space="preserve"> </v>
          </cell>
          <cell r="D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C732" t="str">
            <v xml:space="preserve"> </v>
          </cell>
          <cell r="D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C733" t="str">
            <v xml:space="preserve"> </v>
          </cell>
          <cell r="D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C734" t="str">
            <v xml:space="preserve"> </v>
          </cell>
          <cell r="D734">
            <v>0</v>
          </cell>
          <cell r="F734">
            <v>0</v>
          </cell>
          <cell r="G734">
            <v>0</v>
          </cell>
          <cell r="H734" t="str">
            <v xml:space="preserve"> </v>
          </cell>
        </row>
        <row r="735">
          <cell r="C735" t="str">
            <v xml:space="preserve"> </v>
          </cell>
          <cell r="D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C736" t="str">
            <v xml:space="preserve"> </v>
          </cell>
          <cell r="D736">
            <v>0</v>
          </cell>
          <cell r="F736">
            <v>0</v>
          </cell>
          <cell r="G736">
            <v>0</v>
          </cell>
          <cell r="H736" t="str">
            <v xml:space="preserve"> </v>
          </cell>
        </row>
        <row r="737">
          <cell r="C737" t="str">
            <v xml:space="preserve"> </v>
          </cell>
          <cell r="D737">
            <v>0</v>
          </cell>
          <cell r="F737">
            <v>0</v>
          </cell>
          <cell r="G737">
            <v>0</v>
          </cell>
          <cell r="H737" t="str">
            <v xml:space="preserve"> </v>
          </cell>
        </row>
        <row r="738">
          <cell r="C738" t="str">
            <v xml:space="preserve"> </v>
          </cell>
          <cell r="D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C739" t="str">
            <v xml:space="preserve"> </v>
          </cell>
          <cell r="D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C740" t="str">
            <v xml:space="preserve"> </v>
          </cell>
          <cell r="D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C741" t="str">
            <v xml:space="preserve"> </v>
          </cell>
          <cell r="D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C742" t="str">
            <v xml:space="preserve"> </v>
          </cell>
          <cell r="D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C743" t="str">
            <v xml:space="preserve"> </v>
          </cell>
          <cell r="D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C744" t="str">
            <v xml:space="preserve"> </v>
          </cell>
          <cell r="D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C745" t="str">
            <v xml:space="preserve"> </v>
          </cell>
          <cell r="D745">
            <v>0</v>
          </cell>
          <cell r="F745">
            <v>0</v>
          </cell>
          <cell r="G745">
            <v>0</v>
          </cell>
          <cell r="H745" t="str">
            <v xml:space="preserve"> </v>
          </cell>
        </row>
        <row r="746">
          <cell r="C746" t="str">
            <v xml:space="preserve"> </v>
          </cell>
          <cell r="D746">
            <v>0</v>
          </cell>
          <cell r="F746">
            <v>0</v>
          </cell>
          <cell r="G746">
            <v>0</v>
          </cell>
          <cell r="H746" t="str">
            <v xml:space="preserve"> </v>
          </cell>
        </row>
        <row r="747">
          <cell r="C747" t="str">
            <v xml:space="preserve"> </v>
          </cell>
          <cell r="D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C748" t="str">
            <v xml:space="preserve"> </v>
          </cell>
          <cell r="D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C749" t="str">
            <v xml:space="preserve"> </v>
          </cell>
          <cell r="D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C750" t="str">
            <v xml:space="preserve"> </v>
          </cell>
          <cell r="D750">
            <v>0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C751" t="str">
            <v xml:space="preserve"> </v>
          </cell>
          <cell r="D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C752" t="str">
            <v xml:space="preserve"> </v>
          </cell>
          <cell r="D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C753" t="str">
            <v xml:space="preserve"> </v>
          </cell>
          <cell r="D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C754" t="str">
            <v xml:space="preserve"> </v>
          </cell>
          <cell r="D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C755" t="str">
            <v xml:space="preserve"> </v>
          </cell>
          <cell r="D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C756" t="str">
            <v xml:space="preserve"> </v>
          </cell>
          <cell r="D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C757" t="str">
            <v xml:space="preserve"> </v>
          </cell>
          <cell r="D757">
            <v>0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C758" t="str">
            <v xml:space="preserve"> </v>
          </cell>
          <cell r="D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C759" t="str">
            <v xml:space="preserve"> </v>
          </cell>
          <cell r="D759">
            <v>0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C760" t="str">
            <v xml:space="preserve"> </v>
          </cell>
          <cell r="D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C761" t="str">
            <v xml:space="preserve"> </v>
          </cell>
          <cell r="D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C762" t="str">
            <v xml:space="preserve"> </v>
          </cell>
          <cell r="D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C763" t="str">
            <v xml:space="preserve"> </v>
          </cell>
          <cell r="D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C764" t="str">
            <v xml:space="preserve"> </v>
          </cell>
          <cell r="D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C765" t="str">
            <v xml:space="preserve"> </v>
          </cell>
          <cell r="D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C766" t="str">
            <v xml:space="preserve"> </v>
          </cell>
          <cell r="D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C767" t="str">
            <v xml:space="preserve"> </v>
          </cell>
          <cell r="D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C768" t="str">
            <v xml:space="preserve"> </v>
          </cell>
          <cell r="D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C769" t="str">
            <v xml:space="preserve"> </v>
          </cell>
          <cell r="D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C770" t="str">
            <v xml:space="preserve"> </v>
          </cell>
          <cell r="D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C771" t="str">
            <v xml:space="preserve"> </v>
          </cell>
          <cell r="D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C772" t="str">
            <v xml:space="preserve"> </v>
          </cell>
          <cell r="D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C773" t="str">
            <v xml:space="preserve"> </v>
          </cell>
          <cell r="D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C774" t="str">
            <v xml:space="preserve"> </v>
          </cell>
          <cell r="D774">
            <v>0</v>
          </cell>
          <cell r="F774">
            <v>0</v>
          </cell>
          <cell r="G774">
            <v>0</v>
          </cell>
          <cell r="H774" t="str">
            <v xml:space="preserve"> </v>
          </cell>
        </row>
        <row r="775">
          <cell r="C775" t="str">
            <v xml:space="preserve"> </v>
          </cell>
          <cell r="D775">
            <v>0</v>
          </cell>
          <cell r="F775">
            <v>0</v>
          </cell>
          <cell r="G775">
            <v>0</v>
          </cell>
          <cell r="H775" t="str">
            <v xml:space="preserve"> </v>
          </cell>
        </row>
        <row r="776">
          <cell r="C776" t="str">
            <v xml:space="preserve"> </v>
          </cell>
          <cell r="D776">
            <v>0</v>
          </cell>
          <cell r="F776">
            <v>0</v>
          </cell>
          <cell r="G776">
            <v>0</v>
          </cell>
          <cell r="H776" t="str">
            <v xml:space="preserve"> </v>
          </cell>
        </row>
        <row r="777">
          <cell r="C777" t="str">
            <v xml:space="preserve"> </v>
          </cell>
          <cell r="D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C778" t="str">
            <v xml:space="preserve"> </v>
          </cell>
          <cell r="D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C779" t="str">
            <v xml:space="preserve"> </v>
          </cell>
          <cell r="D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C780" t="str">
            <v xml:space="preserve"> </v>
          </cell>
          <cell r="D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C781" t="str">
            <v xml:space="preserve"> </v>
          </cell>
          <cell r="D781">
            <v>0</v>
          </cell>
          <cell r="F781">
            <v>0</v>
          </cell>
          <cell r="G781">
            <v>0</v>
          </cell>
          <cell r="H781" t="str">
            <v xml:space="preserve"> </v>
          </cell>
        </row>
        <row r="782">
          <cell r="C782" t="str">
            <v xml:space="preserve"> </v>
          </cell>
          <cell r="D782">
            <v>0</v>
          </cell>
          <cell r="F782">
            <v>0</v>
          </cell>
          <cell r="G782">
            <v>0</v>
          </cell>
          <cell r="H782" t="str">
            <v xml:space="preserve"> </v>
          </cell>
        </row>
        <row r="783">
          <cell r="C783" t="str">
            <v xml:space="preserve"> </v>
          </cell>
          <cell r="D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C784" t="str">
            <v xml:space="preserve"> </v>
          </cell>
          <cell r="D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C785" t="str">
            <v xml:space="preserve"> </v>
          </cell>
          <cell r="D785">
            <v>0</v>
          </cell>
          <cell r="F785">
            <v>0</v>
          </cell>
          <cell r="G785">
            <v>0</v>
          </cell>
          <cell r="H785" t="str">
            <v xml:space="preserve"> </v>
          </cell>
        </row>
        <row r="786">
          <cell r="C786" t="str">
            <v xml:space="preserve"> </v>
          </cell>
          <cell r="D786">
            <v>0</v>
          </cell>
          <cell r="F786">
            <v>0</v>
          </cell>
          <cell r="G786">
            <v>0</v>
          </cell>
          <cell r="H786" t="str">
            <v xml:space="preserve"> </v>
          </cell>
        </row>
        <row r="787">
          <cell r="C787" t="str">
            <v xml:space="preserve"> </v>
          </cell>
          <cell r="D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C788" t="str">
            <v xml:space="preserve"> </v>
          </cell>
          <cell r="D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C789" t="str">
            <v xml:space="preserve"> </v>
          </cell>
          <cell r="D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C790" t="str">
            <v xml:space="preserve"> </v>
          </cell>
          <cell r="D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C791" t="str">
            <v xml:space="preserve"> </v>
          </cell>
          <cell r="D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C792" t="str">
            <v xml:space="preserve"> </v>
          </cell>
          <cell r="D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C793" t="str">
            <v xml:space="preserve"> </v>
          </cell>
          <cell r="D793">
            <v>0</v>
          </cell>
          <cell r="F793">
            <v>0</v>
          </cell>
          <cell r="G793">
            <v>0</v>
          </cell>
          <cell r="H793" t="str">
            <v xml:space="preserve"> </v>
          </cell>
        </row>
        <row r="794">
          <cell r="C794" t="str">
            <v xml:space="preserve"> </v>
          </cell>
          <cell r="D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C795" t="str">
            <v xml:space="preserve"> </v>
          </cell>
          <cell r="D795">
            <v>0</v>
          </cell>
          <cell r="F795">
            <v>0</v>
          </cell>
          <cell r="G795">
            <v>0</v>
          </cell>
          <cell r="H795" t="str">
            <v xml:space="preserve"> </v>
          </cell>
        </row>
        <row r="796">
          <cell r="C796" t="str">
            <v xml:space="preserve"> </v>
          </cell>
          <cell r="D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C797" t="str">
            <v xml:space="preserve"> </v>
          </cell>
          <cell r="D797">
            <v>0</v>
          </cell>
          <cell r="F797">
            <v>0</v>
          </cell>
          <cell r="G797">
            <v>0</v>
          </cell>
          <cell r="H797" t="str">
            <v xml:space="preserve"> </v>
          </cell>
        </row>
        <row r="798">
          <cell r="C798" t="str">
            <v xml:space="preserve"> </v>
          </cell>
          <cell r="D798">
            <v>0</v>
          </cell>
          <cell r="F798">
            <v>0</v>
          </cell>
          <cell r="G798">
            <v>0</v>
          </cell>
          <cell r="H798" t="str">
            <v xml:space="preserve"> </v>
          </cell>
        </row>
        <row r="799">
          <cell r="C799" t="str">
            <v xml:space="preserve"> </v>
          </cell>
          <cell r="D799">
            <v>0</v>
          </cell>
          <cell r="F799">
            <v>0</v>
          </cell>
          <cell r="G799">
            <v>0</v>
          </cell>
          <cell r="H799" t="str">
            <v xml:space="preserve"> </v>
          </cell>
        </row>
        <row r="800">
          <cell r="C800" t="str">
            <v xml:space="preserve"> </v>
          </cell>
          <cell r="D800">
            <v>0</v>
          </cell>
          <cell r="F800">
            <v>0</v>
          </cell>
          <cell r="G800">
            <v>0</v>
          </cell>
          <cell r="H800" t="str">
            <v xml:space="preserve"> </v>
          </cell>
        </row>
        <row r="801">
          <cell r="C801" t="str">
            <v xml:space="preserve"> </v>
          </cell>
          <cell r="D801">
            <v>0</v>
          </cell>
          <cell r="F801">
            <v>0</v>
          </cell>
          <cell r="G801">
            <v>0</v>
          </cell>
          <cell r="H801" t="str">
            <v xml:space="preserve"> </v>
          </cell>
        </row>
        <row r="802">
          <cell r="C802" t="str">
            <v xml:space="preserve"> </v>
          </cell>
          <cell r="D802">
            <v>0</v>
          </cell>
          <cell r="F802">
            <v>0</v>
          </cell>
          <cell r="G802">
            <v>0</v>
          </cell>
          <cell r="H802" t="str">
            <v xml:space="preserve"> </v>
          </cell>
        </row>
        <row r="803">
          <cell r="C803" t="str">
            <v xml:space="preserve"> </v>
          </cell>
          <cell r="D803">
            <v>0</v>
          </cell>
          <cell r="F803">
            <v>0</v>
          </cell>
          <cell r="G803">
            <v>0</v>
          </cell>
          <cell r="H803" t="str">
            <v xml:space="preserve"> </v>
          </cell>
        </row>
        <row r="804">
          <cell r="C804" t="str">
            <v xml:space="preserve"> </v>
          </cell>
          <cell r="D804">
            <v>0</v>
          </cell>
          <cell r="F804">
            <v>0</v>
          </cell>
          <cell r="G804">
            <v>0</v>
          </cell>
          <cell r="H804" t="str">
            <v xml:space="preserve"> </v>
          </cell>
        </row>
        <row r="805">
          <cell r="C805" t="str">
            <v xml:space="preserve"> </v>
          </cell>
          <cell r="D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C806" t="str">
            <v xml:space="preserve"> </v>
          </cell>
          <cell r="D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C807" t="str">
            <v xml:space="preserve"> </v>
          </cell>
          <cell r="D807">
            <v>0</v>
          </cell>
          <cell r="F807">
            <v>0</v>
          </cell>
          <cell r="G807">
            <v>0</v>
          </cell>
          <cell r="H807" t="str">
            <v xml:space="preserve"> </v>
          </cell>
        </row>
        <row r="808">
          <cell r="C808" t="str">
            <v xml:space="preserve"> </v>
          </cell>
          <cell r="D808">
            <v>0</v>
          </cell>
          <cell r="F808">
            <v>0</v>
          </cell>
          <cell r="G808">
            <v>0</v>
          </cell>
          <cell r="H808" t="str">
            <v xml:space="preserve"> </v>
          </cell>
        </row>
        <row r="809">
          <cell r="C809" t="str">
            <v xml:space="preserve"> </v>
          </cell>
          <cell r="D809">
            <v>0</v>
          </cell>
          <cell r="F809">
            <v>0</v>
          </cell>
          <cell r="G809">
            <v>0</v>
          </cell>
          <cell r="H809" t="str">
            <v xml:space="preserve"> </v>
          </cell>
        </row>
        <row r="810">
          <cell r="C810" t="str">
            <v xml:space="preserve"> </v>
          </cell>
          <cell r="D810">
            <v>0</v>
          </cell>
          <cell r="F810">
            <v>0</v>
          </cell>
          <cell r="G810">
            <v>0</v>
          </cell>
          <cell r="H810" t="str">
            <v xml:space="preserve"> </v>
          </cell>
        </row>
        <row r="811">
          <cell r="C811" t="str">
            <v xml:space="preserve"> </v>
          </cell>
          <cell r="D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C812" t="str">
            <v xml:space="preserve"> </v>
          </cell>
          <cell r="D812">
            <v>0</v>
          </cell>
          <cell r="F812">
            <v>0</v>
          </cell>
          <cell r="G812">
            <v>0</v>
          </cell>
          <cell r="H812" t="str">
            <v xml:space="preserve"> </v>
          </cell>
        </row>
        <row r="813">
          <cell r="C813" t="str">
            <v xml:space="preserve"> </v>
          </cell>
          <cell r="D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C814" t="str">
            <v xml:space="preserve"> </v>
          </cell>
          <cell r="D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C815" t="str">
            <v xml:space="preserve"> </v>
          </cell>
          <cell r="D815">
            <v>0</v>
          </cell>
          <cell r="F815">
            <v>0</v>
          </cell>
          <cell r="G815">
            <v>0</v>
          </cell>
          <cell r="H815" t="str">
            <v xml:space="preserve"> </v>
          </cell>
        </row>
        <row r="816">
          <cell r="C816" t="str">
            <v xml:space="preserve"> </v>
          </cell>
          <cell r="D816">
            <v>0</v>
          </cell>
          <cell r="F816">
            <v>0</v>
          </cell>
          <cell r="G816">
            <v>0</v>
          </cell>
          <cell r="H816" t="str">
            <v xml:space="preserve"> </v>
          </cell>
        </row>
        <row r="817">
          <cell r="C817" t="str">
            <v xml:space="preserve"> </v>
          </cell>
          <cell r="D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C818" t="str">
            <v xml:space="preserve"> </v>
          </cell>
          <cell r="D818">
            <v>0</v>
          </cell>
          <cell r="F818">
            <v>0</v>
          </cell>
          <cell r="G818">
            <v>0</v>
          </cell>
          <cell r="H818" t="str">
            <v xml:space="preserve"> </v>
          </cell>
        </row>
        <row r="819">
          <cell r="C819" t="str">
            <v xml:space="preserve"> </v>
          </cell>
          <cell r="D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C820" t="str">
            <v xml:space="preserve"> </v>
          </cell>
          <cell r="D820">
            <v>0</v>
          </cell>
          <cell r="F820">
            <v>0</v>
          </cell>
          <cell r="G820">
            <v>0</v>
          </cell>
          <cell r="H820" t="str">
            <v xml:space="preserve"> </v>
          </cell>
        </row>
        <row r="821">
          <cell r="C821" t="str">
            <v xml:space="preserve"> </v>
          </cell>
          <cell r="D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C822" t="str">
            <v xml:space="preserve"> </v>
          </cell>
          <cell r="D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C823" t="str">
            <v xml:space="preserve"> </v>
          </cell>
          <cell r="D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C824" t="str">
            <v xml:space="preserve"> </v>
          </cell>
          <cell r="D824">
            <v>0</v>
          </cell>
          <cell r="F824">
            <v>0</v>
          </cell>
          <cell r="G824">
            <v>0</v>
          </cell>
          <cell r="H824" t="str">
            <v xml:space="preserve"> </v>
          </cell>
        </row>
        <row r="825">
          <cell r="C825" t="str">
            <v xml:space="preserve"> </v>
          </cell>
          <cell r="D825">
            <v>0</v>
          </cell>
          <cell r="F825">
            <v>0</v>
          </cell>
          <cell r="G825">
            <v>0</v>
          </cell>
          <cell r="H825" t="str">
            <v xml:space="preserve"> </v>
          </cell>
        </row>
        <row r="826">
          <cell r="C826" t="str">
            <v xml:space="preserve"> </v>
          </cell>
          <cell r="D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C827" t="str">
            <v xml:space="preserve"> </v>
          </cell>
          <cell r="D827">
            <v>0</v>
          </cell>
          <cell r="F827">
            <v>0</v>
          </cell>
          <cell r="G827">
            <v>0</v>
          </cell>
          <cell r="H827" t="str">
            <v xml:space="preserve"> </v>
          </cell>
        </row>
        <row r="828">
          <cell r="C828" t="str">
            <v xml:space="preserve"> </v>
          </cell>
          <cell r="D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C829" t="str">
            <v xml:space="preserve"> </v>
          </cell>
          <cell r="D829">
            <v>0</v>
          </cell>
          <cell r="F829">
            <v>0</v>
          </cell>
          <cell r="G829">
            <v>0</v>
          </cell>
          <cell r="H829" t="str">
            <v xml:space="preserve"> </v>
          </cell>
        </row>
        <row r="830">
          <cell r="C830" t="str">
            <v xml:space="preserve"> </v>
          </cell>
          <cell r="D830">
            <v>0</v>
          </cell>
          <cell r="F830">
            <v>0</v>
          </cell>
          <cell r="G830">
            <v>0</v>
          </cell>
          <cell r="H830" t="str">
            <v xml:space="preserve"> </v>
          </cell>
        </row>
        <row r="831">
          <cell r="C831" t="str">
            <v xml:space="preserve"> </v>
          </cell>
          <cell r="D831">
            <v>0</v>
          </cell>
          <cell r="F831">
            <v>0</v>
          </cell>
          <cell r="G831">
            <v>0</v>
          </cell>
          <cell r="H831" t="str">
            <v xml:space="preserve"> </v>
          </cell>
        </row>
        <row r="832">
          <cell r="C832" t="str">
            <v xml:space="preserve"> </v>
          </cell>
          <cell r="D832">
            <v>0</v>
          </cell>
          <cell r="F832">
            <v>0</v>
          </cell>
          <cell r="G832">
            <v>0</v>
          </cell>
          <cell r="H832" t="str">
            <v xml:space="preserve"> </v>
          </cell>
        </row>
        <row r="833">
          <cell r="C833" t="str">
            <v xml:space="preserve"> </v>
          </cell>
          <cell r="D833">
            <v>0</v>
          </cell>
          <cell r="F833">
            <v>0</v>
          </cell>
          <cell r="G833">
            <v>0</v>
          </cell>
          <cell r="H833" t="str">
            <v xml:space="preserve"> </v>
          </cell>
        </row>
        <row r="834">
          <cell r="C834" t="str">
            <v xml:space="preserve"> </v>
          </cell>
          <cell r="D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C835" t="str">
            <v xml:space="preserve"> </v>
          </cell>
          <cell r="D835">
            <v>0</v>
          </cell>
          <cell r="F835">
            <v>0</v>
          </cell>
          <cell r="G835">
            <v>0</v>
          </cell>
          <cell r="H835" t="str">
            <v xml:space="preserve"> </v>
          </cell>
        </row>
        <row r="836">
          <cell r="C836" t="str">
            <v xml:space="preserve"> </v>
          </cell>
          <cell r="D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C837" t="str">
            <v xml:space="preserve"> </v>
          </cell>
          <cell r="D837">
            <v>0</v>
          </cell>
          <cell r="F837">
            <v>0</v>
          </cell>
          <cell r="G837">
            <v>0</v>
          </cell>
          <cell r="H837" t="str">
            <v xml:space="preserve"> </v>
          </cell>
        </row>
        <row r="838">
          <cell r="C838" t="str">
            <v xml:space="preserve"> </v>
          </cell>
          <cell r="D838">
            <v>0</v>
          </cell>
          <cell r="F838">
            <v>0</v>
          </cell>
          <cell r="G838">
            <v>0</v>
          </cell>
          <cell r="H838" t="str">
            <v xml:space="preserve"> </v>
          </cell>
        </row>
        <row r="839">
          <cell r="C839" t="str">
            <v xml:space="preserve"> </v>
          </cell>
          <cell r="D839">
            <v>0</v>
          </cell>
          <cell r="F839">
            <v>0</v>
          </cell>
          <cell r="G839">
            <v>0</v>
          </cell>
          <cell r="H839" t="str">
            <v xml:space="preserve"> </v>
          </cell>
        </row>
        <row r="840">
          <cell r="C840" t="str">
            <v xml:space="preserve"> </v>
          </cell>
          <cell r="D840">
            <v>0</v>
          </cell>
          <cell r="F840">
            <v>0</v>
          </cell>
          <cell r="G840">
            <v>0</v>
          </cell>
          <cell r="H840" t="str">
            <v xml:space="preserve"> </v>
          </cell>
        </row>
        <row r="841">
          <cell r="C841" t="str">
            <v xml:space="preserve"> </v>
          </cell>
          <cell r="D841">
            <v>0</v>
          </cell>
          <cell r="F841">
            <v>0</v>
          </cell>
          <cell r="G841">
            <v>0</v>
          </cell>
          <cell r="H841" t="str">
            <v xml:space="preserve"> </v>
          </cell>
        </row>
        <row r="842">
          <cell r="C842" t="str">
            <v xml:space="preserve"> </v>
          </cell>
          <cell r="D842">
            <v>0</v>
          </cell>
          <cell r="F842">
            <v>0</v>
          </cell>
          <cell r="G842">
            <v>0</v>
          </cell>
          <cell r="H842" t="str">
            <v xml:space="preserve"> </v>
          </cell>
        </row>
        <row r="843">
          <cell r="C843" t="str">
            <v xml:space="preserve"> </v>
          </cell>
          <cell r="D843">
            <v>0</v>
          </cell>
          <cell r="F843">
            <v>0</v>
          </cell>
          <cell r="G843">
            <v>0</v>
          </cell>
          <cell r="H843" t="str">
            <v xml:space="preserve"> </v>
          </cell>
        </row>
        <row r="844">
          <cell r="C844" t="str">
            <v xml:space="preserve"> </v>
          </cell>
          <cell r="D844">
            <v>0</v>
          </cell>
          <cell r="F844">
            <v>0</v>
          </cell>
          <cell r="G844">
            <v>0</v>
          </cell>
          <cell r="H844" t="str">
            <v xml:space="preserve"> </v>
          </cell>
        </row>
        <row r="845">
          <cell r="C845" t="str">
            <v xml:space="preserve"> </v>
          </cell>
          <cell r="D845">
            <v>0</v>
          </cell>
          <cell r="F845">
            <v>0</v>
          </cell>
          <cell r="G845">
            <v>0</v>
          </cell>
          <cell r="H845" t="str">
            <v xml:space="preserve"> </v>
          </cell>
        </row>
        <row r="846">
          <cell r="C846" t="str">
            <v xml:space="preserve"> </v>
          </cell>
          <cell r="D846">
            <v>0</v>
          </cell>
          <cell r="F846">
            <v>0</v>
          </cell>
          <cell r="G846">
            <v>0</v>
          </cell>
          <cell r="H846" t="str">
            <v xml:space="preserve"> </v>
          </cell>
        </row>
        <row r="847">
          <cell r="C847" t="str">
            <v xml:space="preserve"> </v>
          </cell>
          <cell r="D847">
            <v>0</v>
          </cell>
          <cell r="F847">
            <v>0</v>
          </cell>
          <cell r="G847">
            <v>0</v>
          </cell>
          <cell r="H847" t="str">
            <v xml:space="preserve"> </v>
          </cell>
        </row>
        <row r="848">
          <cell r="C848" t="str">
            <v xml:space="preserve"> </v>
          </cell>
          <cell r="D848">
            <v>0</v>
          </cell>
          <cell r="F848">
            <v>0</v>
          </cell>
          <cell r="G848">
            <v>0</v>
          </cell>
          <cell r="H848" t="str">
            <v xml:space="preserve"> </v>
          </cell>
        </row>
        <row r="849">
          <cell r="C849" t="str">
            <v xml:space="preserve"> </v>
          </cell>
          <cell r="D849">
            <v>0</v>
          </cell>
          <cell r="F849">
            <v>0</v>
          </cell>
          <cell r="G849">
            <v>0</v>
          </cell>
          <cell r="H849" t="str">
            <v xml:space="preserve"> </v>
          </cell>
        </row>
        <row r="850">
          <cell r="C850" t="str">
            <v xml:space="preserve"> </v>
          </cell>
          <cell r="D850">
            <v>0</v>
          </cell>
          <cell r="F850">
            <v>0</v>
          </cell>
          <cell r="G850">
            <v>0</v>
          </cell>
          <cell r="H850" t="str">
            <v xml:space="preserve"> </v>
          </cell>
        </row>
        <row r="851">
          <cell r="C851" t="str">
            <v xml:space="preserve"> </v>
          </cell>
          <cell r="D851">
            <v>0</v>
          </cell>
          <cell r="F851">
            <v>0</v>
          </cell>
          <cell r="G851">
            <v>0</v>
          </cell>
          <cell r="H851" t="str">
            <v xml:space="preserve"> </v>
          </cell>
        </row>
        <row r="852">
          <cell r="C852" t="str">
            <v xml:space="preserve"> </v>
          </cell>
          <cell r="D852">
            <v>0</v>
          </cell>
          <cell r="F852">
            <v>0</v>
          </cell>
          <cell r="G852">
            <v>0</v>
          </cell>
          <cell r="H852" t="str">
            <v xml:space="preserve"> </v>
          </cell>
        </row>
        <row r="853">
          <cell r="C853" t="str">
            <v xml:space="preserve"> </v>
          </cell>
          <cell r="D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C854" t="str">
            <v xml:space="preserve"> </v>
          </cell>
          <cell r="D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C855" t="str">
            <v xml:space="preserve"> </v>
          </cell>
          <cell r="D855">
            <v>0</v>
          </cell>
          <cell r="F855">
            <v>0</v>
          </cell>
          <cell r="G855">
            <v>0</v>
          </cell>
          <cell r="H855" t="str">
            <v xml:space="preserve"> </v>
          </cell>
        </row>
        <row r="856">
          <cell r="C856" t="str">
            <v xml:space="preserve"> </v>
          </cell>
          <cell r="D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C857" t="str">
            <v xml:space="preserve"> </v>
          </cell>
          <cell r="D857">
            <v>0</v>
          </cell>
          <cell r="F857">
            <v>0</v>
          </cell>
          <cell r="G857">
            <v>0</v>
          </cell>
          <cell r="H857" t="str">
            <v xml:space="preserve"> </v>
          </cell>
        </row>
        <row r="858">
          <cell r="C858" t="str">
            <v xml:space="preserve"> </v>
          </cell>
          <cell r="D858">
            <v>0</v>
          </cell>
          <cell r="F858">
            <v>0</v>
          </cell>
          <cell r="G858">
            <v>0</v>
          </cell>
          <cell r="H858" t="str">
            <v xml:space="preserve"> </v>
          </cell>
        </row>
        <row r="859">
          <cell r="C859" t="str">
            <v xml:space="preserve"> </v>
          </cell>
          <cell r="D859">
            <v>0</v>
          </cell>
          <cell r="F859">
            <v>0</v>
          </cell>
          <cell r="G859">
            <v>0</v>
          </cell>
          <cell r="H859" t="str">
            <v xml:space="preserve"> </v>
          </cell>
        </row>
        <row r="860">
          <cell r="C860" t="str">
            <v xml:space="preserve"> </v>
          </cell>
          <cell r="D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C861" t="str">
            <v xml:space="preserve"> </v>
          </cell>
          <cell r="D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C862" t="str">
            <v xml:space="preserve"> </v>
          </cell>
          <cell r="D862">
            <v>0</v>
          </cell>
          <cell r="F862">
            <v>0</v>
          </cell>
          <cell r="G862">
            <v>0</v>
          </cell>
          <cell r="H862" t="str">
            <v xml:space="preserve"> </v>
          </cell>
        </row>
        <row r="863">
          <cell r="C863" t="str">
            <v xml:space="preserve"> </v>
          </cell>
          <cell r="D863">
            <v>0</v>
          </cell>
          <cell r="F863">
            <v>0</v>
          </cell>
          <cell r="G863">
            <v>0</v>
          </cell>
          <cell r="H863" t="str">
            <v xml:space="preserve"> </v>
          </cell>
        </row>
        <row r="864">
          <cell r="C864" t="str">
            <v xml:space="preserve"> </v>
          </cell>
          <cell r="D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C865" t="str">
            <v xml:space="preserve"> </v>
          </cell>
          <cell r="D865">
            <v>0</v>
          </cell>
          <cell r="F865">
            <v>0</v>
          </cell>
          <cell r="G865">
            <v>0</v>
          </cell>
          <cell r="H865" t="str">
            <v xml:space="preserve"> </v>
          </cell>
        </row>
        <row r="866">
          <cell r="C866" t="str">
            <v xml:space="preserve"> </v>
          </cell>
          <cell r="D866">
            <v>0</v>
          </cell>
          <cell r="F866">
            <v>0</v>
          </cell>
          <cell r="G866">
            <v>0</v>
          </cell>
          <cell r="H866" t="str">
            <v xml:space="preserve"> </v>
          </cell>
        </row>
        <row r="867">
          <cell r="C867" t="str">
            <v xml:space="preserve"> </v>
          </cell>
          <cell r="D867">
            <v>0</v>
          </cell>
          <cell r="F867">
            <v>0</v>
          </cell>
          <cell r="G867">
            <v>0</v>
          </cell>
          <cell r="H867" t="str">
            <v xml:space="preserve"> </v>
          </cell>
        </row>
        <row r="868">
          <cell r="C868" t="str">
            <v xml:space="preserve"> </v>
          </cell>
          <cell r="D868">
            <v>0</v>
          </cell>
          <cell r="F868">
            <v>0</v>
          </cell>
          <cell r="G868">
            <v>0</v>
          </cell>
          <cell r="H868" t="str">
            <v xml:space="preserve"> </v>
          </cell>
        </row>
        <row r="869">
          <cell r="C869" t="str">
            <v xml:space="preserve"> </v>
          </cell>
          <cell r="D869">
            <v>0</v>
          </cell>
          <cell r="F869">
            <v>0</v>
          </cell>
          <cell r="G869">
            <v>0</v>
          </cell>
          <cell r="H869" t="str">
            <v xml:space="preserve"> </v>
          </cell>
        </row>
        <row r="870">
          <cell r="C870" t="str">
            <v xml:space="preserve"> </v>
          </cell>
          <cell r="D870">
            <v>0</v>
          </cell>
          <cell r="F870">
            <v>0</v>
          </cell>
          <cell r="G870">
            <v>0</v>
          </cell>
          <cell r="H870" t="str">
            <v xml:space="preserve"> </v>
          </cell>
        </row>
        <row r="871">
          <cell r="C871" t="str">
            <v xml:space="preserve"> </v>
          </cell>
          <cell r="D871">
            <v>0</v>
          </cell>
          <cell r="F871">
            <v>0</v>
          </cell>
          <cell r="G871">
            <v>0</v>
          </cell>
          <cell r="H871" t="str">
            <v xml:space="preserve"> </v>
          </cell>
        </row>
        <row r="872">
          <cell r="C872" t="str">
            <v xml:space="preserve"> </v>
          </cell>
          <cell r="D872">
            <v>0</v>
          </cell>
          <cell r="F872">
            <v>0</v>
          </cell>
          <cell r="G872">
            <v>0</v>
          </cell>
          <cell r="H872" t="str">
            <v xml:space="preserve"> </v>
          </cell>
        </row>
        <row r="873">
          <cell r="C873" t="str">
            <v xml:space="preserve"> </v>
          </cell>
          <cell r="D873">
            <v>0</v>
          </cell>
          <cell r="F873">
            <v>0</v>
          </cell>
          <cell r="G873">
            <v>0</v>
          </cell>
          <cell r="H873" t="str">
            <v xml:space="preserve"> </v>
          </cell>
        </row>
        <row r="874">
          <cell r="C874" t="str">
            <v xml:space="preserve"> </v>
          </cell>
          <cell r="D874">
            <v>0</v>
          </cell>
          <cell r="F874">
            <v>0</v>
          </cell>
          <cell r="G874">
            <v>0</v>
          </cell>
          <cell r="H874" t="str">
            <v xml:space="preserve"> </v>
          </cell>
        </row>
        <row r="875">
          <cell r="C875" t="str">
            <v xml:space="preserve"> </v>
          </cell>
          <cell r="D875">
            <v>0</v>
          </cell>
          <cell r="F875">
            <v>0</v>
          </cell>
          <cell r="G875">
            <v>0</v>
          </cell>
          <cell r="H875" t="str">
            <v xml:space="preserve"> </v>
          </cell>
        </row>
        <row r="876">
          <cell r="C876" t="str">
            <v xml:space="preserve"> </v>
          </cell>
          <cell r="D876">
            <v>0</v>
          </cell>
          <cell r="F876">
            <v>0</v>
          </cell>
          <cell r="G876">
            <v>0</v>
          </cell>
          <cell r="H876" t="str">
            <v xml:space="preserve"> </v>
          </cell>
        </row>
        <row r="877">
          <cell r="C877" t="str">
            <v xml:space="preserve"> </v>
          </cell>
          <cell r="D877">
            <v>0</v>
          </cell>
          <cell r="F877">
            <v>0</v>
          </cell>
          <cell r="G877">
            <v>0</v>
          </cell>
          <cell r="H877" t="str">
            <v xml:space="preserve"> </v>
          </cell>
        </row>
        <row r="878">
          <cell r="C878" t="str">
            <v xml:space="preserve"> </v>
          </cell>
          <cell r="D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C879" t="str">
            <v xml:space="preserve"> </v>
          </cell>
          <cell r="D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C880" t="str">
            <v xml:space="preserve"> </v>
          </cell>
          <cell r="D880">
            <v>0</v>
          </cell>
          <cell r="F880">
            <v>0</v>
          </cell>
          <cell r="G880">
            <v>0</v>
          </cell>
          <cell r="H880" t="str">
            <v xml:space="preserve"> </v>
          </cell>
        </row>
        <row r="881">
          <cell r="C881" t="str">
            <v xml:space="preserve"> </v>
          </cell>
          <cell r="D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C882" t="str">
            <v xml:space="preserve"> </v>
          </cell>
          <cell r="D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C883" t="str">
            <v xml:space="preserve"> </v>
          </cell>
          <cell r="D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C884" t="str">
            <v xml:space="preserve"> </v>
          </cell>
          <cell r="D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C885" t="str">
            <v xml:space="preserve"> </v>
          </cell>
          <cell r="D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C886" t="str">
            <v xml:space="preserve"> </v>
          </cell>
          <cell r="D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C887" t="str">
            <v xml:space="preserve"> </v>
          </cell>
          <cell r="D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C888" t="str">
            <v xml:space="preserve"> </v>
          </cell>
          <cell r="D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C889" t="str">
            <v xml:space="preserve"> </v>
          </cell>
          <cell r="D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C890" t="str">
            <v xml:space="preserve"> </v>
          </cell>
          <cell r="D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C891" t="str">
            <v xml:space="preserve"> </v>
          </cell>
          <cell r="D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C892" t="str">
            <v xml:space="preserve"> </v>
          </cell>
          <cell r="D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C893" t="str">
            <v xml:space="preserve"> </v>
          </cell>
          <cell r="D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C894" t="str">
            <v xml:space="preserve"> </v>
          </cell>
          <cell r="D894">
            <v>0</v>
          </cell>
          <cell r="F894">
            <v>0</v>
          </cell>
          <cell r="G894">
            <v>0</v>
          </cell>
          <cell r="H894" t="str">
            <v xml:space="preserve"> </v>
          </cell>
        </row>
        <row r="895">
          <cell r="C895" t="str">
            <v xml:space="preserve"> </v>
          </cell>
          <cell r="D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C896" t="str">
            <v xml:space="preserve"> </v>
          </cell>
          <cell r="D896">
            <v>0</v>
          </cell>
          <cell r="F896">
            <v>0</v>
          </cell>
          <cell r="G896">
            <v>0</v>
          </cell>
          <cell r="H896" t="str">
            <v xml:space="preserve"> </v>
          </cell>
        </row>
        <row r="897">
          <cell r="C897" t="str">
            <v xml:space="preserve"> </v>
          </cell>
          <cell r="D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C898" t="str">
            <v xml:space="preserve"> </v>
          </cell>
          <cell r="D898">
            <v>0</v>
          </cell>
          <cell r="F898">
            <v>0</v>
          </cell>
          <cell r="G898">
            <v>0</v>
          </cell>
          <cell r="H898" t="str">
            <v xml:space="preserve"> </v>
          </cell>
        </row>
        <row r="899">
          <cell r="C899" t="str">
            <v xml:space="preserve"> </v>
          </cell>
          <cell r="D899">
            <v>0</v>
          </cell>
          <cell r="F899">
            <v>0</v>
          </cell>
          <cell r="G899">
            <v>0</v>
          </cell>
          <cell r="H899" t="str">
            <v xml:space="preserve"> </v>
          </cell>
        </row>
        <row r="900">
          <cell r="C900" t="str">
            <v xml:space="preserve"> </v>
          </cell>
          <cell r="D900">
            <v>0</v>
          </cell>
          <cell r="F900">
            <v>0</v>
          </cell>
          <cell r="G900">
            <v>0</v>
          </cell>
          <cell r="H900" t="str">
            <v xml:space="preserve"> </v>
          </cell>
        </row>
        <row r="901">
          <cell r="C901" t="str">
            <v xml:space="preserve"> </v>
          </cell>
          <cell r="D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C902" t="str">
            <v xml:space="preserve"> </v>
          </cell>
          <cell r="D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C903" t="str">
            <v xml:space="preserve"> </v>
          </cell>
          <cell r="D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C904" t="str">
            <v xml:space="preserve"> </v>
          </cell>
          <cell r="D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C905" t="str">
            <v xml:space="preserve"> </v>
          </cell>
          <cell r="D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C906" t="str">
            <v xml:space="preserve"> </v>
          </cell>
          <cell r="D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C907" t="str">
            <v xml:space="preserve"> </v>
          </cell>
          <cell r="D907">
            <v>0</v>
          </cell>
          <cell r="F907">
            <v>0</v>
          </cell>
          <cell r="G907">
            <v>0</v>
          </cell>
          <cell r="H907" t="str">
            <v xml:space="preserve"> </v>
          </cell>
        </row>
        <row r="908">
          <cell r="C908" t="str">
            <v xml:space="preserve"> </v>
          </cell>
          <cell r="D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C909" t="str">
            <v xml:space="preserve"> </v>
          </cell>
          <cell r="D909">
            <v>0</v>
          </cell>
          <cell r="F909">
            <v>0</v>
          </cell>
          <cell r="G909">
            <v>0</v>
          </cell>
          <cell r="H909" t="str">
            <v xml:space="preserve"> </v>
          </cell>
        </row>
        <row r="910">
          <cell r="C910" t="str">
            <v xml:space="preserve"> </v>
          </cell>
          <cell r="D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C911" t="str">
            <v xml:space="preserve"> </v>
          </cell>
          <cell r="D911">
            <v>0</v>
          </cell>
          <cell r="F911">
            <v>0</v>
          </cell>
          <cell r="G911">
            <v>0</v>
          </cell>
          <cell r="H911" t="str">
            <v xml:space="preserve"> </v>
          </cell>
        </row>
        <row r="912">
          <cell r="C912" t="str">
            <v xml:space="preserve"> </v>
          </cell>
          <cell r="D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C913" t="str">
            <v xml:space="preserve"> </v>
          </cell>
          <cell r="D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C914" t="str">
            <v xml:space="preserve"> </v>
          </cell>
          <cell r="D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C915" t="str">
            <v xml:space="preserve"> </v>
          </cell>
          <cell r="D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C916" t="str">
            <v xml:space="preserve"> </v>
          </cell>
          <cell r="D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C917" t="str">
            <v xml:space="preserve"> </v>
          </cell>
          <cell r="D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C918" t="str">
            <v xml:space="preserve"> </v>
          </cell>
          <cell r="D918">
            <v>0</v>
          </cell>
          <cell r="F918">
            <v>0</v>
          </cell>
          <cell r="G918">
            <v>0</v>
          </cell>
          <cell r="H918" t="str">
            <v xml:space="preserve"> </v>
          </cell>
        </row>
        <row r="919">
          <cell r="C919" t="str">
            <v xml:space="preserve"> </v>
          </cell>
          <cell r="D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C920" t="str">
            <v xml:space="preserve"> </v>
          </cell>
          <cell r="D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C921" t="str">
            <v xml:space="preserve"> </v>
          </cell>
          <cell r="D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C922" t="str">
            <v xml:space="preserve"> </v>
          </cell>
          <cell r="D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C923" t="str">
            <v xml:space="preserve"> </v>
          </cell>
          <cell r="D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C924" t="str">
            <v xml:space="preserve"> </v>
          </cell>
          <cell r="D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C925" t="str">
            <v xml:space="preserve"> </v>
          </cell>
          <cell r="D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C926" t="str">
            <v xml:space="preserve"> </v>
          </cell>
          <cell r="D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C927" t="str">
            <v xml:space="preserve"> </v>
          </cell>
          <cell r="D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C928" t="str">
            <v xml:space="preserve"> </v>
          </cell>
          <cell r="D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C929" t="str">
            <v xml:space="preserve"> </v>
          </cell>
          <cell r="D929">
            <v>0</v>
          </cell>
          <cell r="F929">
            <v>0</v>
          </cell>
          <cell r="G929">
            <v>0</v>
          </cell>
          <cell r="H929" t="str">
            <v xml:space="preserve"> </v>
          </cell>
        </row>
        <row r="930">
          <cell r="C930" t="str">
            <v xml:space="preserve"> </v>
          </cell>
          <cell r="D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C931" t="str">
            <v xml:space="preserve"> </v>
          </cell>
          <cell r="D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C932" t="str">
            <v xml:space="preserve"> </v>
          </cell>
          <cell r="D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C933" t="str">
            <v xml:space="preserve"> </v>
          </cell>
          <cell r="D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C934" t="str">
            <v xml:space="preserve"> </v>
          </cell>
          <cell r="D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C935" t="str">
            <v xml:space="preserve"> </v>
          </cell>
          <cell r="D935">
            <v>0</v>
          </cell>
          <cell r="F935">
            <v>0</v>
          </cell>
          <cell r="G935">
            <v>0</v>
          </cell>
          <cell r="H935" t="str">
            <v xml:space="preserve"> </v>
          </cell>
        </row>
        <row r="936">
          <cell r="C936" t="str">
            <v xml:space="preserve"> </v>
          </cell>
          <cell r="D936">
            <v>0</v>
          </cell>
          <cell r="F936">
            <v>0</v>
          </cell>
          <cell r="G936">
            <v>0</v>
          </cell>
          <cell r="H936" t="str">
            <v xml:space="preserve"> </v>
          </cell>
        </row>
        <row r="937">
          <cell r="C937" t="str">
            <v xml:space="preserve"> </v>
          </cell>
          <cell r="D937">
            <v>0</v>
          </cell>
          <cell r="F937">
            <v>0</v>
          </cell>
          <cell r="G937">
            <v>0</v>
          </cell>
          <cell r="H937" t="str">
            <v xml:space="preserve"> </v>
          </cell>
        </row>
        <row r="938">
          <cell r="C938" t="str">
            <v xml:space="preserve"> </v>
          </cell>
          <cell r="D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C939" t="str">
            <v xml:space="preserve"> </v>
          </cell>
          <cell r="D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C940" t="str">
            <v xml:space="preserve"> </v>
          </cell>
          <cell r="D940">
            <v>0</v>
          </cell>
          <cell r="F940">
            <v>0</v>
          </cell>
          <cell r="G940">
            <v>0</v>
          </cell>
          <cell r="H940" t="str">
            <v xml:space="preserve"> </v>
          </cell>
        </row>
        <row r="941">
          <cell r="C941" t="str">
            <v xml:space="preserve"> </v>
          </cell>
          <cell r="D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C942" t="str">
            <v xml:space="preserve"> </v>
          </cell>
          <cell r="D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C943" t="str">
            <v xml:space="preserve"> </v>
          </cell>
          <cell r="D943">
            <v>0</v>
          </cell>
          <cell r="F943">
            <v>0</v>
          </cell>
          <cell r="G943">
            <v>0</v>
          </cell>
          <cell r="H943" t="str">
            <v xml:space="preserve"> </v>
          </cell>
        </row>
        <row r="944">
          <cell r="C944" t="str">
            <v xml:space="preserve"> </v>
          </cell>
          <cell r="D944">
            <v>0</v>
          </cell>
          <cell r="F944">
            <v>0</v>
          </cell>
          <cell r="G944">
            <v>0</v>
          </cell>
          <cell r="H944" t="str">
            <v xml:space="preserve"> </v>
          </cell>
        </row>
        <row r="945">
          <cell r="C945" t="str">
            <v xml:space="preserve"> </v>
          </cell>
          <cell r="D945">
            <v>0</v>
          </cell>
          <cell r="F945">
            <v>0</v>
          </cell>
          <cell r="G945">
            <v>0</v>
          </cell>
          <cell r="H945" t="str">
            <v xml:space="preserve"> </v>
          </cell>
        </row>
        <row r="946">
          <cell r="C946" t="str">
            <v xml:space="preserve"> </v>
          </cell>
          <cell r="D946">
            <v>0</v>
          </cell>
          <cell r="F946">
            <v>0</v>
          </cell>
          <cell r="G946">
            <v>0</v>
          </cell>
          <cell r="H946" t="str">
            <v xml:space="preserve"> </v>
          </cell>
        </row>
        <row r="947">
          <cell r="C947" t="str">
            <v xml:space="preserve"> </v>
          </cell>
          <cell r="D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C948" t="str">
            <v xml:space="preserve"> </v>
          </cell>
          <cell r="D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C949" t="str">
            <v xml:space="preserve"> </v>
          </cell>
          <cell r="D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C950" t="str">
            <v xml:space="preserve"> </v>
          </cell>
          <cell r="D950">
            <v>0</v>
          </cell>
          <cell r="F950">
            <v>0</v>
          </cell>
          <cell r="G950">
            <v>0</v>
          </cell>
          <cell r="H950" t="str">
            <v xml:space="preserve"> </v>
          </cell>
        </row>
        <row r="951">
          <cell r="C951" t="str">
            <v xml:space="preserve"> </v>
          </cell>
          <cell r="D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C952" t="str">
            <v xml:space="preserve"> </v>
          </cell>
          <cell r="D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C953" t="str">
            <v xml:space="preserve"> </v>
          </cell>
          <cell r="D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C954" t="str">
            <v xml:space="preserve"> </v>
          </cell>
          <cell r="D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C955" t="str">
            <v xml:space="preserve"> </v>
          </cell>
          <cell r="D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C956" t="str">
            <v xml:space="preserve"> </v>
          </cell>
          <cell r="D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C957" t="str">
            <v xml:space="preserve"> </v>
          </cell>
          <cell r="D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C958" t="str">
            <v xml:space="preserve"> </v>
          </cell>
          <cell r="D958">
            <v>0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C959" t="str">
            <v xml:space="preserve"> </v>
          </cell>
          <cell r="D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C960" t="str">
            <v xml:space="preserve"> </v>
          </cell>
          <cell r="D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C961" t="str">
            <v xml:space="preserve"> </v>
          </cell>
          <cell r="D961">
            <v>0</v>
          </cell>
          <cell r="F961">
            <v>0</v>
          </cell>
          <cell r="G961">
            <v>0</v>
          </cell>
          <cell r="H961" t="str">
            <v xml:space="preserve"> </v>
          </cell>
        </row>
        <row r="962">
          <cell r="C962" t="str">
            <v xml:space="preserve"> </v>
          </cell>
          <cell r="D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C963" t="str">
            <v xml:space="preserve"> </v>
          </cell>
          <cell r="D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C964" t="str">
            <v xml:space="preserve"> </v>
          </cell>
          <cell r="D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C965" t="str">
            <v xml:space="preserve"> </v>
          </cell>
          <cell r="D965">
            <v>0</v>
          </cell>
          <cell r="F965">
            <v>0</v>
          </cell>
          <cell r="G965">
            <v>0</v>
          </cell>
          <cell r="H965" t="str">
            <v xml:space="preserve"> </v>
          </cell>
        </row>
        <row r="966">
          <cell r="C966" t="str">
            <v xml:space="preserve"> </v>
          </cell>
          <cell r="D966">
            <v>0</v>
          </cell>
          <cell r="F966">
            <v>0</v>
          </cell>
          <cell r="G966">
            <v>0</v>
          </cell>
          <cell r="H966" t="str">
            <v xml:space="preserve"> </v>
          </cell>
        </row>
        <row r="967">
          <cell r="C967" t="str">
            <v xml:space="preserve"> </v>
          </cell>
          <cell r="D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C968" t="str">
            <v xml:space="preserve"> </v>
          </cell>
          <cell r="D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C969" t="str">
            <v xml:space="preserve"> </v>
          </cell>
          <cell r="D969">
            <v>0</v>
          </cell>
          <cell r="F969">
            <v>0</v>
          </cell>
          <cell r="G969">
            <v>0</v>
          </cell>
          <cell r="H969" t="str">
            <v xml:space="preserve"> </v>
          </cell>
        </row>
        <row r="970">
          <cell r="C970" t="str">
            <v xml:space="preserve"> </v>
          </cell>
          <cell r="D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C971" t="str">
            <v xml:space="preserve"> </v>
          </cell>
          <cell r="D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C972" t="str">
            <v xml:space="preserve"> </v>
          </cell>
          <cell r="D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C973" t="str">
            <v xml:space="preserve"> </v>
          </cell>
          <cell r="D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C974" t="str">
            <v xml:space="preserve"> </v>
          </cell>
          <cell r="D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C975" t="str">
            <v xml:space="preserve"> </v>
          </cell>
          <cell r="D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C976" t="str">
            <v xml:space="preserve"> </v>
          </cell>
          <cell r="D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C977" t="str">
            <v xml:space="preserve"> </v>
          </cell>
          <cell r="D977">
            <v>0</v>
          </cell>
          <cell r="F977">
            <v>0</v>
          </cell>
          <cell r="G977">
            <v>0</v>
          </cell>
          <cell r="H977" t="str">
            <v xml:space="preserve"> </v>
          </cell>
        </row>
        <row r="978">
          <cell r="C978" t="str">
            <v xml:space="preserve"> </v>
          </cell>
          <cell r="D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C979" t="str">
            <v xml:space="preserve"> </v>
          </cell>
          <cell r="D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C980" t="str">
            <v xml:space="preserve"> </v>
          </cell>
          <cell r="D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C981" t="str">
            <v xml:space="preserve"> </v>
          </cell>
          <cell r="D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C982" t="str">
            <v xml:space="preserve"> </v>
          </cell>
          <cell r="D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C983" t="str">
            <v xml:space="preserve"> </v>
          </cell>
          <cell r="D983">
            <v>0</v>
          </cell>
          <cell r="F983">
            <v>0</v>
          </cell>
          <cell r="G983">
            <v>0</v>
          </cell>
          <cell r="H983" t="str">
            <v xml:space="preserve"> </v>
          </cell>
        </row>
        <row r="984">
          <cell r="C984" t="str">
            <v xml:space="preserve"> </v>
          </cell>
          <cell r="D984">
            <v>0</v>
          </cell>
          <cell r="F984">
            <v>0</v>
          </cell>
          <cell r="G984">
            <v>0</v>
          </cell>
          <cell r="H984" t="str">
            <v xml:space="preserve"> </v>
          </cell>
        </row>
        <row r="985">
          <cell r="C985" t="str">
            <v xml:space="preserve"> </v>
          </cell>
          <cell r="D985">
            <v>0</v>
          </cell>
          <cell r="F985">
            <v>0</v>
          </cell>
          <cell r="G985">
            <v>0</v>
          </cell>
          <cell r="H985" t="str">
            <v xml:space="preserve"> </v>
          </cell>
        </row>
        <row r="986">
          <cell r="C986" t="str">
            <v xml:space="preserve"> </v>
          </cell>
          <cell r="D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C987" t="str">
            <v xml:space="preserve"> </v>
          </cell>
          <cell r="D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C988" t="str">
            <v xml:space="preserve"> </v>
          </cell>
          <cell r="D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C989" t="str">
            <v xml:space="preserve"> </v>
          </cell>
          <cell r="D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C990" t="str">
            <v xml:space="preserve"> </v>
          </cell>
          <cell r="D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C991" t="str">
            <v xml:space="preserve"> </v>
          </cell>
          <cell r="D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C992" t="str">
            <v xml:space="preserve"> </v>
          </cell>
          <cell r="D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C993" t="str">
            <v xml:space="preserve"> </v>
          </cell>
          <cell r="D993">
            <v>0</v>
          </cell>
          <cell r="F993">
            <v>0</v>
          </cell>
          <cell r="G993">
            <v>0</v>
          </cell>
          <cell r="H993" t="str">
            <v xml:space="preserve"> </v>
          </cell>
        </row>
        <row r="994">
          <cell r="C994" t="str">
            <v xml:space="preserve"> </v>
          </cell>
          <cell r="D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C995" t="str">
            <v xml:space="preserve"> </v>
          </cell>
          <cell r="D995">
            <v>0</v>
          </cell>
          <cell r="F995">
            <v>0</v>
          </cell>
          <cell r="G995">
            <v>0</v>
          </cell>
          <cell r="H995" t="str">
            <v xml:space="preserve"> </v>
          </cell>
        </row>
        <row r="996">
          <cell r="C996" t="str">
            <v xml:space="preserve"> </v>
          </cell>
          <cell r="D996">
            <v>0</v>
          </cell>
          <cell r="F996">
            <v>0</v>
          </cell>
          <cell r="G996">
            <v>0</v>
          </cell>
          <cell r="H996" t="str">
            <v xml:space="preserve"> </v>
          </cell>
        </row>
        <row r="997">
          <cell r="C997" t="str">
            <v xml:space="preserve"> </v>
          </cell>
          <cell r="D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C998" t="str">
            <v xml:space="preserve"> </v>
          </cell>
          <cell r="D998">
            <v>0</v>
          </cell>
          <cell r="F998">
            <v>0</v>
          </cell>
          <cell r="G998">
            <v>0</v>
          </cell>
          <cell r="H998" t="str">
            <v xml:space="preserve"> </v>
          </cell>
        </row>
        <row r="999">
          <cell r="C999" t="str">
            <v xml:space="preserve"> </v>
          </cell>
          <cell r="D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C1000" t="str">
            <v xml:space="preserve"> </v>
          </cell>
          <cell r="D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C1001" t="str">
            <v xml:space="preserve"> </v>
          </cell>
          <cell r="D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C1002" t="str">
            <v xml:space="preserve"> </v>
          </cell>
          <cell r="D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C1003" t="str">
            <v xml:space="preserve"> </v>
          </cell>
          <cell r="D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C1004" t="str">
            <v xml:space="preserve"> </v>
          </cell>
          <cell r="D1004">
            <v>0</v>
          </cell>
          <cell r="F1004">
            <v>0</v>
          </cell>
          <cell r="G1004">
            <v>0</v>
          </cell>
          <cell r="H1004" t="str">
            <v xml:space="preserve"> </v>
          </cell>
        </row>
        <row r="1005">
          <cell r="C1005" t="str">
            <v xml:space="preserve"> </v>
          </cell>
          <cell r="D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C1006" t="str">
            <v xml:space="preserve"> </v>
          </cell>
          <cell r="D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C1007" t="str">
            <v xml:space="preserve"> </v>
          </cell>
          <cell r="D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C1008" t="str">
            <v xml:space="preserve"> </v>
          </cell>
          <cell r="D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C1009" t="str">
            <v xml:space="preserve"> </v>
          </cell>
          <cell r="D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C1010" t="str">
            <v xml:space="preserve"> </v>
          </cell>
          <cell r="D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C1011" t="str">
            <v xml:space="preserve"> </v>
          </cell>
          <cell r="D1011">
            <v>0</v>
          </cell>
          <cell r="F1011">
            <v>0</v>
          </cell>
          <cell r="G1011">
            <v>0</v>
          </cell>
          <cell r="H1011" t="str">
            <v xml:space="preserve"> </v>
          </cell>
        </row>
        <row r="1012">
          <cell r="C1012" t="str">
            <v xml:space="preserve"> </v>
          </cell>
          <cell r="D1012">
            <v>0</v>
          </cell>
          <cell r="F1012">
            <v>0</v>
          </cell>
          <cell r="G1012">
            <v>0</v>
          </cell>
          <cell r="H1012" t="str">
            <v xml:space="preserve"> </v>
          </cell>
        </row>
        <row r="1013">
          <cell r="C1013" t="str">
            <v xml:space="preserve"> </v>
          </cell>
          <cell r="D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C1014" t="str">
            <v xml:space="preserve"> </v>
          </cell>
          <cell r="D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C1015" t="str">
            <v xml:space="preserve"> </v>
          </cell>
          <cell r="D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C1016" t="str">
            <v xml:space="preserve"> </v>
          </cell>
          <cell r="D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C1017" t="str">
            <v xml:space="preserve"> </v>
          </cell>
          <cell r="D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C1018" t="str">
            <v xml:space="preserve"> </v>
          </cell>
          <cell r="D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C1019" t="str">
            <v xml:space="preserve"> </v>
          </cell>
          <cell r="D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C1020" t="str">
            <v xml:space="preserve"> </v>
          </cell>
          <cell r="D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C1021" t="str">
            <v xml:space="preserve"> </v>
          </cell>
          <cell r="D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C1022" t="str">
            <v xml:space="preserve"> </v>
          </cell>
          <cell r="D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C1023" t="str">
            <v xml:space="preserve"> </v>
          </cell>
          <cell r="D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C1024" t="str">
            <v xml:space="preserve"> </v>
          </cell>
          <cell r="D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C1025" t="str">
            <v xml:space="preserve"> </v>
          </cell>
          <cell r="D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C1026" t="str">
            <v xml:space="preserve"> </v>
          </cell>
          <cell r="D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C1027" t="str">
            <v xml:space="preserve"> </v>
          </cell>
          <cell r="D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C1028" t="str">
            <v xml:space="preserve"> </v>
          </cell>
          <cell r="D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C1029" t="str">
            <v xml:space="preserve"> </v>
          </cell>
          <cell r="D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C1030" t="str">
            <v xml:space="preserve"> </v>
          </cell>
          <cell r="D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C1031" t="str">
            <v xml:space="preserve"> </v>
          </cell>
          <cell r="D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C1032" t="str">
            <v xml:space="preserve"> </v>
          </cell>
          <cell r="D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C1033" t="str">
            <v xml:space="preserve"> </v>
          </cell>
          <cell r="D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C1034" t="str">
            <v xml:space="preserve"> </v>
          </cell>
          <cell r="D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C1035" t="str">
            <v xml:space="preserve"> </v>
          </cell>
          <cell r="D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C1036" t="str">
            <v xml:space="preserve"> </v>
          </cell>
          <cell r="D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C1037" t="str">
            <v xml:space="preserve"> </v>
          </cell>
          <cell r="D1037">
            <v>0</v>
          </cell>
          <cell r="F1037">
            <v>0</v>
          </cell>
          <cell r="G1037">
            <v>0</v>
          </cell>
          <cell r="H1037" t="str">
            <v xml:space="preserve"> </v>
          </cell>
        </row>
        <row r="1038">
          <cell r="C1038" t="str">
            <v xml:space="preserve"> </v>
          </cell>
          <cell r="D1038">
            <v>0</v>
          </cell>
          <cell r="F1038">
            <v>0</v>
          </cell>
          <cell r="G1038">
            <v>0</v>
          </cell>
          <cell r="H1038" t="str">
            <v xml:space="preserve"> </v>
          </cell>
        </row>
        <row r="1039">
          <cell r="C1039" t="str">
            <v xml:space="preserve"> </v>
          </cell>
          <cell r="D1039">
            <v>0</v>
          </cell>
          <cell r="F1039">
            <v>0</v>
          </cell>
          <cell r="G1039">
            <v>0</v>
          </cell>
          <cell r="H1039" t="str">
            <v xml:space="preserve"> </v>
          </cell>
        </row>
        <row r="1040">
          <cell r="C1040" t="str">
            <v xml:space="preserve"> </v>
          </cell>
          <cell r="D1040">
            <v>0</v>
          </cell>
          <cell r="F1040">
            <v>0</v>
          </cell>
          <cell r="G1040">
            <v>0</v>
          </cell>
          <cell r="H1040" t="str">
            <v xml:space="preserve"> </v>
          </cell>
        </row>
        <row r="1041">
          <cell r="C1041" t="str">
            <v xml:space="preserve"> </v>
          </cell>
          <cell r="D1041">
            <v>0</v>
          </cell>
          <cell r="F1041">
            <v>0</v>
          </cell>
          <cell r="G1041">
            <v>0</v>
          </cell>
          <cell r="H1041" t="str">
            <v xml:space="preserve"> </v>
          </cell>
        </row>
        <row r="1042">
          <cell r="C1042" t="str">
            <v xml:space="preserve"> </v>
          </cell>
          <cell r="D1042">
            <v>0</v>
          </cell>
          <cell r="F1042">
            <v>0</v>
          </cell>
          <cell r="G1042">
            <v>0</v>
          </cell>
          <cell r="H1042" t="str">
            <v xml:space="preserve"> </v>
          </cell>
        </row>
        <row r="1043">
          <cell r="C1043" t="str">
            <v xml:space="preserve"> </v>
          </cell>
          <cell r="D1043">
            <v>0</v>
          </cell>
          <cell r="F1043">
            <v>0</v>
          </cell>
          <cell r="G1043">
            <v>0</v>
          </cell>
          <cell r="H1043" t="str">
            <v xml:space="preserve"> </v>
          </cell>
        </row>
        <row r="1044">
          <cell r="C1044" t="str">
            <v xml:space="preserve"> </v>
          </cell>
          <cell r="D1044">
            <v>0</v>
          </cell>
          <cell r="F1044">
            <v>0</v>
          </cell>
          <cell r="G1044">
            <v>0</v>
          </cell>
          <cell r="H1044" t="str">
            <v xml:space="preserve"> </v>
          </cell>
        </row>
        <row r="1045">
          <cell r="C1045" t="str">
            <v xml:space="preserve"> </v>
          </cell>
          <cell r="D1045">
            <v>0</v>
          </cell>
          <cell r="F1045">
            <v>0</v>
          </cell>
          <cell r="G1045">
            <v>0</v>
          </cell>
          <cell r="H1045" t="str">
            <v xml:space="preserve"> </v>
          </cell>
        </row>
        <row r="1046">
          <cell r="C1046" t="str">
            <v xml:space="preserve"> </v>
          </cell>
          <cell r="D1046">
            <v>0</v>
          </cell>
          <cell r="F1046">
            <v>0</v>
          </cell>
          <cell r="G1046">
            <v>0</v>
          </cell>
          <cell r="H1046" t="str">
            <v xml:space="preserve"> </v>
          </cell>
        </row>
        <row r="1047">
          <cell r="C1047" t="str">
            <v xml:space="preserve"> </v>
          </cell>
          <cell r="D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C1048" t="str">
            <v xml:space="preserve"> </v>
          </cell>
          <cell r="D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C1049" t="str">
            <v xml:space="preserve"> </v>
          </cell>
          <cell r="D1049">
            <v>0</v>
          </cell>
          <cell r="F1049">
            <v>0</v>
          </cell>
          <cell r="G1049">
            <v>0</v>
          </cell>
          <cell r="H1049" t="str">
            <v xml:space="preserve"> </v>
          </cell>
        </row>
        <row r="1050">
          <cell r="C1050" t="str">
            <v xml:space="preserve"> </v>
          </cell>
          <cell r="D1050">
            <v>0</v>
          </cell>
          <cell r="F1050">
            <v>0</v>
          </cell>
          <cell r="G1050">
            <v>0</v>
          </cell>
          <cell r="H1050" t="str">
            <v xml:space="preserve"> </v>
          </cell>
        </row>
        <row r="1051">
          <cell r="C1051" t="str">
            <v xml:space="preserve"> </v>
          </cell>
          <cell r="D1051">
            <v>0</v>
          </cell>
          <cell r="F1051">
            <v>0</v>
          </cell>
          <cell r="G1051">
            <v>0</v>
          </cell>
          <cell r="H1051" t="str">
            <v xml:space="preserve"> </v>
          </cell>
        </row>
        <row r="1052">
          <cell r="C1052" t="str">
            <v xml:space="preserve"> </v>
          </cell>
          <cell r="D1052">
            <v>0</v>
          </cell>
          <cell r="F1052">
            <v>0</v>
          </cell>
          <cell r="G1052">
            <v>0</v>
          </cell>
          <cell r="H1052" t="str">
            <v xml:space="preserve"> </v>
          </cell>
        </row>
        <row r="1053">
          <cell r="C1053" t="str">
            <v xml:space="preserve"> </v>
          </cell>
          <cell r="D1053">
            <v>0</v>
          </cell>
          <cell r="F1053">
            <v>0</v>
          </cell>
          <cell r="G1053">
            <v>0</v>
          </cell>
          <cell r="H1053" t="str">
            <v xml:space="preserve"> </v>
          </cell>
        </row>
        <row r="1054">
          <cell r="C1054" t="str">
            <v xml:space="preserve"> </v>
          </cell>
          <cell r="D1054">
            <v>0</v>
          </cell>
          <cell r="F1054">
            <v>0</v>
          </cell>
          <cell r="G1054">
            <v>0</v>
          </cell>
          <cell r="H1054" t="str">
            <v xml:space="preserve"> </v>
          </cell>
        </row>
        <row r="1055">
          <cell r="C1055" t="str">
            <v xml:space="preserve"> </v>
          </cell>
          <cell r="D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C1056" t="str">
            <v xml:space="preserve"> </v>
          </cell>
          <cell r="D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C1057" t="str">
            <v xml:space="preserve"> </v>
          </cell>
          <cell r="D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C1058" t="str">
            <v xml:space="preserve"> </v>
          </cell>
          <cell r="D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C1059" t="str">
            <v xml:space="preserve"> </v>
          </cell>
          <cell r="D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C1060" t="str">
            <v xml:space="preserve"> </v>
          </cell>
          <cell r="D1060">
            <v>0</v>
          </cell>
          <cell r="F1060">
            <v>0</v>
          </cell>
          <cell r="G1060">
            <v>0</v>
          </cell>
          <cell r="H1060" t="str">
            <v xml:space="preserve"> </v>
          </cell>
        </row>
        <row r="1061">
          <cell r="C1061" t="str">
            <v xml:space="preserve"> </v>
          </cell>
          <cell r="D1061">
            <v>0</v>
          </cell>
          <cell r="F1061">
            <v>0</v>
          </cell>
          <cell r="G1061">
            <v>0</v>
          </cell>
          <cell r="H1061" t="str">
            <v xml:space="preserve"> </v>
          </cell>
        </row>
        <row r="1062">
          <cell r="C1062" t="str">
            <v xml:space="preserve"> </v>
          </cell>
          <cell r="D1062">
            <v>0</v>
          </cell>
          <cell r="F1062">
            <v>0</v>
          </cell>
          <cell r="G1062">
            <v>0</v>
          </cell>
          <cell r="H1062" t="str">
            <v xml:space="preserve"> </v>
          </cell>
        </row>
        <row r="1063">
          <cell r="C1063" t="str">
            <v xml:space="preserve"> </v>
          </cell>
          <cell r="D1063">
            <v>0</v>
          </cell>
          <cell r="F1063">
            <v>0</v>
          </cell>
          <cell r="G1063">
            <v>0</v>
          </cell>
          <cell r="H1063" t="str">
            <v xml:space="preserve"> </v>
          </cell>
        </row>
        <row r="1064">
          <cell r="C1064" t="str">
            <v xml:space="preserve"> </v>
          </cell>
          <cell r="D1064">
            <v>0</v>
          </cell>
          <cell r="F1064">
            <v>0</v>
          </cell>
          <cell r="G1064">
            <v>0</v>
          </cell>
          <cell r="H1064" t="str">
            <v xml:space="preserve"> </v>
          </cell>
        </row>
        <row r="1065">
          <cell r="C1065" t="str">
            <v xml:space="preserve"> </v>
          </cell>
          <cell r="D1065">
            <v>0</v>
          </cell>
          <cell r="F1065">
            <v>0</v>
          </cell>
          <cell r="G1065">
            <v>0</v>
          </cell>
          <cell r="H1065" t="str">
            <v xml:space="preserve"> </v>
          </cell>
        </row>
        <row r="1066">
          <cell r="C1066" t="str">
            <v xml:space="preserve"> </v>
          </cell>
          <cell r="D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C1067" t="str">
            <v xml:space="preserve"> </v>
          </cell>
          <cell r="D1067">
            <v>0</v>
          </cell>
          <cell r="F1067">
            <v>0</v>
          </cell>
          <cell r="G1067">
            <v>0</v>
          </cell>
          <cell r="H1067" t="str">
            <v xml:space="preserve"> </v>
          </cell>
        </row>
        <row r="1068">
          <cell r="C1068" t="str">
            <v xml:space="preserve"> </v>
          </cell>
          <cell r="D1068">
            <v>0</v>
          </cell>
          <cell r="F1068">
            <v>0</v>
          </cell>
          <cell r="G1068">
            <v>0</v>
          </cell>
          <cell r="H1068" t="str">
            <v xml:space="preserve"> </v>
          </cell>
        </row>
        <row r="1069">
          <cell r="C1069" t="str">
            <v xml:space="preserve"> </v>
          </cell>
          <cell r="D1069">
            <v>0</v>
          </cell>
          <cell r="F1069">
            <v>0</v>
          </cell>
          <cell r="G1069">
            <v>0</v>
          </cell>
          <cell r="H1069" t="str">
            <v xml:space="preserve"> </v>
          </cell>
        </row>
        <row r="1070">
          <cell r="C1070" t="str">
            <v xml:space="preserve"> </v>
          </cell>
          <cell r="D1070">
            <v>0</v>
          </cell>
          <cell r="F1070">
            <v>0</v>
          </cell>
          <cell r="G1070">
            <v>0</v>
          </cell>
          <cell r="H1070" t="str">
            <v xml:space="preserve"> </v>
          </cell>
        </row>
        <row r="1071">
          <cell r="C1071" t="str">
            <v xml:space="preserve"> </v>
          </cell>
          <cell r="D1071">
            <v>0</v>
          </cell>
          <cell r="F1071">
            <v>0</v>
          </cell>
          <cell r="G1071">
            <v>0</v>
          </cell>
          <cell r="H1071" t="str">
            <v xml:space="preserve"> </v>
          </cell>
        </row>
        <row r="1072">
          <cell r="C1072" t="str">
            <v xml:space="preserve"> </v>
          </cell>
          <cell r="D1072">
            <v>0</v>
          </cell>
          <cell r="F1072">
            <v>0</v>
          </cell>
          <cell r="G1072">
            <v>0</v>
          </cell>
          <cell r="H1072" t="str">
            <v xml:space="preserve"> </v>
          </cell>
        </row>
        <row r="1073">
          <cell r="C1073" t="str">
            <v xml:space="preserve"> </v>
          </cell>
          <cell r="D1073">
            <v>0</v>
          </cell>
          <cell r="F1073">
            <v>0</v>
          </cell>
          <cell r="G1073">
            <v>0</v>
          </cell>
          <cell r="H1073" t="str">
            <v xml:space="preserve"> </v>
          </cell>
        </row>
        <row r="1074">
          <cell r="C1074" t="str">
            <v xml:space="preserve"> </v>
          </cell>
          <cell r="D1074">
            <v>0</v>
          </cell>
          <cell r="F1074">
            <v>0</v>
          </cell>
          <cell r="G1074">
            <v>0</v>
          </cell>
          <cell r="H1074" t="str">
            <v xml:space="preserve"> </v>
          </cell>
        </row>
        <row r="1075">
          <cell r="C1075" t="str">
            <v xml:space="preserve"> </v>
          </cell>
          <cell r="D1075">
            <v>0</v>
          </cell>
          <cell r="F1075">
            <v>0</v>
          </cell>
          <cell r="G1075">
            <v>0</v>
          </cell>
          <cell r="H1075" t="str">
            <v xml:space="preserve"> </v>
          </cell>
        </row>
        <row r="1076">
          <cell r="C1076" t="str">
            <v xml:space="preserve"> </v>
          </cell>
          <cell r="D1076">
            <v>0</v>
          </cell>
          <cell r="F1076">
            <v>0</v>
          </cell>
          <cell r="G1076">
            <v>0</v>
          </cell>
          <cell r="H1076" t="str">
            <v xml:space="preserve"> </v>
          </cell>
        </row>
        <row r="1077">
          <cell r="C1077" t="str">
            <v xml:space="preserve"> </v>
          </cell>
          <cell r="D1077">
            <v>0</v>
          </cell>
          <cell r="F1077">
            <v>0</v>
          </cell>
          <cell r="G1077">
            <v>0</v>
          </cell>
          <cell r="H1077" t="str">
            <v xml:space="preserve"> </v>
          </cell>
        </row>
        <row r="1078">
          <cell r="C1078" t="str">
            <v xml:space="preserve"> </v>
          </cell>
          <cell r="D1078">
            <v>0</v>
          </cell>
          <cell r="F1078">
            <v>0</v>
          </cell>
          <cell r="G1078">
            <v>0</v>
          </cell>
          <cell r="H1078" t="str">
            <v xml:space="preserve"> </v>
          </cell>
        </row>
        <row r="1079">
          <cell r="C1079" t="str">
            <v xml:space="preserve"> </v>
          </cell>
          <cell r="D1079">
            <v>0</v>
          </cell>
          <cell r="F1079">
            <v>0</v>
          </cell>
          <cell r="G1079">
            <v>0</v>
          </cell>
          <cell r="H1079" t="str">
            <v xml:space="preserve"> </v>
          </cell>
        </row>
        <row r="1080">
          <cell r="C1080" t="str">
            <v xml:space="preserve"> </v>
          </cell>
          <cell r="D1080">
            <v>0</v>
          </cell>
          <cell r="F1080">
            <v>0</v>
          </cell>
          <cell r="G1080">
            <v>0</v>
          </cell>
          <cell r="H1080" t="str">
            <v xml:space="preserve"> </v>
          </cell>
        </row>
        <row r="1081">
          <cell r="C1081" t="str">
            <v xml:space="preserve"> </v>
          </cell>
          <cell r="D1081">
            <v>0</v>
          </cell>
          <cell r="F1081">
            <v>0</v>
          </cell>
          <cell r="G1081">
            <v>0</v>
          </cell>
          <cell r="H1081" t="str">
            <v xml:space="preserve"> </v>
          </cell>
        </row>
        <row r="1082">
          <cell r="C1082" t="str">
            <v xml:space="preserve"> </v>
          </cell>
          <cell r="D1082">
            <v>0</v>
          </cell>
          <cell r="F1082">
            <v>0</v>
          </cell>
          <cell r="G1082">
            <v>0</v>
          </cell>
          <cell r="H1082" t="str">
            <v xml:space="preserve"> </v>
          </cell>
        </row>
        <row r="1083">
          <cell r="C1083" t="str">
            <v xml:space="preserve"> </v>
          </cell>
          <cell r="D1083">
            <v>0</v>
          </cell>
          <cell r="F1083">
            <v>0</v>
          </cell>
          <cell r="G1083">
            <v>0</v>
          </cell>
          <cell r="H1083" t="str">
            <v xml:space="preserve"> </v>
          </cell>
        </row>
        <row r="1084">
          <cell r="C1084" t="str">
            <v xml:space="preserve"> </v>
          </cell>
          <cell r="D1084">
            <v>0</v>
          </cell>
          <cell r="F1084">
            <v>0</v>
          </cell>
          <cell r="G1084">
            <v>0</v>
          </cell>
          <cell r="H1084" t="str">
            <v xml:space="preserve"> </v>
          </cell>
        </row>
        <row r="1085">
          <cell r="C1085" t="str">
            <v xml:space="preserve"> </v>
          </cell>
          <cell r="D1085">
            <v>0</v>
          </cell>
          <cell r="F1085">
            <v>0</v>
          </cell>
          <cell r="G1085">
            <v>0</v>
          </cell>
          <cell r="H1085" t="str">
            <v xml:space="preserve"> </v>
          </cell>
        </row>
        <row r="1086">
          <cell r="C1086" t="str">
            <v xml:space="preserve"> </v>
          </cell>
          <cell r="D1086">
            <v>0</v>
          </cell>
          <cell r="F1086">
            <v>0</v>
          </cell>
          <cell r="G1086">
            <v>0</v>
          </cell>
          <cell r="H1086" t="str">
            <v xml:space="preserve"> </v>
          </cell>
        </row>
        <row r="1087">
          <cell r="C1087" t="str">
            <v xml:space="preserve"> </v>
          </cell>
          <cell r="D1087">
            <v>0</v>
          </cell>
          <cell r="F1087">
            <v>0</v>
          </cell>
          <cell r="G1087">
            <v>0</v>
          </cell>
          <cell r="H1087" t="str">
            <v xml:space="preserve"> </v>
          </cell>
        </row>
        <row r="1088">
          <cell r="C1088" t="str">
            <v xml:space="preserve"> </v>
          </cell>
          <cell r="D1088">
            <v>0</v>
          </cell>
          <cell r="F1088">
            <v>0</v>
          </cell>
          <cell r="G1088">
            <v>0</v>
          </cell>
          <cell r="H1088" t="str">
            <v xml:space="preserve"> </v>
          </cell>
        </row>
        <row r="1089">
          <cell r="C1089" t="str">
            <v xml:space="preserve"> </v>
          </cell>
          <cell r="D1089">
            <v>0</v>
          </cell>
          <cell r="F1089">
            <v>0</v>
          </cell>
          <cell r="G1089">
            <v>0</v>
          </cell>
          <cell r="H1089" t="str">
            <v xml:space="preserve"> </v>
          </cell>
        </row>
        <row r="1090">
          <cell r="C1090" t="str">
            <v xml:space="preserve"> </v>
          </cell>
          <cell r="D1090">
            <v>0</v>
          </cell>
          <cell r="F1090">
            <v>0</v>
          </cell>
          <cell r="G1090">
            <v>0</v>
          </cell>
          <cell r="H1090" t="str">
            <v xml:space="preserve"> </v>
          </cell>
        </row>
        <row r="1091">
          <cell r="C1091" t="str">
            <v xml:space="preserve"> </v>
          </cell>
          <cell r="D1091">
            <v>0</v>
          </cell>
          <cell r="F1091">
            <v>0</v>
          </cell>
          <cell r="G1091">
            <v>0</v>
          </cell>
          <cell r="H1091" t="str">
            <v xml:space="preserve"> </v>
          </cell>
        </row>
        <row r="1092">
          <cell r="C1092" t="str">
            <v xml:space="preserve"> </v>
          </cell>
          <cell r="D1092">
            <v>0</v>
          </cell>
          <cell r="F1092">
            <v>0</v>
          </cell>
          <cell r="G1092">
            <v>0</v>
          </cell>
          <cell r="H1092" t="str">
            <v xml:space="preserve"> </v>
          </cell>
        </row>
        <row r="1093">
          <cell r="C1093" t="str">
            <v xml:space="preserve"> </v>
          </cell>
          <cell r="D1093">
            <v>0</v>
          </cell>
          <cell r="F1093">
            <v>0</v>
          </cell>
          <cell r="G1093">
            <v>0</v>
          </cell>
          <cell r="H1093" t="str">
            <v xml:space="preserve"> </v>
          </cell>
        </row>
        <row r="1094">
          <cell r="C1094" t="str">
            <v xml:space="preserve"> </v>
          </cell>
          <cell r="D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C1095" t="str">
            <v xml:space="preserve"> </v>
          </cell>
          <cell r="D1095">
            <v>0</v>
          </cell>
          <cell r="F1095">
            <v>0</v>
          </cell>
          <cell r="G1095">
            <v>0</v>
          </cell>
          <cell r="H1095" t="str">
            <v xml:space="preserve"> </v>
          </cell>
        </row>
        <row r="1096">
          <cell r="C1096" t="str">
            <v xml:space="preserve"> </v>
          </cell>
          <cell r="D1096">
            <v>0</v>
          </cell>
          <cell r="F1096">
            <v>0</v>
          </cell>
          <cell r="G1096">
            <v>0</v>
          </cell>
          <cell r="H1096" t="str">
            <v xml:space="preserve"> </v>
          </cell>
        </row>
        <row r="1097">
          <cell r="C1097" t="str">
            <v xml:space="preserve"> </v>
          </cell>
          <cell r="D1097">
            <v>0</v>
          </cell>
          <cell r="F1097">
            <v>0</v>
          </cell>
          <cell r="G1097">
            <v>0</v>
          </cell>
          <cell r="H1097" t="str">
            <v xml:space="preserve"> </v>
          </cell>
        </row>
        <row r="1098">
          <cell r="C1098" t="str">
            <v xml:space="preserve"> </v>
          </cell>
          <cell r="D1098">
            <v>0</v>
          </cell>
          <cell r="F1098">
            <v>0</v>
          </cell>
          <cell r="G1098">
            <v>0</v>
          </cell>
          <cell r="H1098" t="str">
            <v xml:space="preserve"> </v>
          </cell>
        </row>
        <row r="1099">
          <cell r="C1099" t="str">
            <v xml:space="preserve"> </v>
          </cell>
          <cell r="D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C1100" t="str">
            <v xml:space="preserve"> </v>
          </cell>
          <cell r="D1100">
            <v>0</v>
          </cell>
          <cell r="F1100">
            <v>0</v>
          </cell>
          <cell r="G1100">
            <v>0</v>
          </cell>
          <cell r="H1100" t="str">
            <v xml:space="preserve"> </v>
          </cell>
        </row>
        <row r="1101">
          <cell r="C1101" t="str">
            <v xml:space="preserve"> </v>
          </cell>
          <cell r="D1101">
            <v>0</v>
          </cell>
          <cell r="F1101">
            <v>0</v>
          </cell>
          <cell r="G1101">
            <v>0</v>
          </cell>
          <cell r="H1101" t="str">
            <v xml:space="preserve"> </v>
          </cell>
        </row>
        <row r="1102">
          <cell r="C1102" t="str">
            <v xml:space="preserve"> </v>
          </cell>
          <cell r="D1102">
            <v>0</v>
          </cell>
          <cell r="F1102">
            <v>0</v>
          </cell>
          <cell r="G1102">
            <v>0</v>
          </cell>
          <cell r="H1102" t="str">
            <v xml:space="preserve"> </v>
          </cell>
        </row>
        <row r="1103">
          <cell r="C1103" t="str">
            <v xml:space="preserve"> </v>
          </cell>
          <cell r="D1103">
            <v>0</v>
          </cell>
          <cell r="F1103">
            <v>0</v>
          </cell>
          <cell r="G1103">
            <v>0</v>
          </cell>
          <cell r="H1103" t="str">
            <v xml:space="preserve"> </v>
          </cell>
        </row>
        <row r="1104">
          <cell r="C1104" t="str">
            <v xml:space="preserve"> </v>
          </cell>
          <cell r="D1104">
            <v>0</v>
          </cell>
          <cell r="F1104">
            <v>0</v>
          </cell>
          <cell r="G1104">
            <v>0</v>
          </cell>
          <cell r="H1104" t="str">
            <v xml:space="preserve"> </v>
          </cell>
        </row>
        <row r="1105">
          <cell r="C1105" t="str">
            <v xml:space="preserve"> </v>
          </cell>
          <cell r="D1105">
            <v>0</v>
          </cell>
          <cell r="F1105">
            <v>0</v>
          </cell>
          <cell r="G1105">
            <v>0</v>
          </cell>
          <cell r="H1105" t="str">
            <v xml:space="preserve"> </v>
          </cell>
        </row>
        <row r="1106">
          <cell r="C1106" t="str">
            <v xml:space="preserve"> </v>
          </cell>
          <cell r="D1106">
            <v>0</v>
          </cell>
          <cell r="F1106">
            <v>0</v>
          </cell>
          <cell r="G1106">
            <v>0</v>
          </cell>
          <cell r="H1106" t="str">
            <v xml:space="preserve"> </v>
          </cell>
        </row>
        <row r="1107">
          <cell r="C1107" t="str">
            <v xml:space="preserve"> </v>
          </cell>
          <cell r="D1107">
            <v>0</v>
          </cell>
          <cell r="F1107">
            <v>0</v>
          </cell>
          <cell r="G1107">
            <v>0</v>
          </cell>
          <cell r="H1107" t="str">
            <v xml:space="preserve"> </v>
          </cell>
        </row>
        <row r="1108">
          <cell r="C1108" t="str">
            <v xml:space="preserve"> </v>
          </cell>
          <cell r="D1108">
            <v>0</v>
          </cell>
          <cell r="F1108">
            <v>0</v>
          </cell>
          <cell r="G1108">
            <v>0</v>
          </cell>
          <cell r="H1108" t="str">
            <v xml:space="preserve"> </v>
          </cell>
        </row>
        <row r="1109">
          <cell r="C1109" t="str">
            <v xml:space="preserve"> </v>
          </cell>
          <cell r="D1109">
            <v>0</v>
          </cell>
          <cell r="F1109">
            <v>0</v>
          </cell>
          <cell r="G1109">
            <v>0</v>
          </cell>
          <cell r="H1109" t="str">
            <v xml:space="preserve"> </v>
          </cell>
        </row>
        <row r="1110">
          <cell r="C1110" t="str">
            <v xml:space="preserve"> </v>
          </cell>
          <cell r="D1110">
            <v>0</v>
          </cell>
          <cell r="F1110">
            <v>0</v>
          </cell>
          <cell r="G1110">
            <v>0</v>
          </cell>
          <cell r="H1110" t="str">
            <v xml:space="preserve"> </v>
          </cell>
        </row>
        <row r="1111">
          <cell r="C1111" t="str">
            <v xml:space="preserve"> </v>
          </cell>
          <cell r="D1111">
            <v>0</v>
          </cell>
          <cell r="F1111">
            <v>0</v>
          </cell>
          <cell r="G1111">
            <v>0</v>
          </cell>
          <cell r="H1111" t="str">
            <v xml:space="preserve"> </v>
          </cell>
        </row>
        <row r="1112">
          <cell r="C1112" t="str">
            <v xml:space="preserve"> </v>
          </cell>
          <cell r="D1112">
            <v>0</v>
          </cell>
          <cell r="F1112">
            <v>0</v>
          </cell>
          <cell r="G1112">
            <v>0</v>
          </cell>
          <cell r="H1112" t="str">
            <v xml:space="preserve"> </v>
          </cell>
        </row>
        <row r="1113">
          <cell r="C1113" t="str">
            <v xml:space="preserve"> </v>
          </cell>
          <cell r="D1113">
            <v>0</v>
          </cell>
          <cell r="F1113">
            <v>0</v>
          </cell>
          <cell r="G1113">
            <v>0</v>
          </cell>
          <cell r="H1113" t="str">
            <v xml:space="preserve"> </v>
          </cell>
        </row>
        <row r="1114">
          <cell r="C1114" t="str">
            <v xml:space="preserve"> </v>
          </cell>
          <cell r="D1114">
            <v>0</v>
          </cell>
          <cell r="F1114">
            <v>0</v>
          </cell>
          <cell r="G1114">
            <v>0</v>
          </cell>
          <cell r="H1114" t="str">
            <v xml:space="preserve"> </v>
          </cell>
        </row>
        <row r="1115">
          <cell r="C1115" t="str">
            <v xml:space="preserve"> </v>
          </cell>
          <cell r="D1115">
            <v>0</v>
          </cell>
          <cell r="F1115">
            <v>0</v>
          </cell>
          <cell r="G1115">
            <v>0</v>
          </cell>
          <cell r="H1115" t="str">
            <v xml:space="preserve"> </v>
          </cell>
        </row>
        <row r="1116">
          <cell r="C1116" t="str">
            <v xml:space="preserve"> </v>
          </cell>
          <cell r="D1116">
            <v>0</v>
          </cell>
          <cell r="F1116">
            <v>0</v>
          </cell>
          <cell r="G1116">
            <v>0</v>
          </cell>
          <cell r="H1116" t="str">
            <v xml:space="preserve"> </v>
          </cell>
        </row>
        <row r="1117">
          <cell r="C1117" t="str">
            <v xml:space="preserve"> </v>
          </cell>
          <cell r="D1117">
            <v>0</v>
          </cell>
          <cell r="F1117">
            <v>0</v>
          </cell>
          <cell r="G1117">
            <v>0</v>
          </cell>
          <cell r="H1117" t="str">
            <v xml:space="preserve"> </v>
          </cell>
        </row>
        <row r="1118">
          <cell r="C1118" t="str">
            <v xml:space="preserve"> </v>
          </cell>
          <cell r="D1118">
            <v>0</v>
          </cell>
          <cell r="F1118">
            <v>0</v>
          </cell>
          <cell r="G1118">
            <v>0</v>
          </cell>
          <cell r="H1118" t="str">
            <v xml:space="preserve"> </v>
          </cell>
        </row>
        <row r="1119">
          <cell r="C1119" t="str">
            <v xml:space="preserve"> </v>
          </cell>
          <cell r="D1119">
            <v>0</v>
          </cell>
          <cell r="F1119">
            <v>0</v>
          </cell>
          <cell r="G1119">
            <v>0</v>
          </cell>
          <cell r="H1119" t="str">
            <v xml:space="preserve"> </v>
          </cell>
        </row>
        <row r="1120">
          <cell r="C1120" t="str">
            <v xml:space="preserve"> </v>
          </cell>
          <cell r="D1120">
            <v>0</v>
          </cell>
          <cell r="F1120">
            <v>0</v>
          </cell>
          <cell r="G1120">
            <v>0</v>
          </cell>
          <cell r="H1120" t="str">
            <v xml:space="preserve"> </v>
          </cell>
        </row>
        <row r="1121">
          <cell r="C1121" t="str">
            <v xml:space="preserve"> </v>
          </cell>
          <cell r="D1121">
            <v>0</v>
          </cell>
          <cell r="F1121">
            <v>0</v>
          </cell>
          <cell r="G1121">
            <v>0</v>
          </cell>
          <cell r="H1121" t="str">
            <v xml:space="preserve"> </v>
          </cell>
        </row>
        <row r="1122">
          <cell r="C1122" t="str">
            <v xml:space="preserve"> </v>
          </cell>
          <cell r="D1122">
            <v>0</v>
          </cell>
          <cell r="F1122">
            <v>0</v>
          </cell>
          <cell r="G1122">
            <v>0</v>
          </cell>
          <cell r="H1122" t="str">
            <v xml:space="preserve"> </v>
          </cell>
        </row>
        <row r="1123">
          <cell r="C1123" t="str">
            <v xml:space="preserve"> </v>
          </cell>
          <cell r="D1123">
            <v>0</v>
          </cell>
          <cell r="F1123">
            <v>0</v>
          </cell>
          <cell r="G1123">
            <v>0</v>
          </cell>
          <cell r="H1123" t="str">
            <v xml:space="preserve"> </v>
          </cell>
        </row>
        <row r="1124">
          <cell r="C1124" t="str">
            <v xml:space="preserve"> </v>
          </cell>
          <cell r="D1124">
            <v>0</v>
          </cell>
          <cell r="F1124">
            <v>0</v>
          </cell>
          <cell r="G1124">
            <v>0</v>
          </cell>
          <cell r="H1124" t="str">
            <v xml:space="preserve"> </v>
          </cell>
        </row>
        <row r="1125">
          <cell r="C1125" t="str">
            <v xml:space="preserve"> </v>
          </cell>
          <cell r="D1125">
            <v>0</v>
          </cell>
          <cell r="F1125">
            <v>0</v>
          </cell>
          <cell r="G1125">
            <v>0</v>
          </cell>
          <cell r="H1125" t="str">
            <v xml:space="preserve"> </v>
          </cell>
        </row>
        <row r="1126">
          <cell r="C1126" t="str">
            <v xml:space="preserve"> </v>
          </cell>
          <cell r="D1126">
            <v>0</v>
          </cell>
          <cell r="F1126">
            <v>0</v>
          </cell>
          <cell r="G1126">
            <v>0</v>
          </cell>
          <cell r="H1126" t="str">
            <v xml:space="preserve"> </v>
          </cell>
        </row>
        <row r="1127">
          <cell r="C1127" t="str">
            <v xml:space="preserve"> </v>
          </cell>
          <cell r="D1127">
            <v>0</v>
          </cell>
          <cell r="F1127">
            <v>0</v>
          </cell>
          <cell r="G1127">
            <v>0</v>
          </cell>
          <cell r="H1127" t="str">
            <v xml:space="preserve"> </v>
          </cell>
        </row>
        <row r="1128">
          <cell r="C1128" t="str">
            <v xml:space="preserve"> </v>
          </cell>
          <cell r="D1128">
            <v>0</v>
          </cell>
          <cell r="F1128">
            <v>0</v>
          </cell>
          <cell r="G1128">
            <v>0</v>
          </cell>
          <cell r="H1128" t="str">
            <v xml:space="preserve"> </v>
          </cell>
        </row>
        <row r="1129">
          <cell r="C1129" t="str">
            <v xml:space="preserve"> </v>
          </cell>
          <cell r="D1129">
            <v>0</v>
          </cell>
          <cell r="F1129">
            <v>0</v>
          </cell>
          <cell r="G1129">
            <v>0</v>
          </cell>
          <cell r="H1129" t="str">
            <v xml:space="preserve"> </v>
          </cell>
        </row>
        <row r="1130">
          <cell r="C1130" t="str">
            <v xml:space="preserve"> </v>
          </cell>
          <cell r="D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C1131" t="str">
            <v xml:space="preserve"> </v>
          </cell>
          <cell r="D1131">
            <v>0</v>
          </cell>
          <cell r="F1131">
            <v>0</v>
          </cell>
          <cell r="G1131">
            <v>0</v>
          </cell>
          <cell r="H1131" t="str">
            <v xml:space="preserve"> </v>
          </cell>
        </row>
        <row r="1132">
          <cell r="C1132" t="str">
            <v xml:space="preserve"> </v>
          </cell>
          <cell r="D1132">
            <v>0</v>
          </cell>
          <cell r="F1132">
            <v>0</v>
          </cell>
          <cell r="G1132">
            <v>0</v>
          </cell>
          <cell r="H1132" t="str">
            <v xml:space="preserve"> </v>
          </cell>
        </row>
        <row r="1133">
          <cell r="C1133" t="str">
            <v xml:space="preserve"> </v>
          </cell>
          <cell r="D1133">
            <v>0</v>
          </cell>
          <cell r="F1133">
            <v>0</v>
          </cell>
          <cell r="G1133">
            <v>0</v>
          </cell>
          <cell r="H1133" t="str">
            <v xml:space="preserve"> </v>
          </cell>
        </row>
        <row r="1134">
          <cell r="C1134" t="str">
            <v xml:space="preserve"> </v>
          </cell>
          <cell r="D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C1135" t="str">
            <v xml:space="preserve"> </v>
          </cell>
          <cell r="D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C1136" t="str">
            <v xml:space="preserve"> </v>
          </cell>
          <cell r="D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C1137" t="str">
            <v xml:space="preserve"> </v>
          </cell>
          <cell r="D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C1138" t="str">
            <v xml:space="preserve"> </v>
          </cell>
          <cell r="D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C1139" t="str">
            <v xml:space="preserve"> </v>
          </cell>
          <cell r="D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C1140" t="str">
            <v xml:space="preserve"> </v>
          </cell>
          <cell r="D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C1141" t="str">
            <v xml:space="preserve"> </v>
          </cell>
          <cell r="D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C1142" t="str">
            <v xml:space="preserve"> </v>
          </cell>
          <cell r="D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C1143" t="str">
            <v xml:space="preserve"> </v>
          </cell>
          <cell r="D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C1144" t="str">
            <v xml:space="preserve"> </v>
          </cell>
          <cell r="D1144">
            <v>0</v>
          </cell>
          <cell r="F1144">
            <v>0</v>
          </cell>
          <cell r="G1144">
            <v>0</v>
          </cell>
          <cell r="H1144" t="str">
            <v xml:space="preserve"> </v>
          </cell>
        </row>
        <row r="1145">
          <cell r="C1145" t="str">
            <v xml:space="preserve"> </v>
          </cell>
          <cell r="D1145">
            <v>0</v>
          </cell>
          <cell r="F1145">
            <v>0</v>
          </cell>
          <cell r="G1145">
            <v>0</v>
          </cell>
          <cell r="H1145" t="str">
            <v xml:space="preserve"> </v>
          </cell>
        </row>
        <row r="1146">
          <cell r="C1146" t="str">
            <v xml:space="preserve"> </v>
          </cell>
          <cell r="D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C1147" t="str">
            <v xml:space="preserve"> </v>
          </cell>
          <cell r="D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C1148" t="str">
            <v xml:space="preserve"> </v>
          </cell>
          <cell r="D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C1149" t="str">
            <v xml:space="preserve"> </v>
          </cell>
          <cell r="D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C1150" t="str">
            <v xml:space="preserve"> </v>
          </cell>
          <cell r="D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C1151" t="str">
            <v xml:space="preserve"> </v>
          </cell>
          <cell r="D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C1152" t="str">
            <v xml:space="preserve"> </v>
          </cell>
          <cell r="D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C1153" t="str">
            <v xml:space="preserve"> </v>
          </cell>
          <cell r="D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C1154" t="str">
            <v xml:space="preserve"> </v>
          </cell>
          <cell r="D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C1155" t="str">
            <v xml:space="preserve"> </v>
          </cell>
          <cell r="D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C1156" t="str">
            <v xml:space="preserve"> </v>
          </cell>
          <cell r="D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C1157" t="str">
            <v xml:space="preserve"> </v>
          </cell>
          <cell r="D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C1158" t="str">
            <v xml:space="preserve"> </v>
          </cell>
          <cell r="D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C1159" t="str">
            <v xml:space="preserve"> </v>
          </cell>
          <cell r="D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C1160" t="str">
            <v xml:space="preserve"> </v>
          </cell>
          <cell r="D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C1161" t="str">
            <v xml:space="preserve"> </v>
          </cell>
          <cell r="D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C1162" t="str">
            <v xml:space="preserve"> </v>
          </cell>
          <cell r="D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C1163" t="str">
            <v xml:space="preserve"> </v>
          </cell>
          <cell r="D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C1164" t="str">
            <v xml:space="preserve"> </v>
          </cell>
          <cell r="D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C1165" t="str">
            <v xml:space="preserve"> </v>
          </cell>
          <cell r="D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C1166" t="str">
            <v xml:space="preserve"> </v>
          </cell>
          <cell r="D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C1167" t="str">
            <v xml:space="preserve"> </v>
          </cell>
          <cell r="D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C1168" t="str">
            <v xml:space="preserve"> </v>
          </cell>
          <cell r="D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C1169" t="str">
            <v xml:space="preserve"> </v>
          </cell>
          <cell r="D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C1170" t="str">
            <v xml:space="preserve"> </v>
          </cell>
          <cell r="D1170">
            <v>0</v>
          </cell>
          <cell r="F1170">
            <v>0</v>
          </cell>
          <cell r="G1170">
            <v>0</v>
          </cell>
          <cell r="H1170" t="str">
            <v xml:space="preserve"> </v>
          </cell>
        </row>
        <row r="1171">
          <cell r="C1171" t="str">
            <v xml:space="preserve"> </v>
          </cell>
          <cell r="D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C1172" t="str">
            <v xml:space="preserve"> </v>
          </cell>
          <cell r="D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C1173" t="str">
            <v xml:space="preserve"> </v>
          </cell>
          <cell r="D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C1174" t="str">
            <v xml:space="preserve"> </v>
          </cell>
          <cell r="D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C1175" t="str">
            <v xml:space="preserve"> </v>
          </cell>
          <cell r="D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C1176" t="str">
            <v xml:space="preserve"> </v>
          </cell>
          <cell r="D1176">
            <v>0</v>
          </cell>
          <cell r="F1176">
            <v>0</v>
          </cell>
          <cell r="G1176">
            <v>0</v>
          </cell>
          <cell r="H1176" t="str">
            <v xml:space="preserve"> </v>
          </cell>
        </row>
        <row r="1177">
          <cell r="C1177" t="str">
            <v xml:space="preserve"> </v>
          </cell>
          <cell r="D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C1178" t="str">
            <v xml:space="preserve"> </v>
          </cell>
          <cell r="D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C1179" t="str">
            <v xml:space="preserve"> </v>
          </cell>
          <cell r="D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C1180" t="str">
            <v xml:space="preserve"> </v>
          </cell>
          <cell r="D1180">
            <v>0</v>
          </cell>
          <cell r="F1180">
            <v>0</v>
          </cell>
          <cell r="G1180">
            <v>0</v>
          </cell>
          <cell r="H1180" t="str">
            <v xml:space="preserve"> </v>
          </cell>
        </row>
        <row r="1181">
          <cell r="C1181" t="str">
            <v xml:space="preserve"> </v>
          </cell>
          <cell r="D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C1182" t="str">
            <v xml:space="preserve"> </v>
          </cell>
          <cell r="D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C1183" t="str">
            <v xml:space="preserve"> </v>
          </cell>
          <cell r="D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C1184" t="str">
            <v xml:space="preserve"> </v>
          </cell>
          <cell r="D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C1185" t="str">
            <v xml:space="preserve"> </v>
          </cell>
          <cell r="D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C1186" t="str">
            <v xml:space="preserve"> </v>
          </cell>
          <cell r="D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C1187" t="str">
            <v xml:space="preserve"> </v>
          </cell>
          <cell r="D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C1188" t="str">
            <v xml:space="preserve"> </v>
          </cell>
          <cell r="D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C1189" t="str">
            <v xml:space="preserve"> </v>
          </cell>
          <cell r="D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C1190" t="str">
            <v xml:space="preserve"> </v>
          </cell>
          <cell r="D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C1191" t="str">
            <v xml:space="preserve"> </v>
          </cell>
          <cell r="D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C1192" t="str">
            <v xml:space="preserve"> </v>
          </cell>
          <cell r="D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C1193" t="str">
            <v xml:space="preserve"> </v>
          </cell>
          <cell r="D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C1194" t="str">
            <v xml:space="preserve"> </v>
          </cell>
          <cell r="D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C1195" t="str">
            <v xml:space="preserve"> </v>
          </cell>
          <cell r="D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C1196" t="str">
            <v xml:space="preserve"> </v>
          </cell>
          <cell r="D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C1197" t="str">
            <v xml:space="preserve"> </v>
          </cell>
          <cell r="D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C1198" t="str">
            <v xml:space="preserve"> </v>
          </cell>
          <cell r="D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C1199" t="str">
            <v xml:space="preserve"> </v>
          </cell>
          <cell r="D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C1200" t="str">
            <v xml:space="preserve"> </v>
          </cell>
          <cell r="D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C1201" t="str">
            <v xml:space="preserve"> </v>
          </cell>
          <cell r="D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C1202" t="str">
            <v xml:space="preserve"> </v>
          </cell>
          <cell r="D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C1203" t="str">
            <v xml:space="preserve"> </v>
          </cell>
          <cell r="D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C1204" t="str">
            <v xml:space="preserve"> </v>
          </cell>
          <cell r="D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C1205" t="str">
            <v xml:space="preserve"> </v>
          </cell>
          <cell r="D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C1206" t="str">
            <v xml:space="preserve"> </v>
          </cell>
          <cell r="D1206">
            <v>0</v>
          </cell>
          <cell r="F1206">
            <v>0</v>
          </cell>
          <cell r="G1206">
            <v>0</v>
          </cell>
          <cell r="H1206" t="str">
            <v xml:space="preserve"> </v>
          </cell>
        </row>
        <row r="1207">
          <cell r="C1207" t="str">
            <v xml:space="preserve"> </v>
          </cell>
          <cell r="D1207">
            <v>0</v>
          </cell>
          <cell r="F1207">
            <v>0</v>
          </cell>
          <cell r="G1207">
            <v>0</v>
          </cell>
          <cell r="H1207" t="str">
            <v xml:space="preserve"> </v>
          </cell>
        </row>
        <row r="1208">
          <cell r="C1208" t="str">
            <v xml:space="preserve"> </v>
          </cell>
          <cell r="D1208">
            <v>0</v>
          </cell>
          <cell r="F1208">
            <v>0</v>
          </cell>
          <cell r="G1208">
            <v>0</v>
          </cell>
          <cell r="H1208" t="str">
            <v xml:space="preserve"> </v>
          </cell>
        </row>
        <row r="1209">
          <cell r="C1209" t="str">
            <v xml:space="preserve"> </v>
          </cell>
          <cell r="D1209">
            <v>0</v>
          </cell>
          <cell r="F1209">
            <v>0</v>
          </cell>
          <cell r="G1209">
            <v>0</v>
          </cell>
          <cell r="H1209" t="str">
            <v xml:space="preserve"> </v>
          </cell>
        </row>
        <row r="1210">
          <cell r="C1210" t="str">
            <v xml:space="preserve"> </v>
          </cell>
          <cell r="D1210">
            <v>0</v>
          </cell>
          <cell r="F1210">
            <v>0</v>
          </cell>
          <cell r="G1210">
            <v>0</v>
          </cell>
          <cell r="H1210" t="str">
            <v xml:space="preserve"> </v>
          </cell>
        </row>
        <row r="1211">
          <cell r="C1211" t="str">
            <v xml:space="preserve"> </v>
          </cell>
          <cell r="D1211">
            <v>0</v>
          </cell>
          <cell r="F1211">
            <v>0</v>
          </cell>
          <cell r="G1211">
            <v>0</v>
          </cell>
          <cell r="H1211" t="str">
            <v xml:space="preserve"> </v>
          </cell>
        </row>
        <row r="1212">
          <cell r="C1212" t="str">
            <v xml:space="preserve"> </v>
          </cell>
          <cell r="D1212">
            <v>0</v>
          </cell>
          <cell r="F1212">
            <v>0</v>
          </cell>
          <cell r="G1212">
            <v>0</v>
          </cell>
          <cell r="H1212" t="str">
            <v xml:space="preserve"> </v>
          </cell>
        </row>
        <row r="1213">
          <cell r="C1213" t="str">
            <v xml:space="preserve"> </v>
          </cell>
          <cell r="D1213">
            <v>0</v>
          </cell>
          <cell r="F1213">
            <v>0</v>
          </cell>
          <cell r="G1213">
            <v>0</v>
          </cell>
          <cell r="H1213" t="str">
            <v xml:space="preserve"> </v>
          </cell>
        </row>
        <row r="1214">
          <cell r="C1214" t="str">
            <v xml:space="preserve"> </v>
          </cell>
          <cell r="D1214">
            <v>0</v>
          </cell>
          <cell r="F1214">
            <v>0</v>
          </cell>
          <cell r="G1214">
            <v>0</v>
          </cell>
          <cell r="H1214" t="str">
            <v xml:space="preserve"> </v>
          </cell>
        </row>
        <row r="1215">
          <cell r="C1215" t="str">
            <v xml:space="preserve"> </v>
          </cell>
          <cell r="D1215">
            <v>0</v>
          </cell>
          <cell r="F1215">
            <v>0</v>
          </cell>
          <cell r="G1215">
            <v>0</v>
          </cell>
          <cell r="H1215" t="str">
            <v xml:space="preserve"> </v>
          </cell>
        </row>
        <row r="1216">
          <cell r="C1216" t="str">
            <v xml:space="preserve"> </v>
          </cell>
          <cell r="D1216">
            <v>0</v>
          </cell>
          <cell r="F1216">
            <v>0</v>
          </cell>
          <cell r="G1216">
            <v>0</v>
          </cell>
          <cell r="H1216" t="str">
            <v xml:space="preserve"> </v>
          </cell>
        </row>
        <row r="1217">
          <cell r="C1217" t="str">
            <v xml:space="preserve"> </v>
          </cell>
          <cell r="D1217">
            <v>0</v>
          </cell>
          <cell r="F1217">
            <v>0</v>
          </cell>
          <cell r="G1217">
            <v>0</v>
          </cell>
          <cell r="H1217" t="str">
            <v xml:space="preserve"> </v>
          </cell>
        </row>
        <row r="1218">
          <cell r="C1218" t="str">
            <v xml:space="preserve"> </v>
          </cell>
          <cell r="D1218">
            <v>0</v>
          </cell>
          <cell r="F1218">
            <v>0</v>
          </cell>
          <cell r="G1218">
            <v>0</v>
          </cell>
          <cell r="H1218" t="str">
            <v xml:space="preserve"> </v>
          </cell>
        </row>
        <row r="1219">
          <cell r="C1219" t="str">
            <v xml:space="preserve"> </v>
          </cell>
          <cell r="D1219">
            <v>0</v>
          </cell>
          <cell r="F1219">
            <v>0</v>
          </cell>
          <cell r="G1219">
            <v>0</v>
          </cell>
          <cell r="H1219" t="str">
            <v xml:space="preserve"> </v>
          </cell>
        </row>
        <row r="1220">
          <cell r="C1220" t="str">
            <v xml:space="preserve"> </v>
          </cell>
          <cell r="D1220">
            <v>0</v>
          </cell>
          <cell r="F1220">
            <v>0</v>
          </cell>
          <cell r="G1220">
            <v>0</v>
          </cell>
          <cell r="H1220" t="str">
            <v xml:space="preserve"> </v>
          </cell>
        </row>
        <row r="1221">
          <cell r="C1221" t="str">
            <v xml:space="preserve"> </v>
          </cell>
          <cell r="D1221">
            <v>0</v>
          </cell>
          <cell r="F1221">
            <v>0</v>
          </cell>
          <cell r="G1221">
            <v>0</v>
          </cell>
          <cell r="H1221" t="str">
            <v xml:space="preserve"> </v>
          </cell>
        </row>
        <row r="1222">
          <cell r="C1222" t="str">
            <v xml:space="preserve"> </v>
          </cell>
          <cell r="D1222">
            <v>0</v>
          </cell>
          <cell r="F1222">
            <v>0</v>
          </cell>
          <cell r="G1222">
            <v>0</v>
          </cell>
          <cell r="H1222" t="str">
            <v xml:space="preserve"> </v>
          </cell>
        </row>
        <row r="1223">
          <cell r="C1223" t="str">
            <v xml:space="preserve"> </v>
          </cell>
          <cell r="D1223">
            <v>0</v>
          </cell>
          <cell r="F1223">
            <v>0</v>
          </cell>
          <cell r="G1223">
            <v>0</v>
          </cell>
          <cell r="H1223" t="str">
            <v xml:space="preserve"> </v>
          </cell>
        </row>
        <row r="1224">
          <cell r="C1224" t="str">
            <v xml:space="preserve"> </v>
          </cell>
          <cell r="D1224">
            <v>0</v>
          </cell>
          <cell r="F1224">
            <v>0</v>
          </cell>
          <cell r="G1224">
            <v>0</v>
          </cell>
          <cell r="H1224" t="str">
            <v xml:space="preserve"> </v>
          </cell>
        </row>
        <row r="1225">
          <cell r="C1225" t="str">
            <v xml:space="preserve"> </v>
          </cell>
          <cell r="D1225">
            <v>0</v>
          </cell>
          <cell r="F1225">
            <v>0</v>
          </cell>
          <cell r="G1225">
            <v>0</v>
          </cell>
          <cell r="H1225" t="str">
            <v xml:space="preserve"> </v>
          </cell>
        </row>
        <row r="1226">
          <cell r="C1226" t="str">
            <v xml:space="preserve"> </v>
          </cell>
          <cell r="D1226">
            <v>0</v>
          </cell>
          <cell r="F1226">
            <v>0</v>
          </cell>
          <cell r="G1226">
            <v>0</v>
          </cell>
          <cell r="H1226" t="str">
            <v xml:space="preserve"> </v>
          </cell>
        </row>
        <row r="1227">
          <cell r="C1227" t="str">
            <v xml:space="preserve"> </v>
          </cell>
          <cell r="D1227">
            <v>0</v>
          </cell>
          <cell r="F1227">
            <v>0</v>
          </cell>
          <cell r="G1227">
            <v>0</v>
          </cell>
          <cell r="H1227" t="str">
            <v xml:space="preserve"> </v>
          </cell>
        </row>
        <row r="1228">
          <cell r="C1228" t="str">
            <v xml:space="preserve"> </v>
          </cell>
          <cell r="D1228">
            <v>0</v>
          </cell>
          <cell r="F1228">
            <v>0</v>
          </cell>
          <cell r="G1228">
            <v>0</v>
          </cell>
          <cell r="H1228" t="str">
            <v xml:space="preserve"> </v>
          </cell>
        </row>
        <row r="1229">
          <cell r="C1229" t="str">
            <v xml:space="preserve"> </v>
          </cell>
          <cell r="D1229">
            <v>0</v>
          </cell>
          <cell r="F1229">
            <v>0</v>
          </cell>
          <cell r="G1229">
            <v>0</v>
          </cell>
          <cell r="H1229" t="str">
            <v xml:space="preserve"> </v>
          </cell>
        </row>
        <row r="1230">
          <cell r="C1230" t="str">
            <v xml:space="preserve"> </v>
          </cell>
          <cell r="D1230">
            <v>0</v>
          </cell>
          <cell r="F1230">
            <v>0</v>
          </cell>
          <cell r="G1230">
            <v>0</v>
          </cell>
          <cell r="H1230" t="str">
            <v xml:space="preserve"> </v>
          </cell>
        </row>
        <row r="1231">
          <cell r="C1231" t="str">
            <v xml:space="preserve"> </v>
          </cell>
          <cell r="D1231">
            <v>0</v>
          </cell>
          <cell r="F1231">
            <v>0</v>
          </cell>
          <cell r="G1231">
            <v>0</v>
          </cell>
          <cell r="H1231" t="str">
            <v xml:space="preserve"> </v>
          </cell>
        </row>
        <row r="1232">
          <cell r="C1232" t="str">
            <v xml:space="preserve"> </v>
          </cell>
          <cell r="D1232">
            <v>0</v>
          </cell>
          <cell r="F1232">
            <v>0</v>
          </cell>
          <cell r="G1232">
            <v>0</v>
          </cell>
          <cell r="H1232" t="str">
            <v xml:space="preserve"> </v>
          </cell>
        </row>
        <row r="1233">
          <cell r="C1233" t="str">
            <v xml:space="preserve"> </v>
          </cell>
          <cell r="D1233">
            <v>0</v>
          </cell>
          <cell r="F1233">
            <v>0</v>
          </cell>
          <cell r="G1233">
            <v>0</v>
          </cell>
          <cell r="H1233" t="str">
            <v xml:space="preserve"> </v>
          </cell>
        </row>
        <row r="1234">
          <cell r="C1234" t="str">
            <v xml:space="preserve"> </v>
          </cell>
          <cell r="D1234">
            <v>0</v>
          </cell>
          <cell r="F1234">
            <v>0</v>
          </cell>
          <cell r="G1234">
            <v>0</v>
          </cell>
          <cell r="H1234" t="str">
            <v xml:space="preserve"> </v>
          </cell>
        </row>
        <row r="1235">
          <cell r="C1235" t="str">
            <v xml:space="preserve"> </v>
          </cell>
          <cell r="D1235">
            <v>0</v>
          </cell>
          <cell r="F1235">
            <v>0</v>
          </cell>
          <cell r="G1235">
            <v>0</v>
          </cell>
          <cell r="H1235" t="str">
            <v xml:space="preserve"> </v>
          </cell>
        </row>
        <row r="1236">
          <cell r="C1236" t="str">
            <v xml:space="preserve"> </v>
          </cell>
          <cell r="D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C1237" t="str">
            <v xml:space="preserve"> </v>
          </cell>
          <cell r="D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C1238" t="str">
            <v xml:space="preserve"> </v>
          </cell>
          <cell r="D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C1239" t="str">
            <v xml:space="preserve"> </v>
          </cell>
          <cell r="D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C1240" t="str">
            <v xml:space="preserve"> </v>
          </cell>
          <cell r="D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C1241" t="str">
            <v xml:space="preserve"> </v>
          </cell>
          <cell r="D1241">
            <v>0</v>
          </cell>
          <cell r="F1241">
            <v>0</v>
          </cell>
          <cell r="G1241">
            <v>0</v>
          </cell>
          <cell r="H1241" t="str">
            <v xml:space="preserve"> </v>
          </cell>
        </row>
        <row r="1242">
          <cell r="C1242" t="str">
            <v xml:space="preserve"> </v>
          </cell>
          <cell r="D1242">
            <v>0</v>
          </cell>
          <cell r="F1242">
            <v>0</v>
          </cell>
          <cell r="G1242">
            <v>0</v>
          </cell>
          <cell r="H1242" t="str">
            <v xml:space="preserve"> </v>
          </cell>
        </row>
        <row r="1243">
          <cell r="C1243" t="str">
            <v xml:space="preserve"> </v>
          </cell>
          <cell r="D1243">
            <v>0</v>
          </cell>
          <cell r="F1243">
            <v>0</v>
          </cell>
          <cell r="G1243">
            <v>0</v>
          </cell>
          <cell r="H1243" t="str">
            <v xml:space="preserve"> </v>
          </cell>
        </row>
        <row r="1244">
          <cell r="C1244" t="str">
            <v xml:space="preserve"> </v>
          </cell>
          <cell r="D1244">
            <v>0</v>
          </cell>
          <cell r="F1244">
            <v>0</v>
          </cell>
          <cell r="G1244">
            <v>0</v>
          </cell>
          <cell r="H1244" t="str">
            <v xml:space="preserve"> </v>
          </cell>
        </row>
        <row r="1245">
          <cell r="C1245" t="str">
            <v xml:space="preserve"> </v>
          </cell>
          <cell r="D1245">
            <v>0</v>
          </cell>
          <cell r="F1245">
            <v>0</v>
          </cell>
          <cell r="G1245">
            <v>0</v>
          </cell>
          <cell r="H1245" t="str">
            <v xml:space="preserve"> </v>
          </cell>
        </row>
        <row r="1246">
          <cell r="C1246" t="str">
            <v xml:space="preserve"> </v>
          </cell>
          <cell r="D1246">
            <v>0</v>
          </cell>
          <cell r="F1246">
            <v>0</v>
          </cell>
          <cell r="G1246">
            <v>0</v>
          </cell>
          <cell r="H1246" t="str">
            <v xml:space="preserve"> </v>
          </cell>
        </row>
        <row r="1247">
          <cell r="C1247" t="str">
            <v xml:space="preserve"> </v>
          </cell>
          <cell r="D1247">
            <v>0</v>
          </cell>
          <cell r="F1247">
            <v>0</v>
          </cell>
          <cell r="G1247">
            <v>0</v>
          </cell>
          <cell r="H1247" t="str">
            <v xml:space="preserve"> </v>
          </cell>
        </row>
        <row r="1248">
          <cell r="C1248" t="str">
            <v xml:space="preserve"> </v>
          </cell>
          <cell r="D1248">
            <v>0</v>
          </cell>
          <cell r="F1248">
            <v>0</v>
          </cell>
          <cell r="G1248">
            <v>0</v>
          </cell>
          <cell r="H1248" t="str">
            <v xml:space="preserve"> </v>
          </cell>
        </row>
        <row r="1249">
          <cell r="C1249" t="str">
            <v xml:space="preserve"> </v>
          </cell>
          <cell r="D1249">
            <v>0</v>
          </cell>
          <cell r="F1249">
            <v>0</v>
          </cell>
          <cell r="G1249">
            <v>0</v>
          </cell>
          <cell r="H1249" t="str">
            <v xml:space="preserve"> </v>
          </cell>
        </row>
        <row r="1250">
          <cell r="C1250" t="str">
            <v xml:space="preserve"> </v>
          </cell>
          <cell r="D1250">
            <v>0</v>
          </cell>
          <cell r="F1250">
            <v>0</v>
          </cell>
          <cell r="G1250">
            <v>0</v>
          </cell>
          <cell r="H1250" t="str">
            <v xml:space="preserve"> </v>
          </cell>
        </row>
        <row r="1251">
          <cell r="C1251" t="str">
            <v xml:space="preserve"> </v>
          </cell>
          <cell r="D1251">
            <v>0</v>
          </cell>
          <cell r="F1251">
            <v>0</v>
          </cell>
          <cell r="G1251">
            <v>0</v>
          </cell>
          <cell r="H1251" t="str">
            <v xml:space="preserve"> </v>
          </cell>
        </row>
        <row r="1252">
          <cell r="C1252" t="str">
            <v xml:space="preserve"> </v>
          </cell>
          <cell r="D1252">
            <v>0</v>
          </cell>
          <cell r="F1252">
            <v>0</v>
          </cell>
          <cell r="G1252">
            <v>0</v>
          </cell>
          <cell r="H1252" t="str">
            <v xml:space="preserve"> </v>
          </cell>
        </row>
        <row r="1253">
          <cell r="C1253" t="str">
            <v xml:space="preserve"> </v>
          </cell>
          <cell r="D1253">
            <v>0</v>
          </cell>
          <cell r="F1253">
            <v>0</v>
          </cell>
          <cell r="G1253">
            <v>0</v>
          </cell>
          <cell r="H1253" t="str">
            <v xml:space="preserve"> </v>
          </cell>
        </row>
        <row r="1254">
          <cell r="C1254" t="str">
            <v xml:space="preserve"> </v>
          </cell>
          <cell r="D1254">
            <v>0</v>
          </cell>
          <cell r="F1254">
            <v>0</v>
          </cell>
          <cell r="G1254">
            <v>0</v>
          </cell>
          <cell r="H1254" t="str">
            <v xml:space="preserve"> </v>
          </cell>
        </row>
        <row r="1255">
          <cell r="C1255" t="str">
            <v xml:space="preserve"> </v>
          </cell>
          <cell r="D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C1256" t="str">
            <v xml:space="preserve"> </v>
          </cell>
          <cell r="D1256">
            <v>0</v>
          </cell>
          <cell r="F1256">
            <v>0</v>
          </cell>
          <cell r="G1256">
            <v>0</v>
          </cell>
          <cell r="H1256" t="str">
            <v xml:space="preserve"> </v>
          </cell>
        </row>
        <row r="1257">
          <cell r="C1257" t="str">
            <v xml:space="preserve"> </v>
          </cell>
          <cell r="D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C1258" t="str">
            <v xml:space="preserve"> </v>
          </cell>
          <cell r="D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C1259" t="str">
            <v xml:space="preserve"> </v>
          </cell>
          <cell r="D1259">
            <v>0</v>
          </cell>
          <cell r="F1259">
            <v>0</v>
          </cell>
          <cell r="G1259">
            <v>0</v>
          </cell>
          <cell r="H1259" t="str">
            <v xml:space="preserve"> </v>
          </cell>
        </row>
        <row r="1260">
          <cell r="C1260" t="str">
            <v xml:space="preserve"> </v>
          </cell>
          <cell r="D1260">
            <v>0</v>
          </cell>
          <cell r="F1260">
            <v>0</v>
          </cell>
          <cell r="G1260">
            <v>0</v>
          </cell>
          <cell r="H1260" t="str">
            <v xml:space="preserve"> </v>
          </cell>
        </row>
        <row r="1261">
          <cell r="C1261" t="str">
            <v xml:space="preserve"> </v>
          </cell>
          <cell r="D1261">
            <v>0</v>
          </cell>
          <cell r="F1261">
            <v>0</v>
          </cell>
          <cell r="G1261">
            <v>0</v>
          </cell>
          <cell r="H1261" t="str">
            <v xml:space="preserve"> </v>
          </cell>
        </row>
        <row r="1262">
          <cell r="C1262" t="str">
            <v xml:space="preserve"> </v>
          </cell>
          <cell r="D1262">
            <v>0</v>
          </cell>
          <cell r="F1262">
            <v>0</v>
          </cell>
          <cell r="G1262">
            <v>0</v>
          </cell>
          <cell r="H1262" t="str">
            <v xml:space="preserve"> </v>
          </cell>
        </row>
        <row r="1263">
          <cell r="C1263" t="str">
            <v xml:space="preserve"> </v>
          </cell>
          <cell r="D1263">
            <v>0</v>
          </cell>
          <cell r="F1263">
            <v>0</v>
          </cell>
          <cell r="G1263">
            <v>0</v>
          </cell>
          <cell r="H1263" t="str">
            <v xml:space="preserve"> </v>
          </cell>
        </row>
        <row r="1264">
          <cell r="C1264" t="str">
            <v xml:space="preserve"> </v>
          </cell>
          <cell r="D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C1265" t="str">
            <v xml:space="preserve"> </v>
          </cell>
          <cell r="D1265">
            <v>0</v>
          </cell>
          <cell r="F1265">
            <v>0</v>
          </cell>
          <cell r="G1265">
            <v>0</v>
          </cell>
          <cell r="H1265" t="str">
            <v xml:space="preserve"> </v>
          </cell>
        </row>
        <row r="1266">
          <cell r="C1266" t="str">
            <v xml:space="preserve"> </v>
          </cell>
          <cell r="D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C1267" t="str">
            <v xml:space="preserve"> </v>
          </cell>
          <cell r="D1267">
            <v>0</v>
          </cell>
          <cell r="F1267">
            <v>0</v>
          </cell>
          <cell r="G1267">
            <v>0</v>
          </cell>
          <cell r="H1267" t="str">
            <v xml:space="preserve"> </v>
          </cell>
        </row>
        <row r="1268">
          <cell r="C1268" t="str">
            <v xml:space="preserve"> </v>
          </cell>
          <cell r="D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k"/>
      <sheetName val="ŠK, IT"/>
      <sheetName val="TÚ"/>
      <sheetName val="PSN"/>
      <sheetName val="JČ"/>
      <sheetName val="TKR"/>
      <sheetName val="PTV"/>
      <sheetName val="AV"/>
      <sheetName val="Sumá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e"/>
      <sheetName val="Seznam firem"/>
      <sheetName val="Rabatt und Name"/>
      <sheetName val="Všeob. obch. podm."/>
      <sheetName val="Preisliste FC300"/>
      <sheetName val="Preisliste VLT2800"/>
      <sheetName val="Preisliste VLT5000"/>
      <sheetName val="Preisliste VLT6000"/>
      <sheetName val="Preisliste VLT8000"/>
      <sheetName val="Preisliste FCM 300"/>
      <sheetName val="Preisliste MCD 3000"/>
      <sheetName val="Preisliste MCD 200"/>
      <sheetName val="Start"/>
      <sheetName val="Info"/>
      <sheetName val="View"/>
      <sheetName val="Matrix_ex"/>
      <sheetName val="PL_200V"/>
      <sheetName val="Matrix_changes"/>
      <sheetName val="Matrix"/>
      <sheetName val="Com_txt"/>
      <sheetName val="Com_price"/>
      <sheetName val="TXT"/>
      <sheetName val="Sheet1"/>
    </sheetNames>
    <sheetDataSet>
      <sheetData sheetId="0"/>
      <sheetData sheetId="1"/>
      <sheetData sheetId="2" refreshError="1">
        <row r="2">
          <cell r="E2">
            <v>-1</v>
          </cell>
        </row>
        <row r="12">
          <cell r="D12">
            <v>29.4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zoomScale="60" zoomScaleNormal="60" workbookViewId="0">
      <selection activeCell="G27" sqref="G27"/>
    </sheetView>
  </sheetViews>
  <sheetFormatPr defaultColWidth="9.109375" defaultRowHeight="13.8"/>
  <cols>
    <col min="1" max="1" width="9.109375" style="6"/>
    <col min="2" max="2" width="11.44140625" style="9" customWidth="1"/>
    <col min="3" max="3" width="49.44140625" style="2" customWidth="1"/>
    <col min="4" max="4" width="9.109375" style="2"/>
    <col min="5" max="7" width="11.44140625" style="2" bestFit="1" customWidth="1"/>
    <col min="8" max="9" width="9.109375" style="2"/>
    <col min="10" max="11" width="11.44140625" style="2" bestFit="1" customWidth="1"/>
    <col min="12" max="12" width="10.44140625" style="2" bestFit="1" customWidth="1"/>
    <col min="13" max="16384" width="9.109375" style="2"/>
  </cols>
  <sheetData>
    <row r="1" spans="1:10" ht="30" customHeight="1">
      <c r="A1" s="420" t="s">
        <v>21</v>
      </c>
      <c r="B1" s="421"/>
      <c r="C1" s="421"/>
      <c r="D1" s="421"/>
      <c r="E1" s="421"/>
      <c r="F1" s="421"/>
      <c r="G1" s="422"/>
      <c r="H1" s="1"/>
    </row>
    <row r="2" spans="1:10">
      <c r="A2" s="423"/>
      <c r="B2" s="424"/>
      <c r="C2" s="424"/>
      <c r="D2" s="424"/>
      <c r="E2" s="424"/>
      <c r="F2" s="424"/>
      <c r="G2" s="425"/>
      <c r="H2" s="1"/>
    </row>
    <row r="3" spans="1:10">
      <c r="A3" s="410" t="s">
        <v>3</v>
      </c>
      <c r="B3" s="411"/>
      <c r="C3" s="414" t="s">
        <v>25</v>
      </c>
      <c r="D3" s="414"/>
      <c r="E3" s="414"/>
      <c r="F3" s="414"/>
      <c r="G3" s="415"/>
      <c r="H3" s="3"/>
    </row>
    <row r="4" spans="1:10" ht="15" customHeight="1">
      <c r="A4" s="406"/>
      <c r="B4" s="407"/>
      <c r="C4" s="407"/>
      <c r="D4" s="407"/>
      <c r="E4" s="407"/>
      <c r="F4" s="407"/>
      <c r="G4" s="408"/>
      <c r="H4" s="3"/>
    </row>
    <row r="5" spans="1:10">
      <c r="A5" s="410" t="s">
        <v>4</v>
      </c>
      <c r="B5" s="411"/>
      <c r="C5" s="414" t="s">
        <v>26</v>
      </c>
      <c r="D5" s="414"/>
      <c r="E5" s="414"/>
      <c r="F5" s="414"/>
      <c r="G5" s="415"/>
      <c r="H5" s="5"/>
    </row>
    <row r="6" spans="1:10">
      <c r="A6" s="406"/>
      <c r="B6" s="407"/>
      <c r="C6" s="407"/>
      <c r="D6" s="407"/>
      <c r="E6" s="407"/>
      <c r="F6" s="407"/>
      <c r="G6" s="408"/>
      <c r="H6" s="5"/>
    </row>
    <row r="7" spans="1:10">
      <c r="A7" s="410" t="s">
        <v>5</v>
      </c>
      <c r="B7" s="411"/>
      <c r="C7" s="414" t="s">
        <v>2</v>
      </c>
      <c r="D7" s="414"/>
      <c r="E7" s="414"/>
      <c r="F7" s="414"/>
      <c r="G7" s="415"/>
      <c r="H7" s="5"/>
    </row>
    <row r="8" spans="1:10">
      <c r="A8" s="406"/>
      <c r="B8" s="407"/>
      <c r="C8" s="407"/>
      <c r="D8" s="407"/>
      <c r="E8" s="407"/>
      <c r="F8" s="407"/>
      <c r="G8" s="408"/>
      <c r="H8" s="3"/>
    </row>
    <row r="9" spans="1:10">
      <c r="A9" s="410" t="s">
        <v>6</v>
      </c>
      <c r="B9" s="411"/>
      <c r="C9" s="29" t="s">
        <v>27</v>
      </c>
      <c r="D9" s="414" t="s">
        <v>8</v>
      </c>
      <c r="E9" s="414"/>
      <c r="F9" s="418"/>
      <c r="G9" s="419"/>
      <c r="H9" s="8"/>
    </row>
    <row r="10" spans="1:10">
      <c r="A10" s="406"/>
      <c r="B10" s="407"/>
      <c r="C10" s="407"/>
      <c r="D10" s="407"/>
      <c r="E10" s="407"/>
      <c r="F10" s="407"/>
      <c r="G10" s="408"/>
      <c r="H10" s="3"/>
    </row>
    <row r="11" spans="1:10">
      <c r="A11" s="410" t="s">
        <v>7</v>
      </c>
      <c r="B11" s="411"/>
      <c r="C11" s="10" t="s">
        <v>28</v>
      </c>
      <c r="D11" s="412" t="s">
        <v>9</v>
      </c>
      <c r="E11" s="413"/>
      <c r="F11" s="416" t="s">
        <v>551</v>
      </c>
      <c r="G11" s="417"/>
      <c r="H11" s="4"/>
    </row>
    <row r="12" spans="1:10">
      <c r="A12" s="406"/>
      <c r="B12" s="407"/>
      <c r="C12" s="414" t="s">
        <v>69</v>
      </c>
      <c r="D12" s="414"/>
      <c r="E12" s="414"/>
      <c r="F12" s="414"/>
      <c r="G12" s="415"/>
      <c r="H12" s="4"/>
    </row>
    <row r="13" spans="1:10" ht="14.4" thickBot="1">
      <c r="A13" s="427"/>
      <c r="B13" s="428"/>
      <c r="C13" s="428"/>
      <c r="D13" s="428"/>
      <c r="E13" s="428"/>
      <c r="F13" s="428"/>
      <c r="G13" s="429"/>
      <c r="H13" s="4"/>
    </row>
    <row r="14" spans="1:10">
      <c r="A14" s="430" t="s">
        <v>20</v>
      </c>
      <c r="B14" s="431"/>
      <c r="C14" s="431"/>
      <c r="D14" s="431"/>
      <c r="E14" s="431"/>
      <c r="F14" s="431"/>
      <c r="G14" s="194">
        <f>SUM(G15:G18)</f>
        <v>0</v>
      </c>
      <c r="H14" s="4"/>
    </row>
    <row r="15" spans="1:10">
      <c r="A15" s="432" t="s">
        <v>162</v>
      </c>
      <c r="B15" s="433"/>
      <c r="C15" s="433"/>
      <c r="D15" s="433"/>
      <c r="E15" s="433"/>
      <c r="F15" s="433"/>
      <c r="G15" s="195">
        <f>'SO.01_BÚRACIE PRÁCE'!F14</f>
        <v>0</v>
      </c>
      <c r="H15" s="4"/>
    </row>
    <row r="16" spans="1:10">
      <c r="A16" s="432" t="s">
        <v>161</v>
      </c>
      <c r="B16" s="433"/>
      <c r="C16" s="433"/>
      <c r="D16" s="433"/>
      <c r="E16" s="433"/>
      <c r="F16" s="433"/>
      <c r="G16" s="195">
        <f>'SO.02_KONŠTR_NOVÉ ÚPRAVY'!F14</f>
        <v>0</v>
      </c>
      <c r="H16" s="4"/>
      <c r="J16" s="36"/>
    </row>
    <row r="17" spans="1:16" s="19" customFormat="1">
      <c r="A17" s="432" t="s">
        <v>535</v>
      </c>
      <c r="B17" s="433"/>
      <c r="C17" s="433"/>
      <c r="D17" s="433"/>
      <c r="E17" s="433"/>
      <c r="F17" s="433"/>
      <c r="G17" s="195">
        <f>ZTI!J104</f>
        <v>0</v>
      </c>
      <c r="H17" s="4"/>
    </row>
    <row r="18" spans="1:16" ht="14.4" thickBot="1">
      <c r="A18" s="434" t="s">
        <v>536</v>
      </c>
      <c r="B18" s="435"/>
      <c r="C18" s="435"/>
      <c r="D18" s="435"/>
      <c r="E18" s="435"/>
      <c r="F18" s="435"/>
      <c r="G18" s="196">
        <f>ELE!J126</f>
        <v>0</v>
      </c>
      <c r="H18" s="4"/>
    </row>
    <row r="19" spans="1:16" s="28" customFormat="1">
      <c r="A19" s="409"/>
      <c r="B19" s="409"/>
      <c r="C19" s="409"/>
      <c r="D19" s="409"/>
      <c r="E19" s="409"/>
      <c r="F19" s="409"/>
      <c r="G19" s="193"/>
      <c r="H19" s="30"/>
      <c r="K19" s="36"/>
    </row>
    <row r="20" spans="1:16">
      <c r="A20" s="409"/>
      <c r="B20" s="409"/>
      <c r="C20" s="409"/>
      <c r="D20" s="409"/>
      <c r="E20" s="409"/>
      <c r="F20" s="409"/>
      <c r="G20" s="193"/>
      <c r="H20" s="4"/>
      <c r="K20" s="36"/>
    </row>
    <row r="21" spans="1:16" s="28" customFormat="1">
      <c r="A21" s="409"/>
      <c r="B21" s="409"/>
      <c r="C21" s="409"/>
      <c r="D21" s="409"/>
      <c r="E21" s="409"/>
      <c r="F21" s="409"/>
      <c r="G21" s="193"/>
      <c r="H21" s="30"/>
      <c r="K21" s="36"/>
    </row>
    <row r="22" spans="1:16">
      <c r="A22" s="409"/>
      <c r="B22" s="409"/>
      <c r="C22" s="409"/>
      <c r="D22" s="409"/>
      <c r="E22" s="409"/>
      <c r="F22" s="409"/>
      <c r="G22" s="193"/>
      <c r="H22" s="4"/>
      <c r="K22" s="36"/>
    </row>
    <row r="23" spans="1:16" s="28" customFormat="1">
      <c r="A23" s="409"/>
      <c r="B23" s="409"/>
      <c r="C23" s="409"/>
      <c r="D23" s="409"/>
      <c r="E23" s="409"/>
      <c r="F23" s="409"/>
      <c r="G23" s="193"/>
      <c r="H23" s="30"/>
      <c r="K23" s="36"/>
      <c r="M23" s="36"/>
      <c r="N23" s="18"/>
    </row>
    <row r="24" spans="1:16" s="19" customFormat="1">
      <c r="A24" s="409"/>
      <c r="B24" s="409"/>
      <c r="C24" s="409"/>
      <c r="D24" s="409"/>
      <c r="E24" s="409"/>
      <c r="F24" s="409"/>
      <c r="G24" s="193"/>
      <c r="H24" s="4"/>
      <c r="M24" s="36"/>
      <c r="N24" s="18"/>
      <c r="P24" s="36"/>
    </row>
    <row r="25" spans="1:16" s="19" customFormat="1">
      <c r="A25" s="409"/>
      <c r="B25" s="409"/>
      <c r="C25" s="409"/>
      <c r="D25" s="409"/>
      <c r="E25" s="409"/>
      <c r="F25" s="409"/>
      <c r="G25" s="193"/>
      <c r="H25" s="4"/>
      <c r="L25" s="36"/>
    </row>
    <row r="26" spans="1:16" s="19" customFormat="1">
      <c r="A26" s="409"/>
      <c r="B26" s="409"/>
      <c r="C26" s="409"/>
      <c r="D26" s="409"/>
      <c r="E26" s="409"/>
      <c r="F26" s="409"/>
      <c r="G26" s="193"/>
      <c r="H26" s="4"/>
      <c r="O26" s="36"/>
    </row>
    <row r="27" spans="1:16" s="19" customFormat="1">
      <c r="A27" s="409"/>
      <c r="B27" s="409"/>
      <c r="C27" s="409"/>
      <c r="D27" s="409"/>
      <c r="E27" s="409"/>
      <c r="F27" s="409"/>
      <c r="G27" s="193"/>
      <c r="H27" s="4"/>
    </row>
    <row r="28" spans="1:16" s="28" customFormat="1">
      <c r="A28" s="409"/>
      <c r="B28" s="409"/>
      <c r="C28" s="409"/>
      <c r="D28" s="409"/>
      <c r="E28" s="409"/>
      <c r="F28" s="409"/>
      <c r="G28" s="193"/>
      <c r="H28" s="30"/>
    </row>
    <row r="29" spans="1:16" s="28" customFormat="1">
      <c r="A29" s="409"/>
      <c r="B29" s="409"/>
      <c r="C29" s="409"/>
      <c r="D29" s="409"/>
      <c r="E29" s="409"/>
      <c r="F29" s="409"/>
      <c r="G29" s="193"/>
      <c r="H29" s="30"/>
    </row>
    <row r="30" spans="1:16">
      <c r="A30" s="426"/>
      <c r="B30" s="426"/>
      <c r="C30" s="426"/>
      <c r="D30" s="426"/>
      <c r="E30" s="426"/>
      <c r="F30" s="426"/>
      <c r="G30" s="82"/>
    </row>
    <row r="31" spans="1:16">
      <c r="B31" s="6"/>
      <c r="F31" s="7"/>
      <c r="G31" s="7"/>
      <c r="K31" s="36"/>
    </row>
    <row r="32" spans="1:16">
      <c r="B32" s="6"/>
      <c r="F32" s="7"/>
      <c r="G32" s="7"/>
    </row>
    <row r="33" spans="2:7">
      <c r="B33" s="6"/>
      <c r="F33" s="7"/>
      <c r="G33" s="7"/>
    </row>
    <row r="34" spans="2:7">
      <c r="B34" s="6"/>
      <c r="F34" s="7"/>
      <c r="G34" s="7"/>
    </row>
    <row r="35" spans="2:7">
      <c r="B35" s="6"/>
      <c r="F35" s="7"/>
      <c r="G35" s="7"/>
    </row>
    <row r="36" spans="2:7">
      <c r="B36" s="6"/>
      <c r="F36" s="7"/>
      <c r="G36" s="7"/>
    </row>
    <row r="37" spans="2:7">
      <c r="B37" s="6"/>
      <c r="F37" s="7"/>
      <c r="G37" s="7"/>
    </row>
    <row r="38" spans="2:7">
      <c r="B38" s="6"/>
      <c r="F38" s="7"/>
      <c r="G38" s="7"/>
    </row>
    <row r="39" spans="2:7">
      <c r="B39" s="6"/>
      <c r="F39" s="7"/>
      <c r="G39" s="7"/>
    </row>
    <row r="40" spans="2:7">
      <c r="B40" s="6"/>
      <c r="F40" s="7"/>
      <c r="G40" s="7"/>
    </row>
    <row r="41" spans="2:7">
      <c r="B41" s="6"/>
      <c r="F41" s="7"/>
      <c r="G41" s="7"/>
    </row>
    <row r="42" spans="2:7">
      <c r="B42" s="6"/>
    </row>
    <row r="43" spans="2:7">
      <c r="B43" s="6"/>
    </row>
    <row r="44" spans="2:7">
      <c r="B44" s="6"/>
    </row>
    <row r="45" spans="2:7">
      <c r="B45" s="6"/>
    </row>
    <row r="46" spans="2:7">
      <c r="B46" s="6"/>
    </row>
    <row r="47" spans="2:7">
      <c r="B47" s="6"/>
    </row>
  </sheetData>
  <mergeCells count="38">
    <mergeCell ref="A29:F29"/>
    <mergeCell ref="A30:F30"/>
    <mergeCell ref="A28:F28"/>
    <mergeCell ref="A13:G13"/>
    <mergeCell ref="A14:F14"/>
    <mergeCell ref="A15:F15"/>
    <mergeCell ref="A16:F16"/>
    <mergeCell ref="A18:F18"/>
    <mergeCell ref="A20:F20"/>
    <mergeCell ref="A22:F22"/>
    <mergeCell ref="A27:F27"/>
    <mergeCell ref="A17:F17"/>
    <mergeCell ref="A24:F24"/>
    <mergeCell ref="A25:F25"/>
    <mergeCell ref="A26:F26"/>
    <mergeCell ref="A5:B5"/>
    <mergeCell ref="C5:G5"/>
    <mergeCell ref="A1:G1"/>
    <mergeCell ref="A2:G2"/>
    <mergeCell ref="A3:B3"/>
    <mergeCell ref="C3:G3"/>
    <mergeCell ref="A4:G4"/>
    <mergeCell ref="A6:G6"/>
    <mergeCell ref="A7:B7"/>
    <mergeCell ref="C7:G7"/>
    <mergeCell ref="A8:G8"/>
    <mergeCell ref="A9:B9"/>
    <mergeCell ref="D9:E9"/>
    <mergeCell ref="F9:G9"/>
    <mergeCell ref="A10:G10"/>
    <mergeCell ref="A21:F21"/>
    <mergeCell ref="A23:F23"/>
    <mergeCell ref="A19:F19"/>
    <mergeCell ref="A11:B11"/>
    <mergeCell ref="D11:E11"/>
    <mergeCell ref="A12:B12"/>
    <mergeCell ref="C12:G12"/>
    <mergeCell ref="F11:G11"/>
  </mergeCells>
  <pageMargins left="0.7" right="0.7" top="0.75" bottom="0.75" header="0.3" footer="0.3"/>
  <pageSetup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6"/>
  <sheetViews>
    <sheetView zoomScale="85" zoomScaleNormal="85" workbookViewId="0">
      <selection activeCell="E106" sqref="E106"/>
    </sheetView>
  </sheetViews>
  <sheetFormatPr defaultColWidth="9.109375" defaultRowHeight="13.8"/>
  <cols>
    <col min="1" max="1" width="14.44140625" style="6" bestFit="1" customWidth="1"/>
    <col min="2" max="2" width="51.5546875" style="2" bestFit="1" customWidth="1"/>
    <col min="3" max="3" width="9.109375" style="2"/>
    <col min="4" max="4" width="11.44140625" style="18" bestFit="1" customWidth="1"/>
    <col min="5" max="5" width="11.44140625" style="2" bestFit="1" customWidth="1"/>
    <col min="6" max="6" width="11.44140625" style="9" bestFit="1" customWidth="1"/>
    <col min="7" max="16384" width="9.109375" style="2"/>
  </cols>
  <sheetData>
    <row r="1" spans="1:7">
      <c r="A1" s="449" t="s">
        <v>21</v>
      </c>
      <c r="B1" s="449"/>
      <c r="C1" s="449"/>
      <c r="D1" s="449"/>
      <c r="E1" s="449"/>
      <c r="F1" s="449"/>
      <c r="G1" s="1"/>
    </row>
    <row r="2" spans="1:7">
      <c r="A2" s="424"/>
      <c r="B2" s="424"/>
      <c r="C2" s="424"/>
      <c r="D2" s="424"/>
      <c r="E2" s="424"/>
      <c r="F2" s="424"/>
      <c r="G2" s="1"/>
    </row>
    <row r="3" spans="1:7">
      <c r="A3" s="197" t="s">
        <v>3</v>
      </c>
      <c r="B3" s="414" t="s">
        <v>26</v>
      </c>
      <c r="C3" s="414"/>
      <c r="D3" s="414"/>
      <c r="E3" s="414"/>
      <c r="F3" s="414"/>
      <c r="G3" s="3"/>
    </row>
    <row r="4" spans="1:7" ht="15" customHeight="1">
      <c r="A4" s="407"/>
      <c r="B4" s="407"/>
      <c r="C4" s="407"/>
      <c r="D4" s="407"/>
      <c r="E4" s="407"/>
      <c r="F4" s="407"/>
      <c r="G4" s="3"/>
    </row>
    <row r="5" spans="1:7">
      <c r="A5" s="197" t="s">
        <v>4</v>
      </c>
      <c r="B5" s="414" t="s">
        <v>26</v>
      </c>
      <c r="C5" s="414"/>
      <c r="D5" s="414"/>
      <c r="E5" s="414"/>
      <c r="F5" s="414"/>
      <c r="G5" s="5"/>
    </row>
    <row r="6" spans="1:7">
      <c r="A6" s="407"/>
      <c r="B6" s="407"/>
      <c r="C6" s="407"/>
      <c r="D6" s="407"/>
      <c r="E6" s="407"/>
      <c r="F6" s="407"/>
      <c r="G6" s="5"/>
    </row>
    <row r="7" spans="1:7">
      <c r="A7" s="197" t="s">
        <v>5</v>
      </c>
      <c r="B7" s="414" t="s">
        <v>2</v>
      </c>
      <c r="C7" s="414"/>
      <c r="D7" s="414"/>
      <c r="E7" s="414"/>
      <c r="F7" s="414"/>
      <c r="G7" s="5"/>
    </row>
    <row r="8" spans="1:7">
      <c r="A8" s="407"/>
      <c r="B8" s="407"/>
      <c r="C8" s="407"/>
      <c r="D8" s="407"/>
      <c r="E8" s="407"/>
      <c r="F8" s="407"/>
      <c r="G8" s="3"/>
    </row>
    <row r="9" spans="1:7">
      <c r="A9" s="197" t="s">
        <v>6</v>
      </c>
      <c r="B9" s="29" t="s">
        <v>27</v>
      </c>
      <c r="C9" s="414" t="s">
        <v>8</v>
      </c>
      <c r="D9" s="414"/>
      <c r="E9" s="456"/>
      <c r="F9" s="456"/>
      <c r="G9" s="8"/>
    </row>
    <row r="10" spans="1:7">
      <c r="A10" s="407"/>
      <c r="B10" s="407"/>
      <c r="C10" s="407"/>
      <c r="D10" s="407"/>
      <c r="E10" s="407"/>
      <c r="F10" s="407"/>
      <c r="G10" s="3"/>
    </row>
    <row r="11" spans="1:7">
      <c r="A11" s="197" t="s">
        <v>7</v>
      </c>
      <c r="B11" s="10" t="s">
        <v>28</v>
      </c>
      <c r="C11" s="412" t="s">
        <v>9</v>
      </c>
      <c r="D11" s="413"/>
      <c r="E11" s="416" t="s">
        <v>551</v>
      </c>
      <c r="F11" s="454"/>
      <c r="G11" s="4"/>
    </row>
    <row r="12" spans="1:7">
      <c r="A12" s="198"/>
      <c r="B12" s="414" t="s">
        <v>69</v>
      </c>
      <c r="C12" s="414"/>
      <c r="D12" s="414"/>
      <c r="E12" s="414"/>
      <c r="F12" s="414"/>
      <c r="G12" s="4"/>
    </row>
    <row r="13" spans="1:7">
      <c r="A13" s="407"/>
      <c r="B13" s="407"/>
      <c r="C13" s="407"/>
      <c r="D13" s="407"/>
      <c r="E13" s="407"/>
      <c r="F13" s="407"/>
      <c r="G13" s="4"/>
    </row>
    <row r="14" spans="1:7">
      <c r="A14" s="453" t="s">
        <v>20</v>
      </c>
      <c r="B14" s="453"/>
      <c r="C14" s="453"/>
      <c r="D14" s="453"/>
      <c r="E14" s="453"/>
      <c r="F14" s="31">
        <f>SUM(F15:F26)</f>
        <v>0</v>
      </c>
      <c r="G14" s="4"/>
    </row>
    <row r="15" spans="1:7">
      <c r="A15" s="442" t="str">
        <f>A33</f>
        <v>Miestnosť 1.06 - Auditórium</v>
      </c>
      <c r="B15" s="442"/>
      <c r="C15" s="442"/>
      <c r="D15" s="442"/>
      <c r="E15" s="442"/>
      <c r="F15" s="206">
        <f>F33</f>
        <v>0</v>
      </c>
      <c r="G15" s="4"/>
    </row>
    <row r="16" spans="1:7">
      <c r="A16" s="442" t="str">
        <f>A40</f>
        <v>Miestnosť 1.07 - Expozícia</v>
      </c>
      <c r="B16" s="442"/>
      <c r="C16" s="442"/>
      <c r="D16" s="442"/>
      <c r="E16" s="442"/>
      <c r="F16" s="206">
        <f>F40</f>
        <v>0</v>
      </c>
      <c r="G16" s="4"/>
    </row>
    <row r="17" spans="1:7">
      <c r="A17" s="442" t="str">
        <f>A47</f>
        <v>Miestnosť 1.01 - Terasa</v>
      </c>
      <c r="B17" s="442"/>
      <c r="C17" s="442"/>
      <c r="D17" s="442"/>
      <c r="E17" s="442"/>
      <c r="F17" s="206">
        <f>F47</f>
        <v>0</v>
      </c>
      <c r="G17" s="4"/>
    </row>
    <row r="18" spans="1:7">
      <c r="A18" s="450" t="str">
        <f>A57</f>
        <v>Miestnosť 1.02 - Rytierka sála</v>
      </c>
      <c r="B18" s="451"/>
      <c r="C18" s="451"/>
      <c r="D18" s="451"/>
      <c r="E18" s="452"/>
      <c r="F18" s="206">
        <f>F57</f>
        <v>0</v>
      </c>
      <c r="G18" s="4"/>
    </row>
    <row r="19" spans="1:7">
      <c r="A19" s="442" t="str">
        <f>A66</f>
        <v>Miestnosť 1.03 - Catering</v>
      </c>
      <c r="B19" s="442"/>
      <c r="C19" s="442"/>
      <c r="D19" s="442"/>
      <c r="E19" s="442"/>
      <c r="F19" s="206">
        <f>F66</f>
        <v>0</v>
      </c>
      <c r="G19" s="4"/>
    </row>
    <row r="20" spans="1:7" s="28" customFormat="1">
      <c r="A20" s="442" t="str">
        <f>A74</f>
        <v>Miestnosť 1.04 - expozičná miestnosť</v>
      </c>
      <c r="B20" s="442"/>
      <c r="C20" s="442"/>
      <c r="D20" s="442"/>
      <c r="E20" s="442"/>
      <c r="F20" s="206">
        <f>F74</f>
        <v>0</v>
      </c>
      <c r="G20" s="30"/>
    </row>
    <row r="21" spans="1:7" s="28" customFormat="1">
      <c r="A21" s="442" t="str">
        <f>A79</f>
        <v>Miestnosť 1.06 - expozícia zbraní</v>
      </c>
      <c r="B21" s="442"/>
      <c r="C21" s="442"/>
      <c r="D21" s="442"/>
      <c r="E21" s="442"/>
      <c r="F21" s="206">
        <f>F79</f>
        <v>0</v>
      </c>
      <c r="G21" s="30"/>
    </row>
    <row r="22" spans="1:7" s="28" customFormat="1">
      <c r="A22" s="442" t="str">
        <f>A82</f>
        <v>Miestnosť 1.07  - Expozícia lapidárium</v>
      </c>
      <c r="B22" s="442"/>
      <c r="C22" s="442"/>
      <c r="D22" s="442"/>
      <c r="E22" s="442"/>
      <c r="F22" s="206">
        <f>F82</f>
        <v>0</v>
      </c>
      <c r="G22" s="30"/>
    </row>
    <row r="23" spans="1:7" s="28" customFormat="1">
      <c r="A23" s="442" t="str">
        <f>A88</f>
        <v>Miestnosť 2.02 - Vyhliadka</v>
      </c>
      <c r="B23" s="442"/>
      <c r="C23" s="442"/>
      <c r="D23" s="442"/>
      <c r="E23" s="442"/>
      <c r="F23" s="206">
        <f>F88</f>
        <v>0</v>
      </c>
      <c r="G23" s="30"/>
    </row>
    <row r="24" spans="1:7" s="28" customFormat="1">
      <c r="A24" s="442" t="str">
        <f>A94</f>
        <v>Miestnosť 2.04 - Vyhliadka</v>
      </c>
      <c r="B24" s="442"/>
      <c r="C24" s="442"/>
      <c r="D24" s="442"/>
      <c r="E24" s="442"/>
      <c r="F24" s="206">
        <f>F94</f>
        <v>0</v>
      </c>
      <c r="G24" s="30"/>
    </row>
    <row r="25" spans="1:7" s="28" customFormat="1">
      <c r="A25" s="439" t="str">
        <f>A97</f>
        <v>Miestnosť 2.01 - Strecha</v>
      </c>
      <c r="B25" s="440"/>
      <c r="C25" s="440"/>
      <c r="D25" s="440"/>
      <c r="E25" s="441"/>
      <c r="F25" s="206">
        <f>F97</f>
        <v>0</v>
      </c>
      <c r="G25" s="30"/>
    </row>
    <row r="26" spans="1:7">
      <c r="A26" s="439" t="s">
        <v>201</v>
      </c>
      <c r="B26" s="440"/>
      <c r="C26" s="440"/>
      <c r="D26" s="440"/>
      <c r="E26" s="441"/>
      <c r="F26" s="207">
        <f>F103</f>
        <v>0</v>
      </c>
      <c r="G26" s="4"/>
    </row>
    <row r="27" spans="1:7" s="28" customFormat="1">
      <c r="A27" s="55"/>
      <c r="B27" s="55"/>
      <c r="C27" s="55"/>
      <c r="D27" s="55"/>
      <c r="E27" s="55"/>
      <c r="F27" s="55"/>
      <c r="G27" s="30"/>
    </row>
    <row r="28" spans="1:7" s="28" customFormat="1">
      <c r="A28" s="55"/>
      <c r="B28" s="55"/>
      <c r="C28" s="55"/>
      <c r="D28" s="55"/>
      <c r="E28" s="55"/>
      <c r="F28" s="55"/>
      <c r="G28" s="30"/>
    </row>
    <row r="29" spans="1:7">
      <c r="A29" s="449" t="s">
        <v>550</v>
      </c>
      <c r="B29" s="449"/>
      <c r="C29" s="449"/>
      <c r="D29" s="449"/>
      <c r="E29" s="449"/>
      <c r="F29" s="449"/>
      <c r="G29" s="4"/>
    </row>
    <row r="30" spans="1:7" ht="41.4">
      <c r="A30" s="11" t="s">
        <v>0</v>
      </c>
      <c r="B30" s="11" t="s">
        <v>10</v>
      </c>
      <c r="C30" s="11" t="s">
        <v>1</v>
      </c>
      <c r="D30" s="16" t="s">
        <v>11</v>
      </c>
      <c r="E30" s="11" t="s">
        <v>12</v>
      </c>
      <c r="F30" s="33" t="s">
        <v>13</v>
      </c>
    </row>
    <row r="31" spans="1:7">
      <c r="A31" s="442"/>
      <c r="B31" s="442"/>
      <c r="C31" s="442"/>
      <c r="D31" s="442"/>
      <c r="E31" s="442"/>
      <c r="F31" s="442"/>
      <c r="G31" s="4"/>
    </row>
    <row r="32" spans="1:7" ht="14.4" thickBot="1">
      <c r="A32" s="362"/>
      <c r="B32" s="446"/>
      <c r="C32" s="446"/>
      <c r="D32" s="446"/>
      <c r="E32" s="446"/>
      <c r="F32" s="446"/>
      <c r="G32" s="4"/>
    </row>
    <row r="33" spans="1:7" ht="14.4" thickBot="1">
      <c r="A33" s="447" t="str">
        <f>'SO.02_KONŠTR_NOVÉ ÚPRAVY'!A36:E36</f>
        <v>Miestnosť 1.06 - Auditórium</v>
      </c>
      <c r="B33" s="448"/>
      <c r="C33" s="448"/>
      <c r="D33" s="448"/>
      <c r="E33" s="448"/>
      <c r="F33" s="78">
        <f>SUM(F34:F38)</f>
        <v>0</v>
      </c>
      <c r="G33" s="1"/>
    </row>
    <row r="34" spans="1:7">
      <c r="A34" s="74">
        <v>1</v>
      </c>
      <c r="B34" s="363" t="s">
        <v>38</v>
      </c>
      <c r="C34" s="21" t="s">
        <v>14</v>
      </c>
      <c r="D34" s="75">
        <f>(7.5*6)</f>
        <v>45</v>
      </c>
      <c r="E34" s="76"/>
      <c r="F34" s="77">
        <f>E34*D34</f>
        <v>0</v>
      </c>
    </row>
    <row r="35" spans="1:7" s="19" customFormat="1">
      <c r="A35" s="64">
        <v>2</v>
      </c>
      <c r="B35" s="20" t="s">
        <v>29</v>
      </c>
      <c r="C35" s="360" t="s">
        <v>14</v>
      </c>
      <c r="D35" s="15">
        <f>(10.08*7.565)*1/3</f>
        <v>25.418400000000002</v>
      </c>
      <c r="E35" s="68"/>
      <c r="F35" s="71">
        <f t="shared" ref="F35" si="0">E35*D35</f>
        <v>0</v>
      </c>
    </row>
    <row r="36" spans="1:7" s="19" customFormat="1" ht="27.6">
      <c r="A36" s="64">
        <v>3</v>
      </c>
      <c r="B36" s="20" t="s">
        <v>183</v>
      </c>
      <c r="C36" s="360" t="s">
        <v>15</v>
      </c>
      <c r="D36" s="15">
        <v>1</v>
      </c>
      <c r="E36" s="68"/>
      <c r="F36" s="71">
        <f t="shared" ref="F36" si="1">E36*D36</f>
        <v>0</v>
      </c>
    </row>
    <row r="37" spans="1:7">
      <c r="A37" s="64">
        <v>4</v>
      </c>
      <c r="B37" s="20" t="s">
        <v>30</v>
      </c>
      <c r="C37" s="360" t="s">
        <v>16</v>
      </c>
      <c r="D37" s="15">
        <f>(2+1.8+2)</f>
        <v>5.8</v>
      </c>
      <c r="E37" s="68"/>
      <c r="F37" s="71">
        <f t="shared" ref="F37:F38" si="2">E37*D37</f>
        <v>0</v>
      </c>
    </row>
    <row r="38" spans="1:7" ht="14.4" thickBot="1">
      <c r="A38" s="65">
        <v>5</v>
      </c>
      <c r="B38" s="358" t="s">
        <v>77</v>
      </c>
      <c r="C38" s="85" t="s">
        <v>16</v>
      </c>
      <c r="D38" s="86">
        <f>(0.9*4)</f>
        <v>3.6</v>
      </c>
      <c r="E38" s="87"/>
      <c r="F38" s="88">
        <f t="shared" si="2"/>
        <v>0</v>
      </c>
    </row>
    <row r="39" spans="1:7" ht="14.4" thickBot="1">
      <c r="A39" s="445"/>
      <c r="B39" s="445"/>
      <c r="C39" s="445"/>
      <c r="D39" s="445"/>
      <c r="E39" s="445"/>
      <c r="F39" s="445"/>
    </row>
    <row r="40" spans="1:7" ht="14.4" customHeight="1" thickBot="1">
      <c r="A40" s="443" t="str">
        <f>'SO.02_KONŠTR_NOVÉ ÚPRAVY'!A49:E49</f>
        <v>Miestnosť 1.07 - Expozícia</v>
      </c>
      <c r="B40" s="444"/>
      <c r="C40" s="444"/>
      <c r="D40" s="444"/>
      <c r="E40" s="444"/>
      <c r="F40" s="366">
        <f>SUM(F41:F45)</f>
        <v>0</v>
      </c>
      <c r="G40" s="4"/>
    </row>
    <row r="41" spans="1:7">
      <c r="A41" s="74">
        <v>1</v>
      </c>
      <c r="B41" s="363" t="s">
        <v>38</v>
      </c>
      <c r="C41" s="21" t="s">
        <v>14</v>
      </c>
      <c r="D41" s="75">
        <f>56.8</f>
        <v>56.8</v>
      </c>
      <c r="E41" s="76"/>
      <c r="F41" s="77">
        <f>E41*D41</f>
        <v>0</v>
      </c>
    </row>
    <row r="42" spans="1:7">
      <c r="A42" s="64">
        <v>2</v>
      </c>
      <c r="B42" s="20" t="s">
        <v>29</v>
      </c>
      <c r="C42" s="360" t="s">
        <v>14</v>
      </c>
      <c r="D42" s="15">
        <f>(10.08*9.555)*1/3</f>
        <v>32.104799999999997</v>
      </c>
      <c r="E42" s="68"/>
      <c r="F42" s="71">
        <f>E42*D42</f>
        <v>0</v>
      </c>
      <c r="G42" s="1"/>
    </row>
    <row r="43" spans="1:7" ht="27.6">
      <c r="A43" s="64">
        <v>3</v>
      </c>
      <c r="B43" s="20" t="s">
        <v>184</v>
      </c>
      <c r="C43" s="360" t="s">
        <v>15</v>
      </c>
      <c r="D43" s="15">
        <v>1</v>
      </c>
      <c r="E43" s="68"/>
      <c r="F43" s="71">
        <f>E43*D43</f>
        <v>0</v>
      </c>
    </row>
    <row r="44" spans="1:7">
      <c r="A44" s="64">
        <v>4</v>
      </c>
      <c r="B44" s="20" t="s">
        <v>30</v>
      </c>
      <c r="C44" s="360" t="s">
        <v>16</v>
      </c>
      <c r="D44" s="15">
        <f>2+1.8+2</f>
        <v>5.8</v>
      </c>
      <c r="E44" s="68"/>
      <c r="F44" s="71">
        <f>E44*D44</f>
        <v>0</v>
      </c>
      <c r="G44" s="1"/>
    </row>
    <row r="45" spans="1:7" s="28" customFormat="1" ht="14.4" thickBot="1">
      <c r="A45" s="65">
        <v>5</v>
      </c>
      <c r="B45" s="358" t="s">
        <v>78</v>
      </c>
      <c r="C45" s="364" t="s">
        <v>16</v>
      </c>
      <c r="D45" s="365">
        <f>(1.1*4)</f>
        <v>4.4000000000000004</v>
      </c>
      <c r="E45" s="87"/>
      <c r="F45" s="88">
        <f t="shared" ref="F45" si="3">E45*D45</f>
        <v>0</v>
      </c>
      <c r="G45" s="27"/>
    </row>
    <row r="46" spans="1:7" ht="14.4" thickBot="1">
      <c r="A46" s="445"/>
      <c r="B46" s="445"/>
      <c r="C46" s="445"/>
      <c r="D46" s="445"/>
      <c r="E46" s="445"/>
      <c r="F46" s="445"/>
    </row>
    <row r="47" spans="1:7" ht="14.4" customHeight="1" thickBot="1">
      <c r="A47" s="443" t="str">
        <f>'SO.02_KONŠTR_NOVÉ ÚPRAVY'!A62:E62</f>
        <v>Miestnosť 1.01 - Terasa</v>
      </c>
      <c r="B47" s="444"/>
      <c r="C47" s="444"/>
      <c r="D47" s="444"/>
      <c r="E47" s="444"/>
      <c r="F47" s="366">
        <f>SUM(F48:F55)</f>
        <v>0</v>
      </c>
    </row>
    <row r="48" spans="1:7">
      <c r="A48" s="74">
        <v>1</v>
      </c>
      <c r="B48" s="369" t="s">
        <v>76</v>
      </c>
      <c r="C48" s="21" t="s">
        <v>31</v>
      </c>
      <c r="D48" s="75">
        <v>13.52</v>
      </c>
      <c r="E48" s="76"/>
      <c r="F48" s="77">
        <f>E48*D48</f>
        <v>0</v>
      </c>
    </row>
    <row r="49" spans="1:6" s="28" customFormat="1">
      <c r="A49" s="64">
        <v>2</v>
      </c>
      <c r="B49" s="41" t="s">
        <v>187</v>
      </c>
      <c r="C49" s="360" t="s">
        <v>16</v>
      </c>
      <c r="D49" s="15">
        <f>(2.2+1.4+2.2)</f>
        <v>5.8000000000000007</v>
      </c>
      <c r="E49" s="68"/>
      <c r="F49" s="71">
        <f>E49*D49</f>
        <v>0</v>
      </c>
    </row>
    <row r="50" spans="1:6" s="28" customFormat="1">
      <c r="A50" s="64">
        <v>3</v>
      </c>
      <c r="B50" s="41" t="s">
        <v>81</v>
      </c>
      <c r="C50" s="360" t="s">
        <v>14</v>
      </c>
      <c r="D50" s="15">
        <f>(7.46*8.14)</f>
        <v>60.724400000000003</v>
      </c>
      <c r="E50" s="68"/>
      <c r="F50" s="71">
        <f t="shared" ref="F50:F55" si="4">E50*D50</f>
        <v>0</v>
      </c>
    </row>
    <row r="51" spans="1:6" s="28" customFormat="1">
      <c r="A51" s="64">
        <v>4</v>
      </c>
      <c r="B51" s="41" t="s">
        <v>80</v>
      </c>
      <c r="C51" s="360" t="s">
        <v>31</v>
      </c>
      <c r="D51" s="15">
        <f>(7.46*8.14)*0.15</f>
        <v>9.1086600000000004</v>
      </c>
      <c r="E51" s="68"/>
      <c r="F51" s="71">
        <f t="shared" si="4"/>
        <v>0</v>
      </c>
    </row>
    <row r="52" spans="1:6" s="28" customFormat="1">
      <c r="A52" s="64">
        <v>5</v>
      </c>
      <c r="B52" s="41" t="s">
        <v>185</v>
      </c>
      <c r="C52" s="360" t="s">
        <v>14</v>
      </c>
      <c r="D52" s="15">
        <f>1*0.6</f>
        <v>0.6</v>
      </c>
      <c r="E52" s="68"/>
      <c r="F52" s="71">
        <f t="shared" si="4"/>
        <v>0</v>
      </c>
    </row>
    <row r="53" spans="1:6" s="28" customFormat="1">
      <c r="A53" s="64">
        <v>6</v>
      </c>
      <c r="B53" s="41" t="s">
        <v>186</v>
      </c>
      <c r="C53" s="360" t="s">
        <v>15</v>
      </c>
      <c r="D53" s="15">
        <v>1</v>
      </c>
      <c r="E53" s="68"/>
      <c r="F53" s="71">
        <f t="shared" si="4"/>
        <v>0</v>
      </c>
    </row>
    <row r="54" spans="1:6" s="28" customFormat="1">
      <c r="A54" s="64">
        <v>7</v>
      </c>
      <c r="B54" s="20" t="s">
        <v>191</v>
      </c>
      <c r="C54" s="34" t="s">
        <v>31</v>
      </c>
      <c r="D54" s="17">
        <v>9.11</v>
      </c>
      <c r="E54" s="367"/>
      <c r="F54" s="368">
        <f t="shared" ref="F54" si="5">ROUND(E54*D54,2)</f>
        <v>0</v>
      </c>
    </row>
    <row r="55" spans="1:6" s="28" customFormat="1" ht="14.4" thickBot="1">
      <c r="A55" s="65">
        <v>8</v>
      </c>
      <c r="B55" s="200" t="s">
        <v>79</v>
      </c>
      <c r="C55" s="85" t="s">
        <v>16</v>
      </c>
      <c r="D55" s="86">
        <f>(4.75+8.7+7.7)</f>
        <v>21.15</v>
      </c>
      <c r="E55" s="87"/>
      <c r="F55" s="88">
        <f t="shared" si="4"/>
        <v>0</v>
      </c>
    </row>
    <row r="56" spans="1:6" ht="14.4" thickBot="1">
      <c r="A56" s="445"/>
      <c r="B56" s="445"/>
      <c r="C56" s="445"/>
      <c r="D56" s="445"/>
      <c r="E56" s="445"/>
      <c r="F56" s="445"/>
    </row>
    <row r="57" spans="1:6" ht="14.4" customHeight="1" thickBot="1">
      <c r="A57" s="443" t="str">
        <f>'SO.02_KONŠTR_NOVÉ ÚPRAVY'!A80:E80</f>
        <v>Miestnosť 1.02 - Rytierka sála</v>
      </c>
      <c r="B57" s="444"/>
      <c r="C57" s="444"/>
      <c r="D57" s="444"/>
      <c r="E57" s="444"/>
      <c r="F57" s="366">
        <f>SUM(F58:F64)</f>
        <v>0</v>
      </c>
    </row>
    <row r="58" spans="1:6">
      <c r="A58" s="74">
        <v>1</v>
      </c>
      <c r="B58" s="89" t="s">
        <v>33</v>
      </c>
      <c r="C58" s="21" t="s">
        <v>31</v>
      </c>
      <c r="D58" s="75">
        <f>(80.07*0.15)</f>
        <v>12.010499999999999</v>
      </c>
      <c r="E58" s="76"/>
      <c r="F58" s="77">
        <f t="shared" ref="F58:F64" si="6">E58*D58</f>
        <v>0</v>
      </c>
    </row>
    <row r="59" spans="1:6">
      <c r="A59" s="64">
        <v>2</v>
      </c>
      <c r="B59" s="20" t="s">
        <v>82</v>
      </c>
      <c r="C59" s="360" t="s">
        <v>14</v>
      </c>
      <c r="D59" s="15">
        <f>(9.33*4.5*2)+(8.08*4.5*2)*1/3</f>
        <v>108.21</v>
      </c>
      <c r="E59" s="68"/>
      <c r="F59" s="71">
        <f t="shared" si="6"/>
        <v>0</v>
      </c>
    </row>
    <row r="60" spans="1:6">
      <c r="A60" s="64">
        <v>3</v>
      </c>
      <c r="B60" s="20" t="s">
        <v>39</v>
      </c>
      <c r="C60" s="360" t="s">
        <v>14</v>
      </c>
      <c r="D60" s="15">
        <f>(9.33*4.5*2)+(8.08*4.5*2)*1/10</f>
        <v>91.242000000000004</v>
      </c>
      <c r="E60" s="68"/>
      <c r="F60" s="71">
        <f t="shared" si="6"/>
        <v>0</v>
      </c>
    </row>
    <row r="61" spans="1:6" s="28" customFormat="1">
      <c r="A61" s="64">
        <v>4</v>
      </c>
      <c r="B61" s="41" t="s">
        <v>188</v>
      </c>
      <c r="C61" s="360" t="s">
        <v>16</v>
      </c>
      <c r="D61" s="15">
        <f>(2.2+1.4+2.2)</f>
        <v>5.8000000000000007</v>
      </c>
      <c r="E61" s="68"/>
      <c r="F61" s="71">
        <f t="shared" si="6"/>
        <v>0</v>
      </c>
    </row>
    <row r="62" spans="1:6" s="28" customFormat="1">
      <c r="A62" s="64">
        <v>5</v>
      </c>
      <c r="B62" s="20" t="s">
        <v>67</v>
      </c>
      <c r="C62" s="360" t="s">
        <v>16</v>
      </c>
      <c r="D62" s="15">
        <f>(2+1.38+2)</f>
        <v>5.38</v>
      </c>
      <c r="E62" s="68"/>
      <c r="F62" s="71">
        <f t="shared" si="6"/>
        <v>0</v>
      </c>
    </row>
    <row r="63" spans="1:6" s="28" customFormat="1">
      <c r="A63" s="64">
        <v>6</v>
      </c>
      <c r="B63" s="20" t="s">
        <v>193</v>
      </c>
      <c r="C63" s="360" t="s">
        <v>15</v>
      </c>
      <c r="D63" s="15">
        <v>1</v>
      </c>
      <c r="E63" s="68"/>
      <c r="F63" s="71">
        <f t="shared" si="6"/>
        <v>0</v>
      </c>
    </row>
    <row r="64" spans="1:6" ht="14.4" thickBot="1">
      <c r="A64" s="65">
        <v>7</v>
      </c>
      <c r="B64" s="358" t="s">
        <v>189</v>
      </c>
      <c r="C64" s="85" t="s">
        <v>16</v>
      </c>
      <c r="D64" s="86">
        <f>(2+1.38+2)</f>
        <v>5.38</v>
      </c>
      <c r="E64" s="87"/>
      <c r="F64" s="88">
        <f t="shared" si="6"/>
        <v>0</v>
      </c>
    </row>
    <row r="65" spans="1:7" ht="14.4" thickBot="1">
      <c r="A65" s="445"/>
      <c r="B65" s="445"/>
      <c r="C65" s="445"/>
      <c r="D65" s="445"/>
      <c r="E65" s="445"/>
      <c r="F65" s="445"/>
    </row>
    <row r="66" spans="1:7" ht="14.4" customHeight="1" thickBot="1">
      <c r="A66" s="443" t="str">
        <f>'SO.02_KONŠTR_NOVÉ ÚPRAVY'!A98:E98</f>
        <v>Miestnosť 1.03 - Catering</v>
      </c>
      <c r="B66" s="444"/>
      <c r="C66" s="444"/>
      <c r="D66" s="444"/>
      <c r="E66" s="444"/>
      <c r="F66" s="366">
        <f>SUM(F67:F72)</f>
        <v>0</v>
      </c>
    </row>
    <row r="67" spans="1:7">
      <c r="A67" s="74">
        <v>1</v>
      </c>
      <c r="B67" s="369" t="s">
        <v>38</v>
      </c>
      <c r="C67" s="374" t="s">
        <v>14</v>
      </c>
      <c r="D67" s="375">
        <f>38.51</f>
        <v>38.51</v>
      </c>
      <c r="E67" s="376"/>
      <c r="F67" s="377">
        <f>ROUND(E67*D67,2)</f>
        <v>0</v>
      </c>
    </row>
    <row r="68" spans="1:7" ht="29.1" customHeight="1">
      <c r="A68" s="64">
        <v>2</v>
      </c>
      <c r="B68" s="20" t="s">
        <v>39</v>
      </c>
      <c r="C68" s="34" t="s">
        <v>14</v>
      </c>
      <c r="D68" s="17">
        <f>(8.7*4.5*2)+(5.935*4.5)</f>
        <v>105.00749999999999</v>
      </c>
      <c r="E68" s="367"/>
      <c r="F68" s="368">
        <f t="shared" ref="F68:F71" si="7">ROUND(E68*D68,2)</f>
        <v>0</v>
      </c>
    </row>
    <row r="69" spans="1:7">
      <c r="A69" s="64">
        <v>3</v>
      </c>
      <c r="B69" s="20" t="s">
        <v>40</v>
      </c>
      <c r="C69" s="34" t="s">
        <v>14</v>
      </c>
      <c r="D69" s="17">
        <f>(8.7*4.3*2)+((5.935*4.3))</f>
        <v>100.34049999999999</v>
      </c>
      <c r="E69" s="367"/>
      <c r="F69" s="368">
        <f t="shared" si="7"/>
        <v>0</v>
      </c>
    </row>
    <row r="70" spans="1:7" s="28" customFormat="1">
      <c r="A70" s="64">
        <v>4</v>
      </c>
      <c r="B70" s="20" t="s">
        <v>191</v>
      </c>
      <c r="C70" s="34" t="s">
        <v>31</v>
      </c>
      <c r="D70" s="17">
        <f>4.2*1.1</f>
        <v>4.620000000000001</v>
      </c>
      <c r="E70" s="367"/>
      <c r="F70" s="368">
        <f t="shared" si="7"/>
        <v>0</v>
      </c>
    </row>
    <row r="71" spans="1:7" s="28" customFormat="1">
      <c r="A71" s="64">
        <v>5</v>
      </c>
      <c r="B71" s="20" t="s">
        <v>192</v>
      </c>
      <c r="C71" s="34" t="s">
        <v>15</v>
      </c>
      <c r="D71" s="17">
        <v>3</v>
      </c>
      <c r="E71" s="367"/>
      <c r="F71" s="368">
        <f t="shared" si="7"/>
        <v>0</v>
      </c>
    </row>
    <row r="72" spans="1:7" ht="14.4" thickBot="1">
      <c r="A72" s="65">
        <v>6</v>
      </c>
      <c r="B72" s="358" t="s">
        <v>190</v>
      </c>
      <c r="C72" s="370" t="s">
        <v>16</v>
      </c>
      <c r="D72" s="371">
        <f>2+1.53+2</f>
        <v>5.53</v>
      </c>
      <c r="E72" s="372"/>
      <c r="F72" s="373">
        <f t="shared" ref="F72" si="8">ROUND(E72*D72,2)</f>
        <v>0</v>
      </c>
      <c r="G72" s="4"/>
    </row>
    <row r="73" spans="1:7" ht="14.4" thickBot="1">
      <c r="E73" s="7"/>
      <c r="F73" s="37"/>
    </row>
    <row r="74" spans="1:7" ht="14.4" thickBot="1">
      <c r="A74" s="436" t="str">
        <f>'SO.02_KONŠTR_NOVÉ ÚPRAVY'!A110:E110</f>
        <v>Miestnosť 1.04 - expozičná miestnosť</v>
      </c>
      <c r="B74" s="437"/>
      <c r="C74" s="437"/>
      <c r="D74" s="437"/>
      <c r="E74" s="438"/>
      <c r="F74" s="366">
        <f>SUM(F75:F77)</f>
        <v>0</v>
      </c>
    </row>
    <row r="75" spans="1:7">
      <c r="A75" s="74">
        <v>1</v>
      </c>
      <c r="B75" s="369" t="s">
        <v>38</v>
      </c>
      <c r="C75" s="374" t="s">
        <v>14</v>
      </c>
      <c r="D75" s="375">
        <f>38.51</f>
        <v>38.51</v>
      </c>
      <c r="E75" s="376"/>
      <c r="F75" s="377">
        <f>ROUND(E75*D75,2)</f>
        <v>0</v>
      </c>
    </row>
    <row r="76" spans="1:7">
      <c r="A76" s="64">
        <v>2</v>
      </c>
      <c r="B76" s="20" t="s">
        <v>34</v>
      </c>
      <c r="C76" s="34" t="s">
        <v>14</v>
      </c>
      <c r="D76" s="17">
        <f>(11.71*7.9)*1/3</f>
        <v>30.836333333333339</v>
      </c>
      <c r="E76" s="367"/>
      <c r="F76" s="368">
        <f t="shared" ref="F76:F77" si="9">ROUND(E76*D76,2)</f>
        <v>0</v>
      </c>
    </row>
    <row r="77" spans="1:7" ht="14.4" thickBot="1">
      <c r="A77" s="65">
        <v>3</v>
      </c>
      <c r="B77" s="358" t="s">
        <v>35</v>
      </c>
      <c r="C77" s="370" t="s">
        <v>15</v>
      </c>
      <c r="D77" s="371">
        <v>1</v>
      </c>
      <c r="E77" s="372"/>
      <c r="F77" s="373">
        <f t="shared" si="9"/>
        <v>0</v>
      </c>
    </row>
    <row r="78" spans="1:7" ht="14.4" thickBot="1">
      <c r="A78" s="13"/>
      <c r="B78" s="51"/>
      <c r="C78" s="52"/>
      <c r="D78" s="53"/>
      <c r="E78" s="54"/>
      <c r="F78" s="54"/>
    </row>
    <row r="79" spans="1:7" ht="14.4" thickBot="1">
      <c r="A79" s="436" t="str">
        <f>'SO.02_KONŠTR_NOVÉ ÚPRAVY'!A128:E128</f>
        <v>Miestnosť 1.06 - expozícia zbraní</v>
      </c>
      <c r="B79" s="437"/>
      <c r="C79" s="437"/>
      <c r="D79" s="437"/>
      <c r="E79" s="438"/>
      <c r="F79" s="366">
        <f>SUM(F80:F80)</f>
        <v>0</v>
      </c>
    </row>
    <row r="80" spans="1:7" s="28" customFormat="1" ht="14.4" thickBot="1">
      <c r="A80" s="394">
        <v>1</v>
      </c>
      <c r="B80" s="395" t="s">
        <v>38</v>
      </c>
      <c r="C80" s="396" t="s">
        <v>14</v>
      </c>
      <c r="D80" s="397">
        <v>38</v>
      </c>
      <c r="E80" s="398"/>
      <c r="F80" s="399">
        <f>ROUND(E80*D80,2)</f>
        <v>0</v>
      </c>
    </row>
    <row r="81" spans="1:6" ht="14.4" thickBot="1">
      <c r="A81" s="380"/>
      <c r="B81" s="51"/>
      <c r="C81" s="52"/>
      <c r="D81" s="53"/>
      <c r="E81" s="54"/>
      <c r="F81" s="378"/>
    </row>
    <row r="82" spans="1:6" ht="14.4" thickBot="1">
      <c r="A82" s="436" t="str">
        <f>'SO.02_KONŠTR_NOVÉ ÚPRAVY'!A139:E139</f>
        <v>Miestnosť 1.07  - Expozícia lapidárium</v>
      </c>
      <c r="B82" s="437"/>
      <c r="C82" s="437"/>
      <c r="D82" s="437"/>
      <c r="E82" s="438"/>
      <c r="F82" s="366">
        <f>SUM(F83:F86)</f>
        <v>0</v>
      </c>
    </row>
    <row r="83" spans="1:6">
      <c r="A83" s="74">
        <v>1</v>
      </c>
      <c r="B83" s="369" t="s">
        <v>38</v>
      </c>
      <c r="C83" s="374" t="s">
        <v>14</v>
      </c>
      <c r="D83" s="375">
        <v>30</v>
      </c>
      <c r="E83" s="376"/>
      <c r="F83" s="377">
        <f>ROUND(E83*D83,2)</f>
        <v>0</v>
      </c>
    </row>
    <row r="84" spans="1:6" s="28" customFormat="1">
      <c r="A84" s="64">
        <v>2</v>
      </c>
      <c r="B84" s="20" t="s">
        <v>194</v>
      </c>
      <c r="C84" s="34" t="s">
        <v>16</v>
      </c>
      <c r="D84" s="17">
        <f>2+1.53+2</f>
        <v>5.53</v>
      </c>
      <c r="E84" s="367"/>
      <c r="F84" s="368">
        <f t="shared" ref="F84:F85" si="10">ROUND(E84*D84,2)</f>
        <v>0</v>
      </c>
    </row>
    <row r="85" spans="1:6" s="28" customFormat="1">
      <c r="A85" s="64">
        <v>3</v>
      </c>
      <c r="B85" s="20" t="s">
        <v>549</v>
      </c>
      <c r="C85" s="34" t="s">
        <v>31</v>
      </c>
      <c r="D85" s="17">
        <v>0.3</v>
      </c>
      <c r="E85" s="367"/>
      <c r="F85" s="368">
        <f t="shared" si="10"/>
        <v>0</v>
      </c>
    </row>
    <row r="86" spans="1:6" ht="14.4" thickBot="1">
      <c r="A86" s="65">
        <v>4</v>
      </c>
      <c r="B86" s="358" t="s">
        <v>34</v>
      </c>
      <c r="C86" s="370" t="s">
        <v>14</v>
      </c>
      <c r="D86" s="371">
        <f>(8.759*6.672)*1/3</f>
        <v>19.480015999999999</v>
      </c>
      <c r="E86" s="372"/>
      <c r="F86" s="373">
        <f t="shared" ref="F86" si="11">ROUND(E86*D86,2)</f>
        <v>0</v>
      </c>
    </row>
    <row r="87" spans="1:6" ht="14.4" thickBot="1">
      <c r="E87" s="7"/>
      <c r="F87" s="37"/>
    </row>
    <row r="88" spans="1:6" ht="14.4" thickBot="1">
      <c r="A88" s="436" t="str">
        <f>'SO.02_KONŠTR_NOVÉ ÚPRAVY'!A192:E192</f>
        <v>Miestnosť 2.02 - Vyhliadka</v>
      </c>
      <c r="B88" s="437"/>
      <c r="C88" s="437"/>
      <c r="D88" s="437"/>
      <c r="E88" s="438"/>
      <c r="F88" s="366">
        <f>SUM(F89:F92)</f>
        <v>0</v>
      </c>
    </row>
    <row r="89" spans="1:6">
      <c r="A89" s="74">
        <v>1</v>
      </c>
      <c r="B89" s="369" t="s">
        <v>36</v>
      </c>
      <c r="C89" s="374" t="s">
        <v>14</v>
      </c>
      <c r="D89" s="375">
        <v>35</v>
      </c>
      <c r="E89" s="376"/>
      <c r="F89" s="377">
        <f>ROUND(E89*D89,2)</f>
        <v>0</v>
      </c>
    </row>
    <row r="90" spans="1:6">
      <c r="A90" s="64">
        <v>2</v>
      </c>
      <c r="B90" s="20" t="s">
        <v>37</v>
      </c>
      <c r="C90" s="34" t="s">
        <v>31</v>
      </c>
      <c r="D90" s="17">
        <f>35*0.2</f>
        <v>7</v>
      </c>
      <c r="E90" s="367"/>
      <c r="F90" s="368">
        <f t="shared" ref="F90:F92" si="12">ROUND(E90*D90,2)</f>
        <v>0</v>
      </c>
    </row>
    <row r="91" spans="1:6" s="28" customFormat="1">
      <c r="A91" s="64">
        <v>3</v>
      </c>
      <c r="B91" s="20" t="s">
        <v>195</v>
      </c>
      <c r="C91" s="34" t="s">
        <v>23</v>
      </c>
      <c r="D91" s="17">
        <v>1</v>
      </c>
      <c r="E91" s="367"/>
      <c r="F91" s="368">
        <f t="shared" si="12"/>
        <v>0</v>
      </c>
    </row>
    <row r="92" spans="1:6" s="28" customFormat="1" ht="14.4" thickBot="1">
      <c r="A92" s="65">
        <v>4</v>
      </c>
      <c r="B92" s="358" t="s">
        <v>41</v>
      </c>
      <c r="C92" s="370" t="s">
        <v>15</v>
      </c>
      <c r="D92" s="371">
        <v>1</v>
      </c>
      <c r="E92" s="372"/>
      <c r="F92" s="373">
        <f t="shared" si="12"/>
        <v>0</v>
      </c>
    </row>
    <row r="93" spans="1:6" ht="14.4" thickBot="1"/>
    <row r="94" spans="1:6" ht="14.4" thickBot="1">
      <c r="A94" s="436" t="str">
        <f>'SO.02_KONŠTR_NOVÉ ÚPRAVY'!A208:E208</f>
        <v>Miestnosť 2.04 - Vyhliadka</v>
      </c>
      <c r="B94" s="437"/>
      <c r="C94" s="437"/>
      <c r="D94" s="437"/>
      <c r="E94" s="438"/>
      <c r="F94" s="366">
        <f>SUM(F95)</f>
        <v>0</v>
      </c>
    </row>
    <row r="95" spans="1:6" ht="14.4" thickBot="1">
      <c r="A95" s="176">
        <v>1</v>
      </c>
      <c r="B95" s="381" t="s">
        <v>197</v>
      </c>
      <c r="C95" s="382" t="s">
        <v>23</v>
      </c>
      <c r="D95" s="383">
        <v>1</v>
      </c>
      <c r="E95" s="384"/>
      <c r="F95" s="385">
        <f t="shared" ref="F95" si="13">ROUND(E95*D95,2)</f>
        <v>0</v>
      </c>
    </row>
    <row r="96" spans="1:6" ht="14.4" thickBot="1">
      <c r="A96" s="13"/>
      <c r="B96" s="51"/>
      <c r="C96" s="52"/>
      <c r="D96" s="53"/>
      <c r="E96" s="54"/>
      <c r="F96" s="54"/>
    </row>
    <row r="97" spans="1:8" s="28" customFormat="1" ht="14.4" thickBot="1">
      <c r="A97" s="436" t="str">
        <f>'SO.02_KONŠTR_NOVÉ ÚPRAVY'!A153:E153</f>
        <v>Miestnosť 2.01 - Strecha</v>
      </c>
      <c r="B97" s="437"/>
      <c r="C97" s="437"/>
      <c r="D97" s="437"/>
      <c r="E97" s="438"/>
      <c r="F97" s="366">
        <f>SUM(F98:F99)</f>
        <v>0</v>
      </c>
    </row>
    <row r="98" spans="1:8" s="28" customFormat="1">
      <c r="A98" s="379">
        <v>1</v>
      </c>
      <c r="B98" s="89" t="s">
        <v>196</v>
      </c>
      <c r="C98" s="386" t="s">
        <v>14</v>
      </c>
      <c r="D98" s="386">
        <v>20</v>
      </c>
      <c r="E98" s="387"/>
      <c r="F98" s="377">
        <f t="shared" ref="F98:F99" si="14">ROUND(E98*D98,2)</f>
        <v>0</v>
      </c>
    </row>
    <row r="99" spans="1:8" s="28" customFormat="1" ht="14.4" thickBot="1">
      <c r="A99" s="65">
        <v>2</v>
      </c>
      <c r="B99" s="358" t="s">
        <v>32</v>
      </c>
      <c r="C99" s="370" t="s">
        <v>16</v>
      </c>
      <c r="D99" s="371">
        <v>38.75</v>
      </c>
      <c r="E99" s="372"/>
      <c r="F99" s="373">
        <f t="shared" si="14"/>
        <v>0</v>
      </c>
    </row>
    <row r="100" spans="1:8" s="28" customFormat="1">
      <c r="A100" s="113"/>
      <c r="B100" s="51"/>
      <c r="C100" s="52"/>
      <c r="D100" s="53"/>
      <c r="E100" s="54"/>
      <c r="F100" s="54"/>
    </row>
    <row r="101" spans="1:8">
      <c r="A101" s="455"/>
      <c r="B101" s="455"/>
      <c r="C101" s="455"/>
      <c r="D101" s="455"/>
      <c r="E101" s="455"/>
      <c r="F101" s="393"/>
    </row>
    <row r="102" spans="1:8" ht="14.4" thickBot="1"/>
    <row r="103" spans="1:8" ht="14.4" thickBot="1">
      <c r="A103" s="443" t="s">
        <v>68</v>
      </c>
      <c r="B103" s="444"/>
      <c r="C103" s="444"/>
      <c r="D103" s="444"/>
      <c r="E103" s="444"/>
      <c r="F103" s="366">
        <f>SUM(F104:F106)</f>
        <v>0</v>
      </c>
    </row>
    <row r="104" spans="1:8">
      <c r="A104" s="74">
        <v>1</v>
      </c>
      <c r="B104" s="388" t="s">
        <v>201</v>
      </c>
      <c r="C104" s="389" t="s">
        <v>23</v>
      </c>
      <c r="D104" s="390">
        <v>1</v>
      </c>
      <c r="E104" s="391"/>
      <c r="F104" s="392">
        <f t="shared" ref="F104" si="15">D104*E104</f>
        <v>0</v>
      </c>
    </row>
    <row r="105" spans="1:8" ht="27.6">
      <c r="A105" s="64">
        <v>2</v>
      </c>
      <c r="B105" s="20" t="s">
        <v>70</v>
      </c>
      <c r="C105" s="360" t="s">
        <v>23</v>
      </c>
      <c r="D105" s="15">
        <v>1</v>
      </c>
      <c r="E105" s="68"/>
      <c r="F105" s="71">
        <f t="shared" ref="F105:F106" si="16">E105*D105</f>
        <v>0</v>
      </c>
    </row>
    <row r="106" spans="1:8" ht="28.2" thickBot="1">
      <c r="A106" s="65">
        <v>3</v>
      </c>
      <c r="B106" s="358" t="s">
        <v>71</v>
      </c>
      <c r="C106" s="85" t="s">
        <v>23</v>
      </c>
      <c r="D106" s="86">
        <f>SUM(D104:D104)</f>
        <v>1</v>
      </c>
      <c r="E106" s="87"/>
      <c r="F106" s="88">
        <f t="shared" si="16"/>
        <v>0</v>
      </c>
      <c r="H106" s="36"/>
    </row>
  </sheetData>
  <mergeCells count="48">
    <mergeCell ref="A103:E103"/>
    <mergeCell ref="A101:E101"/>
    <mergeCell ref="A1:F1"/>
    <mergeCell ref="A46:F46"/>
    <mergeCell ref="A39:F39"/>
    <mergeCell ref="A19:E19"/>
    <mergeCell ref="A6:F6"/>
    <mergeCell ref="B3:F3"/>
    <mergeCell ref="B5:F5"/>
    <mergeCell ref="A13:F13"/>
    <mergeCell ref="A31:F31"/>
    <mergeCell ref="A2:F2"/>
    <mergeCell ref="A8:F8"/>
    <mergeCell ref="A10:F10"/>
    <mergeCell ref="A4:F4"/>
    <mergeCell ref="E9:F9"/>
    <mergeCell ref="B7:F7"/>
    <mergeCell ref="C9:D9"/>
    <mergeCell ref="C11:D11"/>
    <mergeCell ref="B12:F12"/>
    <mergeCell ref="A20:E20"/>
    <mergeCell ref="A18:E18"/>
    <mergeCell ref="A14:E14"/>
    <mergeCell ref="A15:E15"/>
    <mergeCell ref="A16:E16"/>
    <mergeCell ref="A17:E17"/>
    <mergeCell ref="E11:F11"/>
    <mergeCell ref="A33:E33"/>
    <mergeCell ref="A56:F56"/>
    <mergeCell ref="A29:F29"/>
    <mergeCell ref="A40:E40"/>
    <mergeCell ref="A47:E47"/>
    <mergeCell ref="A97:E97"/>
    <mergeCell ref="A26:E26"/>
    <mergeCell ref="A25:E25"/>
    <mergeCell ref="A82:E82"/>
    <mergeCell ref="A21:E21"/>
    <mergeCell ref="A22:E22"/>
    <mergeCell ref="A88:E88"/>
    <mergeCell ref="A94:E94"/>
    <mergeCell ref="A23:E23"/>
    <mergeCell ref="A24:E24"/>
    <mergeCell ref="A57:E57"/>
    <mergeCell ref="A66:E66"/>
    <mergeCell ref="A65:F65"/>
    <mergeCell ref="A74:E74"/>
    <mergeCell ref="A79:E79"/>
    <mergeCell ref="B32:F32"/>
  </mergeCells>
  <phoneticPr fontId="3" type="noConversion"/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4"/>
  <sheetViews>
    <sheetView tabSelected="1" topLeftCell="A172" zoomScale="80" zoomScaleNormal="80" workbookViewId="0">
      <selection activeCell="I181" sqref="I181"/>
    </sheetView>
  </sheetViews>
  <sheetFormatPr defaultColWidth="9.109375" defaultRowHeight="13.8"/>
  <cols>
    <col min="1" max="1" width="14.44140625" style="6" bestFit="1" customWidth="1"/>
    <col min="2" max="2" width="49.44140625" style="2" customWidth="1"/>
    <col min="3" max="3" width="9.109375" style="2"/>
    <col min="4" max="4" width="11.44140625" style="18" bestFit="1" customWidth="1"/>
    <col min="5" max="6" width="11.44140625" style="2" bestFit="1" customWidth="1"/>
    <col min="7" max="7" width="9.109375" style="2"/>
    <col min="8" max="8" width="9.44140625" style="2" bestFit="1" customWidth="1"/>
    <col min="9" max="9" width="10.44140625" style="2" bestFit="1" customWidth="1"/>
    <col min="10" max="16384" width="9.109375" style="2"/>
  </cols>
  <sheetData>
    <row r="1" spans="1:8">
      <c r="A1" s="449" t="s">
        <v>21</v>
      </c>
      <c r="B1" s="449"/>
      <c r="C1" s="449"/>
      <c r="D1" s="449"/>
      <c r="E1" s="449"/>
      <c r="F1" s="449"/>
      <c r="G1" s="1"/>
    </row>
    <row r="2" spans="1:8">
      <c r="A2" s="424"/>
      <c r="B2" s="424"/>
      <c r="C2" s="424"/>
      <c r="D2" s="424"/>
      <c r="E2" s="424"/>
      <c r="F2" s="424"/>
      <c r="G2" s="1"/>
    </row>
    <row r="3" spans="1:8">
      <c r="A3" s="197" t="s">
        <v>3</v>
      </c>
      <c r="B3" s="414" t="s">
        <v>26</v>
      </c>
      <c r="C3" s="414"/>
      <c r="D3" s="414"/>
      <c r="E3" s="414"/>
      <c r="F3" s="414"/>
      <c r="G3" s="3"/>
    </row>
    <row r="4" spans="1:8" ht="15" customHeight="1">
      <c r="A4" s="407"/>
      <c r="B4" s="407"/>
      <c r="C4" s="407"/>
      <c r="D4" s="407"/>
      <c r="E4" s="407"/>
      <c r="F4" s="407"/>
      <c r="G4" s="3"/>
    </row>
    <row r="5" spans="1:8">
      <c r="A5" s="197" t="s">
        <v>4</v>
      </c>
      <c r="B5" s="414" t="s">
        <v>26</v>
      </c>
      <c r="C5" s="414"/>
      <c r="D5" s="414"/>
      <c r="E5" s="414"/>
      <c r="F5" s="414"/>
      <c r="G5" s="5"/>
    </row>
    <row r="6" spans="1:8">
      <c r="A6" s="407"/>
      <c r="B6" s="407"/>
      <c r="C6" s="407"/>
      <c r="D6" s="407"/>
      <c r="E6" s="407"/>
      <c r="F6" s="407"/>
      <c r="G6" s="5"/>
    </row>
    <row r="7" spans="1:8">
      <c r="A7" s="197" t="s">
        <v>5</v>
      </c>
      <c r="B7" s="414" t="s">
        <v>2</v>
      </c>
      <c r="C7" s="414"/>
      <c r="D7" s="414"/>
      <c r="E7" s="414"/>
      <c r="F7" s="414"/>
      <c r="G7" s="5"/>
    </row>
    <row r="8" spans="1:8">
      <c r="A8" s="407"/>
      <c r="B8" s="407"/>
      <c r="C8" s="407"/>
      <c r="D8" s="407"/>
      <c r="E8" s="407"/>
      <c r="F8" s="407"/>
      <c r="G8" s="3"/>
    </row>
    <row r="9" spans="1:8">
      <c r="A9" s="197" t="s">
        <v>6</v>
      </c>
      <c r="B9" s="29" t="s">
        <v>27</v>
      </c>
      <c r="C9" s="414" t="s">
        <v>8</v>
      </c>
      <c r="D9" s="414"/>
      <c r="E9" s="472"/>
      <c r="F9" s="472"/>
      <c r="G9" s="8"/>
    </row>
    <row r="10" spans="1:8">
      <c r="A10" s="407"/>
      <c r="B10" s="407"/>
      <c r="C10" s="407"/>
      <c r="D10" s="407"/>
      <c r="E10" s="407"/>
      <c r="F10" s="407"/>
      <c r="G10" s="3"/>
    </row>
    <row r="11" spans="1:8">
      <c r="A11" s="197" t="s">
        <v>7</v>
      </c>
      <c r="B11" s="10" t="s">
        <v>28</v>
      </c>
      <c r="C11" s="412" t="s">
        <v>9</v>
      </c>
      <c r="D11" s="413"/>
      <c r="E11" s="416" t="s">
        <v>551</v>
      </c>
      <c r="F11" s="454"/>
      <c r="G11" s="4"/>
    </row>
    <row r="12" spans="1:8">
      <c r="A12" s="198"/>
      <c r="B12" s="414" t="s">
        <v>69</v>
      </c>
      <c r="C12" s="414"/>
      <c r="D12" s="414"/>
      <c r="E12" s="414"/>
      <c r="F12" s="414"/>
      <c r="G12" s="4"/>
    </row>
    <row r="13" spans="1:8">
      <c r="A13" s="407"/>
      <c r="B13" s="407"/>
      <c r="C13" s="407"/>
      <c r="D13" s="407"/>
      <c r="E13" s="407"/>
      <c r="F13" s="407"/>
      <c r="G13" s="4"/>
    </row>
    <row r="14" spans="1:8">
      <c r="A14" s="453" t="s">
        <v>20</v>
      </c>
      <c r="B14" s="453"/>
      <c r="C14" s="453"/>
      <c r="D14" s="453"/>
      <c r="E14" s="453"/>
      <c r="F14" s="14">
        <f>SUM(F15:F29)</f>
        <v>0</v>
      </c>
      <c r="G14" s="26"/>
    </row>
    <row r="15" spans="1:8" s="28" customFormat="1">
      <c r="A15" s="477" t="str">
        <f>A36</f>
        <v>Miestnosť 1.06 - Auditórium</v>
      </c>
      <c r="B15" s="442"/>
      <c r="C15" s="442"/>
      <c r="D15" s="442"/>
      <c r="E15" s="442"/>
      <c r="F15" s="206">
        <f>F36</f>
        <v>0</v>
      </c>
      <c r="G15" s="30"/>
    </row>
    <row r="16" spans="1:8" s="28" customFormat="1">
      <c r="A16" s="442" t="str">
        <f>A49</f>
        <v>Miestnosť 1.07 - Expozícia</v>
      </c>
      <c r="B16" s="442"/>
      <c r="C16" s="442"/>
      <c r="D16" s="442"/>
      <c r="E16" s="442"/>
      <c r="F16" s="206">
        <f>F49</f>
        <v>0</v>
      </c>
      <c r="G16" s="30"/>
      <c r="H16" s="36"/>
    </row>
    <row r="17" spans="1:7">
      <c r="A17" s="442" t="str">
        <f>A62</f>
        <v>Miestnosť 1.01 - Terasa</v>
      </c>
      <c r="B17" s="442"/>
      <c r="C17" s="442"/>
      <c r="D17" s="442"/>
      <c r="E17" s="442"/>
      <c r="F17" s="206">
        <f>F62</f>
        <v>0</v>
      </c>
      <c r="G17" s="4"/>
    </row>
    <row r="18" spans="1:7">
      <c r="A18" s="442" t="str">
        <f>A80</f>
        <v>Miestnosť 1.02 - Rytierka sála</v>
      </c>
      <c r="B18" s="442"/>
      <c r="C18" s="442"/>
      <c r="D18" s="442"/>
      <c r="E18" s="442"/>
      <c r="F18" s="206">
        <f>F80</f>
        <v>0</v>
      </c>
      <c r="G18" s="4"/>
    </row>
    <row r="19" spans="1:7" s="28" customFormat="1">
      <c r="A19" s="439" t="str">
        <f>A98</f>
        <v>Miestnosť 1.03 - Catering</v>
      </c>
      <c r="B19" s="440"/>
      <c r="C19" s="440"/>
      <c r="D19" s="440"/>
      <c r="E19" s="441"/>
      <c r="F19" s="206">
        <f>F98</f>
        <v>0</v>
      </c>
      <c r="G19" s="30"/>
    </row>
    <row r="20" spans="1:7" s="28" customFormat="1">
      <c r="A20" s="439" t="str">
        <f>A110</f>
        <v>Miestnosť 1.04 - expozičná miestnosť</v>
      </c>
      <c r="B20" s="440"/>
      <c r="C20" s="440"/>
      <c r="D20" s="440"/>
      <c r="E20" s="441"/>
      <c r="F20" s="206">
        <f>F110</f>
        <v>0</v>
      </c>
      <c r="G20" s="30"/>
    </row>
    <row r="21" spans="1:7" s="28" customFormat="1">
      <c r="A21" s="439" t="str">
        <f t="shared" ref="A21" si="0">A122</f>
        <v>Miestnosť 1.05 - chodba</v>
      </c>
      <c r="B21" s="440"/>
      <c r="C21" s="440"/>
      <c r="D21" s="440"/>
      <c r="E21" s="441"/>
      <c r="F21" s="206">
        <f t="shared" ref="F21" si="1">F122</f>
        <v>0</v>
      </c>
      <c r="G21" s="30"/>
    </row>
    <row r="22" spans="1:7" s="28" customFormat="1">
      <c r="A22" s="439" t="str">
        <f>A128</f>
        <v>Miestnosť 1.06 - expozícia zbraní</v>
      </c>
      <c r="B22" s="440"/>
      <c r="C22" s="440"/>
      <c r="D22" s="440"/>
      <c r="E22" s="441"/>
      <c r="F22" s="206">
        <f>F128</f>
        <v>0</v>
      </c>
      <c r="G22" s="30"/>
    </row>
    <row r="23" spans="1:7" s="28" customFormat="1">
      <c r="A23" s="439" t="str">
        <f>A139</f>
        <v>Miestnosť 1.07  - Expozícia lapidárium</v>
      </c>
      <c r="B23" s="440"/>
      <c r="C23" s="440"/>
      <c r="D23" s="440"/>
      <c r="E23" s="441"/>
      <c r="F23" s="206">
        <f>F139</f>
        <v>0</v>
      </c>
      <c r="G23" s="30"/>
    </row>
    <row r="24" spans="1:7" s="28" customFormat="1">
      <c r="A24" s="439" t="str">
        <f>A153</f>
        <v>Miestnosť 2.01 - Strecha</v>
      </c>
      <c r="B24" s="440"/>
      <c r="C24" s="440"/>
      <c r="D24" s="440"/>
      <c r="E24" s="441"/>
      <c r="F24" s="206">
        <f>F153</f>
        <v>0</v>
      </c>
      <c r="G24" s="30"/>
    </row>
    <row r="25" spans="1:7" s="28" customFormat="1">
      <c r="A25" s="439" t="str">
        <f>A192</f>
        <v>Miestnosť 2.02 - Vyhliadka</v>
      </c>
      <c r="B25" s="440"/>
      <c r="C25" s="440"/>
      <c r="D25" s="440"/>
      <c r="E25" s="441"/>
      <c r="F25" s="206">
        <f>F192</f>
        <v>0</v>
      </c>
      <c r="G25" s="30"/>
    </row>
    <row r="26" spans="1:7" s="28" customFormat="1">
      <c r="A26" s="439" t="str">
        <f>A203</f>
        <v>Miestnosť 2.03 - Lávka</v>
      </c>
      <c r="B26" s="440"/>
      <c r="C26" s="440"/>
      <c r="D26" s="440"/>
      <c r="E26" s="441"/>
      <c r="F26" s="206">
        <f>F203</f>
        <v>0</v>
      </c>
      <c r="G26" s="30"/>
    </row>
    <row r="27" spans="1:7" s="28" customFormat="1">
      <c r="A27" s="439" t="str">
        <f>A208</f>
        <v>Miestnosť 2.04 - Vyhliadka</v>
      </c>
      <c r="B27" s="440"/>
      <c r="C27" s="440"/>
      <c r="D27" s="440"/>
      <c r="E27" s="441"/>
      <c r="F27" s="206">
        <f>F208</f>
        <v>0</v>
      </c>
      <c r="G27" s="30"/>
    </row>
    <row r="28" spans="1:7" s="28" customFormat="1">
      <c r="A28" s="439" t="str">
        <f>A212</f>
        <v>Wc</v>
      </c>
      <c r="B28" s="440"/>
      <c r="C28" s="440"/>
      <c r="D28" s="440"/>
      <c r="E28" s="441"/>
      <c r="F28" s="206">
        <f>F212</f>
        <v>0</v>
      </c>
      <c r="G28" s="30"/>
    </row>
    <row r="29" spans="1:7" s="28" customFormat="1">
      <c r="A29" s="439" t="s">
        <v>202</v>
      </c>
      <c r="B29" s="440"/>
      <c r="C29" s="440"/>
      <c r="D29" s="440"/>
      <c r="E29" s="441"/>
      <c r="F29" s="206">
        <f>F235</f>
        <v>0</v>
      </c>
      <c r="G29" s="30"/>
    </row>
    <row r="30" spans="1:7" s="28" customFormat="1">
      <c r="A30" s="48"/>
      <c r="B30" s="49"/>
      <c r="C30" s="49"/>
      <c r="D30" s="49"/>
      <c r="E30" s="50"/>
      <c r="F30" s="32"/>
      <c r="G30" s="30"/>
    </row>
    <row r="31" spans="1:7">
      <c r="A31" s="407"/>
      <c r="B31" s="407"/>
      <c r="C31" s="407"/>
      <c r="D31" s="407"/>
      <c r="E31" s="407"/>
      <c r="F31" s="407"/>
      <c r="G31" s="4"/>
    </row>
    <row r="32" spans="1:7" ht="36.6" customHeight="1">
      <c r="A32" s="464" t="s">
        <v>83</v>
      </c>
      <c r="B32" s="464"/>
      <c r="C32" s="464"/>
      <c r="D32" s="464"/>
      <c r="E32" s="464"/>
      <c r="F32" s="464"/>
      <c r="G32" s="4"/>
    </row>
    <row r="33" spans="1:8" ht="41.4">
      <c r="A33" s="11" t="s">
        <v>0</v>
      </c>
      <c r="B33" s="11" t="s">
        <v>10</v>
      </c>
      <c r="C33" s="11" t="s">
        <v>1</v>
      </c>
      <c r="D33" s="16" t="s">
        <v>11</v>
      </c>
      <c r="E33" s="11" t="s">
        <v>12</v>
      </c>
      <c r="F33" s="11" t="s">
        <v>13</v>
      </c>
    </row>
    <row r="34" spans="1:8">
      <c r="A34" s="442"/>
      <c r="B34" s="442"/>
      <c r="C34" s="442"/>
      <c r="D34" s="442"/>
      <c r="E34" s="442"/>
      <c r="F34" s="442"/>
      <c r="G34" s="4"/>
    </row>
    <row r="35" spans="1:8" ht="14.4" thickBot="1">
      <c r="A35" s="63"/>
      <c r="B35" s="446"/>
      <c r="C35" s="446"/>
      <c r="D35" s="446"/>
      <c r="E35" s="446"/>
      <c r="F35" s="446"/>
      <c r="G35" s="4"/>
    </row>
    <row r="36" spans="1:8" ht="14.4" thickBot="1">
      <c r="A36" s="469" t="s">
        <v>101</v>
      </c>
      <c r="B36" s="470"/>
      <c r="C36" s="470"/>
      <c r="D36" s="470"/>
      <c r="E36" s="471"/>
      <c r="F36" s="78">
        <f>SUM(F37:F46)</f>
        <v>0</v>
      </c>
      <c r="G36" s="1"/>
    </row>
    <row r="37" spans="1:8" ht="16.649999999999999" customHeight="1">
      <c r="A37" s="74">
        <v>1</v>
      </c>
      <c r="B37" s="40" t="s">
        <v>45</v>
      </c>
      <c r="C37" s="21" t="s">
        <v>14</v>
      </c>
      <c r="D37" s="75">
        <v>45.3</v>
      </c>
      <c r="E37" s="76"/>
      <c r="F37" s="77">
        <f t="shared" ref="F37:F45" si="2">E37*D37</f>
        <v>0</v>
      </c>
      <c r="G37" s="22"/>
      <c r="H37" s="36"/>
    </row>
    <row r="38" spans="1:8">
      <c r="A38" s="64">
        <v>2</v>
      </c>
      <c r="B38" s="39" t="s">
        <v>42</v>
      </c>
      <c r="C38" s="57" t="s">
        <v>31</v>
      </c>
      <c r="D38" s="15">
        <f>45.3*0.05</f>
        <v>2.2650000000000001</v>
      </c>
      <c r="E38" s="68"/>
      <c r="F38" s="71">
        <f t="shared" si="2"/>
        <v>0</v>
      </c>
      <c r="H38" s="36"/>
    </row>
    <row r="39" spans="1:8">
      <c r="A39" s="64">
        <v>3</v>
      </c>
      <c r="B39" s="39" t="s">
        <v>43</v>
      </c>
      <c r="C39" s="57" t="s">
        <v>31</v>
      </c>
      <c r="D39" s="15">
        <f>45.3*0.1</f>
        <v>4.53</v>
      </c>
      <c r="E39" s="68"/>
      <c r="F39" s="71">
        <f t="shared" si="2"/>
        <v>0</v>
      </c>
      <c r="H39" s="36"/>
    </row>
    <row r="40" spans="1:8">
      <c r="A40" s="64">
        <v>4</v>
      </c>
      <c r="B40" s="44" t="s">
        <v>102</v>
      </c>
      <c r="C40" s="57" t="s">
        <v>14</v>
      </c>
      <c r="D40" s="15">
        <f>(10.08*7.565)</f>
        <v>76.255200000000002</v>
      </c>
      <c r="E40" s="68"/>
      <c r="F40" s="71">
        <f t="shared" si="2"/>
        <v>0</v>
      </c>
      <c r="H40" s="36"/>
    </row>
    <row r="41" spans="1:8" s="28" customFormat="1">
      <c r="A41" s="64">
        <v>5</v>
      </c>
      <c r="B41" s="44" t="s">
        <v>103</v>
      </c>
      <c r="C41" s="58" t="s">
        <v>14</v>
      </c>
      <c r="D41" s="15">
        <f>(10.08*7.565)</f>
        <v>76.255200000000002</v>
      </c>
      <c r="E41" s="68"/>
      <c r="F41" s="71">
        <f t="shared" si="2"/>
        <v>0</v>
      </c>
      <c r="H41" s="36"/>
    </row>
    <row r="42" spans="1:8" s="28" customFormat="1">
      <c r="A42" s="64">
        <v>6</v>
      </c>
      <c r="B42" s="44" t="s">
        <v>104</v>
      </c>
      <c r="C42" s="58" t="s">
        <v>31</v>
      </c>
      <c r="D42" s="15">
        <f>2.86*0.3</f>
        <v>0.85799999999999998</v>
      </c>
      <c r="E42" s="68"/>
      <c r="F42" s="71">
        <f t="shared" si="2"/>
        <v>0</v>
      </c>
      <c r="H42" s="36"/>
    </row>
    <row r="43" spans="1:8" s="28" customFormat="1">
      <c r="A43" s="64">
        <v>7</v>
      </c>
      <c r="B43" s="44" t="s">
        <v>105</v>
      </c>
      <c r="C43" s="58" t="s">
        <v>15</v>
      </c>
      <c r="D43" s="15">
        <v>1</v>
      </c>
      <c r="E43" s="68"/>
      <c r="F43" s="71">
        <f t="shared" si="2"/>
        <v>0</v>
      </c>
      <c r="H43" s="36"/>
    </row>
    <row r="44" spans="1:8" s="19" customFormat="1" ht="69" customHeight="1">
      <c r="A44" s="64">
        <v>8</v>
      </c>
      <c r="B44" s="39" t="s">
        <v>72</v>
      </c>
      <c r="C44" s="57" t="s">
        <v>15</v>
      </c>
      <c r="D44" s="15">
        <v>1</v>
      </c>
      <c r="E44" s="69"/>
      <c r="F44" s="71">
        <f t="shared" si="2"/>
        <v>0</v>
      </c>
    </row>
    <row r="45" spans="1:8" s="28" customFormat="1" ht="67.5" customHeight="1">
      <c r="A45" s="64">
        <v>9</v>
      </c>
      <c r="B45" s="44" t="s">
        <v>114</v>
      </c>
      <c r="C45" s="38" t="s">
        <v>15</v>
      </c>
      <c r="D45" s="42">
        <v>1</v>
      </c>
      <c r="E45" s="69"/>
      <c r="F45" s="71">
        <f t="shared" si="2"/>
        <v>0</v>
      </c>
    </row>
    <row r="46" spans="1:8" s="28" customFormat="1" ht="28.2" thickBot="1">
      <c r="A46" s="65">
        <v>10</v>
      </c>
      <c r="B46" s="84" t="s">
        <v>107</v>
      </c>
      <c r="C46" s="66" t="s">
        <v>15</v>
      </c>
      <c r="D46" s="67">
        <v>1</v>
      </c>
      <c r="E46" s="70"/>
      <c r="F46" s="73">
        <f t="shared" ref="F46" si="3">E46*D46</f>
        <v>0</v>
      </c>
    </row>
    <row r="47" spans="1:8" s="117" customFormat="1">
      <c r="A47" s="59"/>
      <c r="B47" s="60"/>
      <c r="C47" s="59"/>
      <c r="D47" s="61"/>
      <c r="E47" s="62"/>
      <c r="F47" s="62"/>
    </row>
    <row r="48" spans="1:8" s="28" customFormat="1" ht="14.4" thickBot="1">
      <c r="A48" s="13"/>
      <c r="B48" s="60"/>
      <c r="C48" s="59"/>
      <c r="D48" s="61"/>
      <c r="E48" s="62"/>
      <c r="F48" s="62"/>
    </row>
    <row r="49" spans="1:11" ht="14.4" thickBot="1">
      <c r="A49" s="465" t="s">
        <v>106</v>
      </c>
      <c r="B49" s="466"/>
      <c r="C49" s="466"/>
      <c r="D49" s="466"/>
      <c r="E49" s="467"/>
      <c r="F49" s="114">
        <f>SUM(F50:F59)</f>
        <v>0</v>
      </c>
      <c r="G49" s="19"/>
    </row>
    <row r="50" spans="1:11">
      <c r="A50" s="107">
        <v>1</v>
      </c>
      <c r="B50" s="122" t="s">
        <v>45</v>
      </c>
      <c r="C50" s="109" t="s">
        <v>14</v>
      </c>
      <c r="D50" s="110">
        <v>51.4</v>
      </c>
      <c r="E50" s="123"/>
      <c r="F50" s="124">
        <f t="shared" ref="F50:F57" si="4">E50*D50</f>
        <v>0</v>
      </c>
      <c r="G50" s="19"/>
      <c r="K50" s="2" t="s">
        <v>22</v>
      </c>
    </row>
    <row r="51" spans="1:11">
      <c r="A51" s="64">
        <v>2</v>
      </c>
      <c r="B51" s="116" t="s">
        <v>42</v>
      </c>
      <c r="C51" s="58" t="s">
        <v>31</v>
      </c>
      <c r="D51" s="15">
        <f>51.4*0.05</f>
        <v>2.5700000000000003</v>
      </c>
      <c r="E51" s="35"/>
      <c r="F51" s="125">
        <f t="shared" si="4"/>
        <v>0</v>
      </c>
      <c r="G51" s="19"/>
    </row>
    <row r="52" spans="1:11" s="19" customFormat="1">
      <c r="A52" s="64">
        <v>3</v>
      </c>
      <c r="B52" s="116" t="s">
        <v>43</v>
      </c>
      <c r="C52" s="58" t="s">
        <v>31</v>
      </c>
      <c r="D52" s="15">
        <f>51.4*0.1</f>
        <v>5.1400000000000006</v>
      </c>
      <c r="E52" s="35"/>
      <c r="F52" s="125">
        <f t="shared" si="4"/>
        <v>0</v>
      </c>
    </row>
    <row r="53" spans="1:11">
      <c r="A53" s="64">
        <v>4</v>
      </c>
      <c r="B53" s="121" t="s">
        <v>44</v>
      </c>
      <c r="C53" s="58" t="s">
        <v>14</v>
      </c>
      <c r="D53" s="15">
        <f>(10.08*9.555)</f>
        <v>96.314399999999992</v>
      </c>
      <c r="E53" s="35"/>
      <c r="F53" s="125">
        <f t="shared" si="4"/>
        <v>0</v>
      </c>
      <c r="G53" s="19"/>
    </row>
    <row r="54" spans="1:11" s="117" customFormat="1">
      <c r="A54" s="64">
        <v>5</v>
      </c>
      <c r="B54" s="121" t="s">
        <v>103</v>
      </c>
      <c r="C54" s="58" t="s">
        <v>14</v>
      </c>
      <c r="D54" s="15">
        <f>D53</f>
        <v>96.314399999999992</v>
      </c>
      <c r="E54" s="35"/>
      <c r="F54" s="125">
        <f t="shared" si="4"/>
        <v>0</v>
      </c>
    </row>
    <row r="55" spans="1:11" s="19" customFormat="1" ht="65.25" customHeight="1">
      <c r="A55" s="64">
        <v>6</v>
      </c>
      <c r="B55" s="116" t="s">
        <v>73</v>
      </c>
      <c r="C55" s="58" t="s">
        <v>15</v>
      </c>
      <c r="D55" s="15">
        <v>1</v>
      </c>
      <c r="E55" s="35"/>
      <c r="F55" s="125">
        <f t="shared" si="4"/>
        <v>0</v>
      </c>
    </row>
    <row r="56" spans="1:11" ht="70.5" customHeight="1">
      <c r="A56" s="64">
        <v>7</v>
      </c>
      <c r="B56" s="121" t="s">
        <v>113</v>
      </c>
      <c r="C56" s="38" t="s">
        <v>15</v>
      </c>
      <c r="D56" s="42">
        <v>1</v>
      </c>
      <c r="E56" s="115"/>
      <c r="F56" s="126">
        <f t="shared" si="4"/>
        <v>0</v>
      </c>
      <c r="G56" s="19"/>
      <c r="I56" s="36"/>
    </row>
    <row r="57" spans="1:11" s="19" customFormat="1" ht="56.25" customHeight="1">
      <c r="A57" s="64">
        <v>8</v>
      </c>
      <c r="B57" s="116" t="s">
        <v>108</v>
      </c>
      <c r="C57" s="38" t="s">
        <v>15</v>
      </c>
      <c r="D57" s="42">
        <v>1</v>
      </c>
      <c r="E57" s="115"/>
      <c r="F57" s="126">
        <f t="shared" si="4"/>
        <v>0</v>
      </c>
      <c r="I57" s="36"/>
    </row>
    <row r="58" spans="1:11" s="28" customFormat="1" ht="41.4">
      <c r="A58" s="64">
        <v>9</v>
      </c>
      <c r="B58" s="116" t="s">
        <v>109</v>
      </c>
      <c r="C58" s="38" t="s">
        <v>15</v>
      </c>
      <c r="D58" s="42">
        <v>1</v>
      </c>
      <c r="E58" s="115"/>
      <c r="F58" s="126">
        <f t="shared" ref="F58:F59" si="5">E58*D58</f>
        <v>0</v>
      </c>
    </row>
    <row r="59" spans="1:11" s="28" customFormat="1" ht="14.4" thickBot="1">
      <c r="A59" s="65">
        <v>10</v>
      </c>
      <c r="B59" s="91" t="s">
        <v>110</v>
      </c>
      <c r="C59" s="66" t="s">
        <v>31</v>
      </c>
      <c r="D59" s="67">
        <v>0.52</v>
      </c>
      <c r="E59" s="127"/>
      <c r="F59" s="128">
        <f t="shared" si="5"/>
        <v>0</v>
      </c>
    </row>
    <row r="60" spans="1:11" s="28" customFormat="1">
      <c r="A60" s="79"/>
      <c r="B60" s="60"/>
      <c r="C60" s="59"/>
      <c r="D60" s="61"/>
      <c r="E60" s="62"/>
      <c r="F60" s="62"/>
    </row>
    <row r="61" spans="1:11" ht="14.4" thickBot="1">
      <c r="A61" s="468"/>
      <c r="B61" s="468"/>
      <c r="C61" s="468"/>
      <c r="D61" s="468"/>
      <c r="E61" s="468"/>
      <c r="F61" s="468"/>
    </row>
    <row r="62" spans="1:11" ht="14.4" customHeight="1" thickBot="1">
      <c r="A62" s="475" t="s">
        <v>111</v>
      </c>
      <c r="B62" s="476"/>
      <c r="C62" s="476"/>
      <c r="D62" s="476"/>
      <c r="E62" s="476"/>
      <c r="F62" s="129">
        <f>SUM(F63:F77)</f>
        <v>0</v>
      </c>
    </row>
    <row r="63" spans="1:11">
      <c r="A63" s="107">
        <v>1</v>
      </c>
      <c r="B63" s="108" t="s">
        <v>45</v>
      </c>
      <c r="C63" s="109" t="s">
        <v>14</v>
      </c>
      <c r="D63" s="110">
        <v>74</v>
      </c>
      <c r="E63" s="123"/>
      <c r="F63" s="124">
        <f>E63*D63</f>
        <v>0</v>
      </c>
    </row>
    <row r="64" spans="1:11" s="28" customFormat="1">
      <c r="A64" s="64">
        <v>2</v>
      </c>
      <c r="B64" s="116" t="s">
        <v>42</v>
      </c>
      <c r="C64" s="58" t="s">
        <v>31</v>
      </c>
      <c r="D64" s="15">
        <f>74*0.03</f>
        <v>2.2199999999999998</v>
      </c>
      <c r="E64" s="35"/>
      <c r="F64" s="125">
        <f t="shared" ref="F64:F77" si="6">E64*D64</f>
        <v>0</v>
      </c>
    </row>
    <row r="65" spans="1:7" s="28" customFormat="1">
      <c r="A65" s="64">
        <v>3</v>
      </c>
      <c r="B65" s="116" t="s">
        <v>43</v>
      </c>
      <c r="C65" s="58" t="s">
        <v>31</v>
      </c>
      <c r="D65" s="15">
        <f>74*0.05</f>
        <v>3.7</v>
      </c>
      <c r="E65" s="35"/>
      <c r="F65" s="125">
        <f t="shared" si="6"/>
        <v>0</v>
      </c>
    </row>
    <row r="66" spans="1:7" s="28" customFormat="1">
      <c r="A66" s="64">
        <v>4</v>
      </c>
      <c r="B66" s="116" t="s">
        <v>54</v>
      </c>
      <c r="C66" s="58" t="s">
        <v>14</v>
      </c>
      <c r="D66" s="15">
        <v>74</v>
      </c>
      <c r="E66" s="35"/>
      <c r="F66" s="125">
        <f t="shared" si="6"/>
        <v>0</v>
      </c>
      <c r="G66" s="36"/>
    </row>
    <row r="67" spans="1:7" s="28" customFormat="1">
      <c r="A67" s="64">
        <v>5</v>
      </c>
      <c r="B67" s="116" t="s">
        <v>46</v>
      </c>
      <c r="C67" s="58" t="s">
        <v>14</v>
      </c>
      <c r="D67" s="15">
        <v>74</v>
      </c>
      <c r="E67" s="35"/>
      <c r="F67" s="125">
        <f t="shared" si="6"/>
        <v>0</v>
      </c>
      <c r="G67" s="36"/>
    </row>
    <row r="68" spans="1:7" s="28" customFormat="1">
      <c r="A68" s="64">
        <v>6</v>
      </c>
      <c r="B68" s="116" t="s">
        <v>58</v>
      </c>
      <c r="C68" s="58" t="s">
        <v>14</v>
      </c>
      <c r="D68" s="15">
        <v>74</v>
      </c>
      <c r="E68" s="35"/>
      <c r="F68" s="125">
        <f t="shared" si="6"/>
        <v>0</v>
      </c>
      <c r="G68" s="36"/>
    </row>
    <row r="69" spans="1:7" s="28" customFormat="1">
      <c r="A69" s="64">
        <v>7</v>
      </c>
      <c r="B69" s="116" t="s">
        <v>75</v>
      </c>
      <c r="C69" s="58" t="s">
        <v>31</v>
      </c>
      <c r="D69" s="15">
        <f>74*0.08</f>
        <v>5.92</v>
      </c>
      <c r="E69" s="35"/>
      <c r="F69" s="125">
        <f t="shared" si="6"/>
        <v>0</v>
      </c>
    </row>
    <row r="70" spans="1:7" s="28" customFormat="1" ht="27.6">
      <c r="A70" s="64">
        <v>8</v>
      </c>
      <c r="B70" s="116" t="s">
        <v>112</v>
      </c>
      <c r="C70" s="58" t="s">
        <v>31</v>
      </c>
      <c r="D70" s="15">
        <f>((5.3*1.2)*1.5)+(14.95*1.5)</f>
        <v>31.964999999999996</v>
      </c>
      <c r="E70" s="35"/>
      <c r="F70" s="125">
        <f t="shared" si="6"/>
        <v>0</v>
      </c>
    </row>
    <row r="71" spans="1:7" s="28" customFormat="1" ht="41.4">
      <c r="A71" s="64">
        <v>9</v>
      </c>
      <c r="B71" s="116" t="s">
        <v>74</v>
      </c>
      <c r="C71" s="58" t="s">
        <v>15</v>
      </c>
      <c r="D71" s="15">
        <v>1</v>
      </c>
      <c r="E71" s="35"/>
      <c r="F71" s="125">
        <f t="shared" si="6"/>
        <v>0</v>
      </c>
    </row>
    <row r="72" spans="1:7" s="28" customFormat="1" ht="55.2">
      <c r="A72" s="64">
        <v>10</v>
      </c>
      <c r="B72" s="121" t="s">
        <v>115</v>
      </c>
      <c r="C72" s="38" t="s">
        <v>15</v>
      </c>
      <c r="D72" s="42">
        <v>1</v>
      </c>
      <c r="E72" s="115"/>
      <c r="F72" s="125">
        <f t="shared" si="6"/>
        <v>0</v>
      </c>
    </row>
    <row r="73" spans="1:7" s="28" customFormat="1">
      <c r="A73" s="64">
        <v>11</v>
      </c>
      <c r="B73" s="121" t="s">
        <v>116</v>
      </c>
      <c r="C73" s="38" t="s">
        <v>31</v>
      </c>
      <c r="D73" s="42">
        <v>9.1349999999999998</v>
      </c>
      <c r="E73" s="115"/>
      <c r="F73" s="125">
        <f t="shared" si="6"/>
        <v>0</v>
      </c>
    </row>
    <row r="74" spans="1:7" s="28" customFormat="1">
      <c r="A74" s="64">
        <v>12</v>
      </c>
      <c r="B74" s="121" t="s">
        <v>117</v>
      </c>
      <c r="C74" s="38" t="s">
        <v>31</v>
      </c>
      <c r="D74" s="42">
        <f>0.9*0.8*1.3</f>
        <v>0.93600000000000017</v>
      </c>
      <c r="E74" s="115"/>
      <c r="F74" s="125">
        <f t="shared" si="6"/>
        <v>0</v>
      </c>
    </row>
    <row r="75" spans="1:7" s="28" customFormat="1" ht="27.6">
      <c r="A75" s="64">
        <v>13</v>
      </c>
      <c r="B75" s="121" t="s">
        <v>119</v>
      </c>
      <c r="C75" s="38" t="s">
        <v>23</v>
      </c>
      <c r="D75" s="42">
        <v>1</v>
      </c>
      <c r="E75" s="115"/>
      <c r="F75" s="125">
        <f t="shared" si="6"/>
        <v>0</v>
      </c>
    </row>
    <row r="76" spans="1:7" s="28" customFormat="1">
      <c r="A76" s="118">
        <v>14</v>
      </c>
      <c r="B76" s="133" t="s">
        <v>547</v>
      </c>
      <c r="C76" s="119" t="s">
        <v>23</v>
      </c>
      <c r="D76" s="120">
        <v>1</v>
      </c>
      <c r="E76" s="134"/>
      <c r="F76" s="125">
        <f t="shared" si="6"/>
        <v>0</v>
      </c>
    </row>
    <row r="77" spans="1:7" s="28" customFormat="1" ht="14.4" thickBot="1">
      <c r="A77" s="65">
        <v>15</v>
      </c>
      <c r="B77" s="130" t="s">
        <v>118</v>
      </c>
      <c r="C77" s="85" t="s">
        <v>31</v>
      </c>
      <c r="D77" s="86">
        <v>2.12</v>
      </c>
      <c r="E77" s="131"/>
      <c r="F77" s="132">
        <f t="shared" si="6"/>
        <v>0</v>
      </c>
    </row>
    <row r="78" spans="1:7" s="28" customFormat="1">
      <c r="A78" s="79"/>
      <c r="B78" s="80"/>
      <c r="C78" s="79"/>
      <c r="D78" s="81"/>
      <c r="E78" s="82"/>
      <c r="F78" s="82"/>
    </row>
    <row r="79" spans="1:7" s="28" customFormat="1" ht="14.4" thickBot="1">
      <c r="A79" s="13"/>
      <c r="B79" s="51"/>
      <c r="C79" s="79"/>
      <c r="D79" s="81"/>
      <c r="E79" s="82"/>
      <c r="F79" s="82"/>
    </row>
    <row r="80" spans="1:7" ht="14.4" customHeight="1" thickBot="1">
      <c r="A80" s="475" t="s">
        <v>120</v>
      </c>
      <c r="B80" s="476"/>
      <c r="C80" s="476"/>
      <c r="D80" s="476"/>
      <c r="E80" s="476"/>
      <c r="F80" s="129">
        <f>SUM(F81:F95)</f>
        <v>0</v>
      </c>
    </row>
    <row r="81" spans="1:6">
      <c r="A81" s="107">
        <v>1</v>
      </c>
      <c r="B81" s="108" t="s">
        <v>45</v>
      </c>
      <c r="C81" s="109" t="s">
        <v>14</v>
      </c>
      <c r="D81" s="110">
        <v>88</v>
      </c>
      <c r="E81" s="123"/>
      <c r="F81" s="124">
        <f>E81*D81</f>
        <v>0</v>
      </c>
    </row>
    <row r="82" spans="1:6">
      <c r="A82" s="64">
        <v>2</v>
      </c>
      <c r="B82" s="116" t="s">
        <v>42</v>
      </c>
      <c r="C82" s="58" t="s">
        <v>31</v>
      </c>
      <c r="D82" s="15">
        <f>88*0.05</f>
        <v>4.4000000000000004</v>
      </c>
      <c r="E82" s="35"/>
      <c r="F82" s="125">
        <f t="shared" ref="F82:F95" si="7">E82*D82</f>
        <v>0</v>
      </c>
    </row>
    <row r="83" spans="1:6">
      <c r="A83" s="64">
        <v>3</v>
      </c>
      <c r="B83" s="116" t="s">
        <v>43</v>
      </c>
      <c r="C83" s="58" t="s">
        <v>31</v>
      </c>
      <c r="D83" s="15">
        <f>88*0.08</f>
        <v>7.04</v>
      </c>
      <c r="E83" s="35"/>
      <c r="F83" s="125">
        <f t="shared" si="7"/>
        <v>0</v>
      </c>
    </row>
    <row r="84" spans="1:6">
      <c r="A84" s="90">
        <v>4</v>
      </c>
      <c r="B84" s="41" t="s">
        <v>47</v>
      </c>
      <c r="C84" s="45" t="s">
        <v>14</v>
      </c>
      <c r="D84" s="46">
        <v>22</v>
      </c>
      <c r="E84" s="47"/>
      <c r="F84" s="125">
        <f t="shared" si="7"/>
        <v>0</v>
      </c>
    </row>
    <row r="85" spans="1:6" s="28" customFormat="1" ht="40.200000000000003" customHeight="1">
      <c r="A85" s="64">
        <v>5</v>
      </c>
      <c r="B85" s="116" t="s">
        <v>540</v>
      </c>
      <c r="C85" s="38" t="s">
        <v>15</v>
      </c>
      <c r="D85" s="42">
        <v>3</v>
      </c>
      <c r="E85" s="115"/>
      <c r="F85" s="125">
        <f t="shared" si="7"/>
        <v>0</v>
      </c>
    </row>
    <row r="86" spans="1:6" s="28" customFormat="1" ht="41.25" customHeight="1">
      <c r="A86" s="64">
        <v>6</v>
      </c>
      <c r="B86" s="121" t="s">
        <v>539</v>
      </c>
      <c r="C86" s="38" t="s">
        <v>15</v>
      </c>
      <c r="D86" s="42">
        <v>1</v>
      </c>
      <c r="E86" s="115"/>
      <c r="F86" s="125">
        <f t="shared" si="7"/>
        <v>0</v>
      </c>
    </row>
    <row r="87" spans="1:6" s="28" customFormat="1" ht="30" customHeight="1">
      <c r="A87" s="64">
        <v>7</v>
      </c>
      <c r="B87" s="121" t="s">
        <v>121</v>
      </c>
      <c r="C87" s="38" t="s">
        <v>31</v>
      </c>
      <c r="D87" s="42">
        <v>0.16</v>
      </c>
      <c r="E87" s="115"/>
      <c r="F87" s="125">
        <f t="shared" si="7"/>
        <v>0</v>
      </c>
    </row>
    <row r="88" spans="1:6" s="28" customFormat="1" ht="60.6" customHeight="1">
      <c r="A88" s="90">
        <v>8</v>
      </c>
      <c r="B88" s="121" t="s">
        <v>123</v>
      </c>
      <c r="C88" s="38" t="s">
        <v>15</v>
      </c>
      <c r="D88" s="42">
        <v>1</v>
      </c>
      <c r="E88" s="115"/>
      <c r="F88" s="125">
        <f t="shared" si="7"/>
        <v>0</v>
      </c>
    </row>
    <row r="89" spans="1:6" s="28" customFormat="1" ht="58.2" customHeight="1">
      <c r="A89" s="64">
        <v>9</v>
      </c>
      <c r="B89" s="121" t="s">
        <v>124</v>
      </c>
      <c r="C89" s="38" t="s">
        <v>15</v>
      </c>
      <c r="D89" s="42">
        <v>1</v>
      </c>
      <c r="E89" s="115"/>
      <c r="F89" s="125">
        <f t="shared" si="7"/>
        <v>0</v>
      </c>
    </row>
    <row r="90" spans="1:6" s="28" customFormat="1" ht="37.5" customHeight="1">
      <c r="A90" s="64">
        <v>10</v>
      </c>
      <c r="B90" s="121" t="s">
        <v>125</v>
      </c>
      <c r="C90" s="38" t="s">
        <v>31</v>
      </c>
      <c r="D90" s="42">
        <v>0.72</v>
      </c>
      <c r="E90" s="115"/>
      <c r="F90" s="125">
        <f t="shared" si="7"/>
        <v>0</v>
      </c>
    </row>
    <row r="91" spans="1:6" s="28" customFormat="1" ht="20.100000000000001" customHeight="1">
      <c r="A91" s="140">
        <v>11</v>
      </c>
      <c r="B91" s="135" t="s">
        <v>126</v>
      </c>
      <c r="C91" s="136" t="s">
        <v>23</v>
      </c>
      <c r="D91" s="137">
        <v>1</v>
      </c>
      <c r="E91" s="138"/>
      <c r="F91" s="139">
        <f t="shared" si="7"/>
        <v>0</v>
      </c>
    </row>
    <row r="92" spans="1:6" s="28" customFormat="1" ht="23.4" customHeight="1">
      <c r="A92" s="140">
        <v>12</v>
      </c>
      <c r="B92" s="135" t="s">
        <v>127</v>
      </c>
      <c r="C92" s="136" t="s">
        <v>23</v>
      </c>
      <c r="D92" s="137">
        <v>1</v>
      </c>
      <c r="E92" s="138"/>
      <c r="F92" s="139">
        <f t="shared" si="7"/>
        <v>0</v>
      </c>
    </row>
    <row r="93" spans="1:6" s="28" customFormat="1" ht="23.4" customHeight="1">
      <c r="A93" s="141">
        <v>13</v>
      </c>
      <c r="B93" s="143" t="s">
        <v>128</v>
      </c>
      <c r="C93" s="142" t="s">
        <v>23</v>
      </c>
      <c r="D93" s="144">
        <v>1</v>
      </c>
      <c r="E93" s="145"/>
      <c r="F93" s="139">
        <f t="shared" si="7"/>
        <v>0</v>
      </c>
    </row>
    <row r="94" spans="1:6" s="28" customFormat="1" ht="23.4" customHeight="1">
      <c r="A94" s="141">
        <v>14</v>
      </c>
      <c r="B94" s="143" t="s">
        <v>174</v>
      </c>
      <c r="C94" s="142" t="s">
        <v>23</v>
      </c>
      <c r="D94" s="144">
        <v>1</v>
      </c>
      <c r="E94" s="145"/>
      <c r="F94" s="139">
        <f t="shared" si="7"/>
        <v>0</v>
      </c>
    </row>
    <row r="95" spans="1:6" s="28" customFormat="1" ht="28.2" thickBot="1">
      <c r="A95" s="65">
        <v>15</v>
      </c>
      <c r="B95" s="91" t="s">
        <v>122</v>
      </c>
      <c r="C95" s="66" t="s">
        <v>31</v>
      </c>
      <c r="D95" s="67">
        <f>26*1.1</f>
        <v>28.6</v>
      </c>
      <c r="E95" s="127"/>
      <c r="F95" s="132">
        <f t="shared" si="7"/>
        <v>0</v>
      </c>
    </row>
    <row r="96" spans="1:6" s="28" customFormat="1">
      <c r="A96" s="79"/>
      <c r="B96" s="60"/>
      <c r="C96" s="59"/>
      <c r="D96" s="61"/>
      <c r="E96" s="62"/>
      <c r="F96" s="62"/>
    </row>
    <row r="97" spans="1:7" s="28" customFormat="1" ht="14.4" thickBot="1">
      <c r="A97" s="59"/>
      <c r="B97" s="92"/>
      <c r="C97" s="93"/>
      <c r="D97" s="94"/>
      <c r="E97" s="95"/>
      <c r="F97" s="95"/>
    </row>
    <row r="98" spans="1:7" s="28" customFormat="1" ht="14.4" customHeight="1" thickBot="1">
      <c r="A98" s="473" t="s">
        <v>131</v>
      </c>
      <c r="B98" s="474"/>
      <c r="C98" s="474"/>
      <c r="D98" s="474"/>
      <c r="E98" s="474"/>
      <c r="F98" s="147">
        <f>SUM(F99:F107)</f>
        <v>0</v>
      </c>
    </row>
    <row r="99" spans="1:7" s="28" customFormat="1">
      <c r="A99" s="107">
        <v>1</v>
      </c>
      <c r="B99" s="108" t="s">
        <v>45</v>
      </c>
      <c r="C99" s="109" t="s">
        <v>14</v>
      </c>
      <c r="D99" s="110">
        <v>88</v>
      </c>
      <c r="E99" s="123"/>
      <c r="F99" s="124">
        <f>E99*D99</f>
        <v>0</v>
      </c>
    </row>
    <row r="100" spans="1:7" s="28" customFormat="1">
      <c r="A100" s="64">
        <v>2</v>
      </c>
      <c r="B100" s="116" t="s">
        <v>42</v>
      </c>
      <c r="C100" s="58" t="s">
        <v>31</v>
      </c>
      <c r="D100" s="15">
        <f>38.12*0.03</f>
        <v>1.1435999999999999</v>
      </c>
      <c r="E100" s="35"/>
      <c r="F100" s="125">
        <f t="shared" ref="F100:F107" si="8">E100*D100</f>
        <v>0</v>
      </c>
    </row>
    <row r="101" spans="1:7" s="28" customFormat="1">
      <c r="A101" s="64">
        <v>3</v>
      </c>
      <c r="B101" s="116" t="s">
        <v>43</v>
      </c>
      <c r="C101" s="58" t="s">
        <v>31</v>
      </c>
      <c r="D101" s="15">
        <f>38.12*0.05</f>
        <v>1.9059999999999999</v>
      </c>
      <c r="E101" s="35"/>
      <c r="F101" s="125">
        <f t="shared" si="8"/>
        <v>0</v>
      </c>
    </row>
    <row r="102" spans="1:7" s="28" customFormat="1">
      <c r="A102" s="64">
        <v>4</v>
      </c>
      <c r="B102" s="121" t="s">
        <v>48</v>
      </c>
      <c r="C102" s="58" t="s">
        <v>23</v>
      </c>
      <c r="D102" s="15">
        <v>1</v>
      </c>
      <c r="E102" s="35"/>
      <c r="F102" s="125">
        <f t="shared" si="8"/>
        <v>0</v>
      </c>
    </row>
    <row r="103" spans="1:7" s="28" customFormat="1" ht="66.75" customHeight="1">
      <c r="A103" s="64">
        <v>5</v>
      </c>
      <c r="B103" s="121" t="s">
        <v>130</v>
      </c>
      <c r="C103" s="38" t="s">
        <v>15</v>
      </c>
      <c r="D103" s="42">
        <v>1</v>
      </c>
      <c r="E103" s="115"/>
      <c r="F103" s="125">
        <f t="shared" si="8"/>
        <v>0</v>
      </c>
    </row>
    <row r="104" spans="1:7" s="28" customFormat="1" ht="21" customHeight="1">
      <c r="A104" s="140">
        <v>6</v>
      </c>
      <c r="B104" s="135" t="s">
        <v>129</v>
      </c>
      <c r="C104" s="136" t="s">
        <v>23</v>
      </c>
      <c r="D104" s="137">
        <v>1</v>
      </c>
      <c r="E104" s="138"/>
      <c r="F104" s="139">
        <f t="shared" si="8"/>
        <v>0</v>
      </c>
    </row>
    <row r="105" spans="1:7" s="28" customFormat="1" ht="48.75" customHeight="1">
      <c r="A105" s="64">
        <v>7</v>
      </c>
      <c r="B105" s="116" t="s">
        <v>541</v>
      </c>
      <c r="C105" s="38" t="s">
        <v>15</v>
      </c>
      <c r="D105" s="42">
        <v>2</v>
      </c>
      <c r="E105" s="115"/>
      <c r="F105" s="125">
        <f t="shared" si="8"/>
        <v>0</v>
      </c>
    </row>
    <row r="106" spans="1:7" s="28" customFormat="1" ht="20.25" customHeight="1" thickBot="1">
      <c r="A106" s="141">
        <v>8</v>
      </c>
      <c r="B106" s="156" t="s">
        <v>546</v>
      </c>
      <c r="C106" s="152" t="s">
        <v>23</v>
      </c>
      <c r="D106" s="153">
        <v>1</v>
      </c>
      <c r="E106" s="157"/>
      <c r="F106" s="158">
        <f t="shared" ref="F106" si="9">E106*D106</f>
        <v>0</v>
      </c>
    </row>
    <row r="107" spans="1:7" s="28" customFormat="1" ht="54" customHeight="1" thickBot="1">
      <c r="A107" s="65">
        <v>9</v>
      </c>
      <c r="B107" s="130" t="s">
        <v>542</v>
      </c>
      <c r="C107" s="66" t="s">
        <v>15</v>
      </c>
      <c r="D107" s="67">
        <v>2</v>
      </c>
      <c r="E107" s="127"/>
      <c r="F107" s="132">
        <f t="shared" si="8"/>
        <v>0</v>
      </c>
    </row>
    <row r="108" spans="1:7" s="28" customFormat="1">
      <c r="A108" s="79"/>
      <c r="B108" s="60"/>
      <c r="C108" s="59"/>
      <c r="D108" s="61"/>
      <c r="E108" s="62"/>
      <c r="F108" s="62"/>
    </row>
    <row r="109" spans="1:7" s="28" customFormat="1" ht="14.4" thickBot="1">
      <c r="A109" s="13"/>
      <c r="B109" s="80"/>
      <c r="C109" s="13"/>
      <c r="D109" s="81"/>
      <c r="E109" s="82"/>
      <c r="F109" s="82"/>
    </row>
    <row r="110" spans="1:7" ht="14.4" customHeight="1" thickBot="1">
      <c r="A110" s="461" t="s">
        <v>132</v>
      </c>
      <c r="B110" s="462"/>
      <c r="C110" s="462"/>
      <c r="D110" s="462"/>
      <c r="E110" s="462"/>
      <c r="F110" s="114">
        <f>SUM(F111:F119)</f>
        <v>0</v>
      </c>
      <c r="G110" s="4"/>
    </row>
    <row r="111" spans="1:7">
      <c r="A111" s="107">
        <v>1</v>
      </c>
      <c r="B111" s="108" t="s">
        <v>45</v>
      </c>
      <c r="C111" s="109" t="s">
        <v>14</v>
      </c>
      <c r="D111" s="110">
        <v>37.119999999999997</v>
      </c>
      <c r="E111" s="123"/>
      <c r="F111" s="124">
        <f>E111*D111</f>
        <v>0</v>
      </c>
    </row>
    <row r="112" spans="1:7">
      <c r="A112" s="64">
        <v>2</v>
      </c>
      <c r="B112" s="116" t="s">
        <v>42</v>
      </c>
      <c r="C112" s="58" t="s">
        <v>31</v>
      </c>
      <c r="D112" s="15">
        <f>37.12*0.05</f>
        <v>1.8559999999999999</v>
      </c>
      <c r="E112" s="35"/>
      <c r="F112" s="125">
        <f t="shared" ref="F112:F114" si="10">E112*D112</f>
        <v>0</v>
      </c>
    </row>
    <row r="113" spans="1:6">
      <c r="A113" s="64">
        <v>3</v>
      </c>
      <c r="B113" s="116" t="s">
        <v>43</v>
      </c>
      <c r="C113" s="58" t="s">
        <v>31</v>
      </c>
      <c r="D113" s="15">
        <f>37.12*0.1</f>
        <v>3.7119999999999997</v>
      </c>
      <c r="E113" s="35"/>
      <c r="F113" s="125">
        <f t="shared" si="10"/>
        <v>0</v>
      </c>
    </row>
    <row r="114" spans="1:6">
      <c r="A114" s="64">
        <v>4</v>
      </c>
      <c r="B114" s="121" t="s">
        <v>133</v>
      </c>
      <c r="C114" s="58" t="s">
        <v>14</v>
      </c>
      <c r="D114" s="15">
        <f>6.5*5.5</f>
        <v>35.75</v>
      </c>
      <c r="E114" s="35"/>
      <c r="F114" s="125">
        <f t="shared" si="10"/>
        <v>0</v>
      </c>
    </row>
    <row r="115" spans="1:6" ht="43.2" customHeight="1">
      <c r="A115" s="64">
        <v>5</v>
      </c>
      <c r="B115" s="25" t="s">
        <v>134</v>
      </c>
      <c r="C115" s="23" t="s">
        <v>15</v>
      </c>
      <c r="D115" s="24">
        <v>1</v>
      </c>
      <c r="E115" s="35"/>
      <c r="F115" s="125">
        <f t="shared" ref="F115:F118" si="11">E115*D115</f>
        <v>0</v>
      </c>
    </row>
    <row r="116" spans="1:6" ht="57.6" customHeight="1">
      <c r="A116" s="64">
        <v>6</v>
      </c>
      <c r="B116" s="121" t="s">
        <v>135</v>
      </c>
      <c r="C116" s="38" t="s">
        <v>15</v>
      </c>
      <c r="D116" s="42">
        <v>1</v>
      </c>
      <c r="E116" s="115"/>
      <c r="F116" s="125">
        <f t="shared" si="11"/>
        <v>0</v>
      </c>
    </row>
    <row r="117" spans="1:6">
      <c r="A117" s="148">
        <v>7</v>
      </c>
      <c r="B117" s="149" t="s">
        <v>136</v>
      </c>
      <c r="C117" s="150" t="s">
        <v>31</v>
      </c>
      <c r="D117" s="151">
        <f>1*0.3</f>
        <v>0.3</v>
      </c>
      <c r="E117" s="115"/>
      <c r="F117" s="126">
        <f t="shared" si="11"/>
        <v>0</v>
      </c>
    </row>
    <row r="118" spans="1:6" ht="45" customHeight="1">
      <c r="A118" s="90">
        <v>8</v>
      </c>
      <c r="B118" s="116" t="s">
        <v>543</v>
      </c>
      <c r="C118" s="38" t="s">
        <v>15</v>
      </c>
      <c r="D118" s="42">
        <v>2</v>
      </c>
      <c r="E118" s="115"/>
      <c r="F118" s="126">
        <f t="shared" si="11"/>
        <v>0</v>
      </c>
    </row>
    <row r="119" spans="1:6" ht="14.4" thickBot="1">
      <c r="A119" s="155">
        <v>9</v>
      </c>
      <c r="B119" s="156" t="s">
        <v>137</v>
      </c>
      <c r="C119" s="152" t="s">
        <v>23</v>
      </c>
      <c r="D119" s="153">
        <v>1</v>
      </c>
      <c r="E119" s="157"/>
      <c r="F119" s="158">
        <f t="shared" ref="F119" si="12">E119*D119</f>
        <v>0</v>
      </c>
    </row>
    <row r="120" spans="1:6" s="28" customFormat="1">
      <c r="A120" s="59"/>
      <c r="B120" s="60"/>
      <c r="C120" s="59"/>
      <c r="D120" s="61"/>
      <c r="E120" s="62"/>
      <c r="F120" s="62"/>
    </row>
    <row r="121" spans="1:6" s="28" customFormat="1" ht="14.4" thickBot="1">
      <c r="A121" s="13"/>
      <c r="B121" s="96"/>
      <c r="C121" s="97"/>
      <c r="D121" s="98"/>
      <c r="E121" s="82"/>
      <c r="F121" s="82"/>
    </row>
    <row r="122" spans="1:6" ht="14.4" customHeight="1" thickBot="1">
      <c r="A122" s="461" t="s">
        <v>138</v>
      </c>
      <c r="B122" s="462"/>
      <c r="C122" s="462"/>
      <c r="D122" s="462"/>
      <c r="E122" s="462"/>
      <c r="F122" s="114">
        <f>SUM(F123:F125)</f>
        <v>0</v>
      </c>
    </row>
    <row r="123" spans="1:6" s="28" customFormat="1" ht="18" customHeight="1">
      <c r="A123" s="159">
        <v>1</v>
      </c>
      <c r="B123" s="160" t="s">
        <v>141</v>
      </c>
      <c r="C123" s="161" t="s">
        <v>14</v>
      </c>
      <c r="D123" s="161">
        <f>3.5*2.5</f>
        <v>8.75</v>
      </c>
      <c r="E123" s="161"/>
      <c r="F123" s="162">
        <f t="shared" ref="F123:F125" si="13">E123*D123</f>
        <v>0</v>
      </c>
    </row>
    <row r="124" spans="1:6" ht="50.4" customHeight="1">
      <c r="A124" s="100">
        <v>2</v>
      </c>
      <c r="B124" s="39" t="s">
        <v>139</v>
      </c>
      <c r="C124" s="43" t="s">
        <v>15</v>
      </c>
      <c r="D124" s="43">
        <v>1</v>
      </c>
      <c r="E124" s="101"/>
      <c r="F124" s="102">
        <f t="shared" si="13"/>
        <v>0</v>
      </c>
    </row>
    <row r="125" spans="1:6" s="28" customFormat="1" ht="66.75" customHeight="1" thickBot="1">
      <c r="A125" s="99">
        <v>3</v>
      </c>
      <c r="B125" s="84" t="s">
        <v>140</v>
      </c>
      <c r="C125" s="66" t="s">
        <v>15</v>
      </c>
      <c r="D125" s="66">
        <v>1</v>
      </c>
      <c r="E125" s="70"/>
      <c r="F125" s="73">
        <f t="shared" si="13"/>
        <v>0</v>
      </c>
    </row>
    <row r="126" spans="1:6" s="28" customFormat="1" ht="14.1" customHeight="1">
      <c r="A126" s="59"/>
      <c r="B126" s="60"/>
      <c r="C126" s="59"/>
      <c r="D126" s="59"/>
      <c r="E126" s="62"/>
      <c r="F126" s="62"/>
    </row>
    <row r="127" spans="1:6" ht="14.4" thickBot="1"/>
    <row r="128" spans="1:6" ht="14.4" thickBot="1">
      <c r="A128" s="463" t="s">
        <v>143</v>
      </c>
      <c r="B128" s="448"/>
      <c r="C128" s="448"/>
      <c r="D128" s="448"/>
      <c r="E128" s="448"/>
      <c r="F128" s="78">
        <f>SUM(F129:F136)</f>
        <v>0</v>
      </c>
    </row>
    <row r="129" spans="1:6">
      <c r="A129" s="107">
        <v>1</v>
      </c>
      <c r="B129" s="108" t="s">
        <v>45</v>
      </c>
      <c r="C129" s="109" t="s">
        <v>14</v>
      </c>
      <c r="D129" s="110">
        <v>37.119999999999997</v>
      </c>
      <c r="E129" s="111"/>
      <c r="F129" s="112">
        <f>E129*D129</f>
        <v>0</v>
      </c>
    </row>
    <row r="130" spans="1:6">
      <c r="A130" s="64">
        <v>2</v>
      </c>
      <c r="B130" s="39" t="s">
        <v>42</v>
      </c>
      <c r="C130" s="58" t="s">
        <v>31</v>
      </c>
      <c r="D130" s="15">
        <f>37.12*0.05</f>
        <v>1.8559999999999999</v>
      </c>
      <c r="E130" s="68"/>
      <c r="F130" s="71">
        <f t="shared" ref="F130:F132" si="14">E130*D130</f>
        <v>0</v>
      </c>
    </row>
    <row r="131" spans="1:6">
      <c r="A131" s="64">
        <v>3</v>
      </c>
      <c r="B131" s="39" t="s">
        <v>43</v>
      </c>
      <c r="C131" s="58" t="s">
        <v>31</v>
      </c>
      <c r="D131" s="15">
        <f>37.12*0.1</f>
        <v>3.7119999999999997</v>
      </c>
      <c r="E131" s="68"/>
      <c r="F131" s="71">
        <f t="shared" si="14"/>
        <v>0</v>
      </c>
    </row>
    <row r="132" spans="1:6" ht="69.75" customHeight="1">
      <c r="A132" s="90">
        <v>4</v>
      </c>
      <c r="B132" s="39" t="s">
        <v>142</v>
      </c>
      <c r="C132" s="38" t="s">
        <v>15</v>
      </c>
      <c r="D132" s="38">
        <v>1</v>
      </c>
      <c r="E132" s="69"/>
      <c r="F132" s="72">
        <f t="shared" si="14"/>
        <v>0</v>
      </c>
    </row>
    <row r="133" spans="1:6">
      <c r="A133" s="64">
        <v>5</v>
      </c>
      <c r="B133" s="39" t="s">
        <v>144</v>
      </c>
      <c r="C133" s="58" t="s">
        <v>31</v>
      </c>
      <c r="D133" s="15">
        <f>1*2*0.5</f>
        <v>1</v>
      </c>
      <c r="E133" s="68"/>
      <c r="F133" s="71">
        <f t="shared" ref="F133:F136" si="15">E133*D133</f>
        <v>0</v>
      </c>
    </row>
    <row r="134" spans="1:6" s="28" customFormat="1" ht="41.4">
      <c r="A134" s="64">
        <v>6</v>
      </c>
      <c r="B134" s="116" t="s">
        <v>146</v>
      </c>
      <c r="C134" s="58" t="s">
        <v>15</v>
      </c>
      <c r="D134" s="15">
        <v>1</v>
      </c>
      <c r="E134" s="35"/>
      <c r="F134" s="71">
        <f t="shared" si="15"/>
        <v>0</v>
      </c>
    </row>
    <row r="135" spans="1:6" s="28" customFormat="1">
      <c r="A135" s="140">
        <v>7</v>
      </c>
      <c r="B135" s="135" t="s">
        <v>145</v>
      </c>
      <c r="C135" s="136" t="s">
        <v>14</v>
      </c>
      <c r="D135" s="137">
        <v>2.5</v>
      </c>
      <c r="E135" s="138"/>
      <c r="F135" s="166">
        <f t="shared" si="15"/>
        <v>0</v>
      </c>
    </row>
    <row r="136" spans="1:6" ht="14.4" thickBot="1">
      <c r="A136" s="155">
        <v>8</v>
      </c>
      <c r="B136" s="156" t="s">
        <v>50</v>
      </c>
      <c r="C136" s="152" t="s">
        <v>23</v>
      </c>
      <c r="D136" s="153">
        <v>1</v>
      </c>
      <c r="E136" s="157"/>
      <c r="F136" s="154">
        <f t="shared" si="15"/>
        <v>0</v>
      </c>
    </row>
    <row r="137" spans="1:6" s="117" customFormat="1">
      <c r="A137" s="59"/>
      <c r="B137" s="60"/>
      <c r="C137" s="59"/>
      <c r="D137" s="61"/>
      <c r="E137" s="62"/>
      <c r="F137" s="62"/>
    </row>
    <row r="138" spans="1:6" ht="14.4" thickBot="1"/>
    <row r="139" spans="1:6" ht="14.4" thickBot="1">
      <c r="A139" s="463" t="s">
        <v>147</v>
      </c>
      <c r="B139" s="448"/>
      <c r="C139" s="448"/>
      <c r="D139" s="448"/>
      <c r="E139" s="448"/>
      <c r="F139" s="78">
        <f>SUM(F140:F150)</f>
        <v>0</v>
      </c>
    </row>
    <row r="140" spans="1:6">
      <c r="A140" s="107">
        <v>1</v>
      </c>
      <c r="B140" s="108" t="s">
        <v>45</v>
      </c>
      <c r="C140" s="109" t="s">
        <v>14</v>
      </c>
      <c r="D140" s="110">
        <v>37.119999999999997</v>
      </c>
      <c r="E140" s="111"/>
      <c r="F140" s="112">
        <f>E140*D140</f>
        <v>0</v>
      </c>
    </row>
    <row r="141" spans="1:6">
      <c r="A141" s="64">
        <v>2</v>
      </c>
      <c r="B141" s="39" t="s">
        <v>42</v>
      </c>
      <c r="C141" s="58" t="s">
        <v>31</v>
      </c>
      <c r="D141" s="15">
        <f>37.12*0.05</f>
        <v>1.8559999999999999</v>
      </c>
      <c r="E141" s="68"/>
      <c r="F141" s="71">
        <f t="shared" ref="F141:F150" si="16">E141*D141</f>
        <v>0</v>
      </c>
    </row>
    <row r="142" spans="1:6">
      <c r="A142" s="64">
        <v>3</v>
      </c>
      <c r="B142" s="39" t="s">
        <v>43</v>
      </c>
      <c r="C142" s="58" t="s">
        <v>31</v>
      </c>
      <c r="D142" s="15">
        <f>37.12*0.1</f>
        <v>3.7119999999999997</v>
      </c>
      <c r="E142" s="68"/>
      <c r="F142" s="71">
        <f t="shared" si="16"/>
        <v>0</v>
      </c>
    </row>
    <row r="143" spans="1:6" ht="61.2" customHeight="1">
      <c r="A143" s="90">
        <v>4</v>
      </c>
      <c r="B143" s="39" t="s">
        <v>148</v>
      </c>
      <c r="C143" s="38" t="s">
        <v>15</v>
      </c>
      <c r="D143" s="38">
        <v>1</v>
      </c>
      <c r="E143" s="69"/>
      <c r="F143" s="72">
        <f t="shared" si="16"/>
        <v>0</v>
      </c>
    </row>
    <row r="144" spans="1:6" ht="50.25" customHeight="1">
      <c r="A144" s="90">
        <v>5</v>
      </c>
      <c r="B144" s="39" t="s">
        <v>149</v>
      </c>
      <c r="C144" s="38" t="s">
        <v>15</v>
      </c>
      <c r="D144" s="38">
        <v>1</v>
      </c>
      <c r="E144" s="69"/>
      <c r="F144" s="72">
        <f t="shared" si="16"/>
        <v>0</v>
      </c>
    </row>
    <row r="145" spans="1:6" ht="36.6" customHeight="1">
      <c r="A145" s="64">
        <v>6</v>
      </c>
      <c r="B145" s="39" t="s">
        <v>150</v>
      </c>
      <c r="C145" s="58" t="s">
        <v>15</v>
      </c>
      <c r="D145" s="15">
        <v>1</v>
      </c>
      <c r="E145" s="68"/>
      <c r="F145" s="71">
        <f t="shared" si="16"/>
        <v>0</v>
      </c>
    </row>
    <row r="146" spans="1:6">
      <c r="A146" s="64">
        <v>7</v>
      </c>
      <c r="B146" s="39" t="s">
        <v>51</v>
      </c>
      <c r="C146" s="58" t="s">
        <v>31</v>
      </c>
      <c r="D146" s="15">
        <v>1.5</v>
      </c>
      <c r="E146" s="167"/>
      <c r="F146" s="71">
        <f t="shared" si="16"/>
        <v>0</v>
      </c>
    </row>
    <row r="147" spans="1:6" s="28" customFormat="1">
      <c r="A147" s="118">
        <v>8</v>
      </c>
      <c r="B147" s="163" t="s">
        <v>151</v>
      </c>
      <c r="C147" s="164" t="s">
        <v>31</v>
      </c>
      <c r="D147" s="165">
        <f>0.18*0.18*1.8*7</f>
        <v>0.40823999999999999</v>
      </c>
      <c r="E147" s="168"/>
      <c r="F147" s="146">
        <f t="shared" si="16"/>
        <v>0</v>
      </c>
    </row>
    <row r="148" spans="1:6" s="28" customFormat="1">
      <c r="A148" s="64">
        <v>9</v>
      </c>
      <c r="B148" s="116" t="s">
        <v>133</v>
      </c>
      <c r="C148" s="58" t="s">
        <v>14</v>
      </c>
      <c r="D148" s="15">
        <v>58.44</v>
      </c>
      <c r="E148" s="169"/>
      <c r="F148" s="146">
        <f t="shared" si="16"/>
        <v>0</v>
      </c>
    </row>
    <row r="149" spans="1:6" s="28" customFormat="1">
      <c r="A149" s="118">
        <v>10</v>
      </c>
      <c r="B149" s="361" t="s">
        <v>548</v>
      </c>
      <c r="C149" s="164" t="s">
        <v>31</v>
      </c>
      <c r="D149" s="165">
        <v>0.3</v>
      </c>
      <c r="E149" s="168"/>
      <c r="F149" s="146">
        <f t="shared" si="16"/>
        <v>0</v>
      </c>
    </row>
    <row r="150" spans="1:6" ht="14.4" thickBot="1">
      <c r="A150" s="65">
        <v>11</v>
      </c>
      <c r="B150" s="104" t="s">
        <v>49</v>
      </c>
      <c r="C150" s="105" t="s">
        <v>14</v>
      </c>
      <c r="D150" s="106">
        <f>(8.759*6.672)</f>
        <v>58.440047999999997</v>
      </c>
      <c r="E150" s="87"/>
      <c r="F150" s="88">
        <f t="shared" si="16"/>
        <v>0</v>
      </c>
    </row>
    <row r="151" spans="1:6" s="28" customFormat="1">
      <c r="A151" s="79"/>
      <c r="B151" s="103"/>
      <c r="C151" s="97"/>
      <c r="D151" s="98"/>
      <c r="E151" s="82"/>
      <c r="F151" s="82"/>
    </row>
    <row r="152" spans="1:6" ht="14.4" thickBot="1"/>
    <row r="153" spans="1:6" ht="14.4" thickBot="1">
      <c r="A153" s="478" t="s">
        <v>163</v>
      </c>
      <c r="B153" s="479"/>
      <c r="C153" s="479"/>
      <c r="D153" s="479"/>
      <c r="E153" s="479"/>
      <c r="F153" s="205">
        <f>SUM(F154:F189)</f>
        <v>0</v>
      </c>
    </row>
    <row r="154" spans="1:6" ht="41.4">
      <c r="A154" s="201">
        <v>1</v>
      </c>
      <c r="B154" s="202" t="s">
        <v>164</v>
      </c>
      <c r="C154" s="203" t="s">
        <v>94</v>
      </c>
      <c r="D154" s="204">
        <v>42</v>
      </c>
      <c r="E154" s="215"/>
      <c r="F154" s="216">
        <f t="shared" ref="F154:F160" si="17">E154*D154</f>
        <v>0</v>
      </c>
    </row>
    <row r="155" spans="1:6" ht="41.4">
      <c r="A155" s="90">
        <v>2</v>
      </c>
      <c r="B155" s="41" t="s">
        <v>165</v>
      </c>
      <c r="C155" s="38" t="s">
        <v>94</v>
      </c>
      <c r="D155" s="42">
        <v>45</v>
      </c>
      <c r="E155" s="115"/>
      <c r="F155" s="126">
        <f t="shared" si="17"/>
        <v>0</v>
      </c>
    </row>
    <row r="156" spans="1:6" ht="41.4">
      <c r="A156" s="90">
        <v>3</v>
      </c>
      <c r="B156" s="41" t="s">
        <v>166</v>
      </c>
      <c r="C156" s="38" t="s">
        <v>94</v>
      </c>
      <c r="D156" s="42">
        <v>51</v>
      </c>
      <c r="E156" s="115"/>
      <c r="F156" s="126">
        <f t="shared" si="17"/>
        <v>0</v>
      </c>
    </row>
    <row r="157" spans="1:6" ht="41.4">
      <c r="A157" s="90">
        <v>4</v>
      </c>
      <c r="B157" s="41" t="s">
        <v>167</v>
      </c>
      <c r="C157" s="38" t="s">
        <v>94</v>
      </c>
      <c r="D157" s="42">
        <v>14.8</v>
      </c>
      <c r="E157" s="115"/>
      <c r="F157" s="126">
        <f t="shared" si="17"/>
        <v>0</v>
      </c>
    </row>
    <row r="158" spans="1:6" ht="41.4">
      <c r="A158" s="90">
        <v>5</v>
      </c>
      <c r="B158" s="41" t="s">
        <v>168</v>
      </c>
      <c r="C158" s="38" t="s">
        <v>94</v>
      </c>
      <c r="D158" s="42">
        <v>18.899999999999999</v>
      </c>
      <c r="E158" s="115"/>
      <c r="F158" s="126">
        <f t="shared" si="17"/>
        <v>0</v>
      </c>
    </row>
    <row r="159" spans="1:6" ht="41.4">
      <c r="A159" s="90">
        <v>6</v>
      </c>
      <c r="B159" s="41" t="s">
        <v>169</v>
      </c>
      <c r="C159" s="38" t="s">
        <v>94</v>
      </c>
      <c r="D159" s="42">
        <v>18.899999999999999</v>
      </c>
      <c r="E159" s="115"/>
      <c r="F159" s="126">
        <f t="shared" si="17"/>
        <v>0</v>
      </c>
    </row>
    <row r="160" spans="1:6" ht="41.4">
      <c r="A160" s="90">
        <v>7</v>
      </c>
      <c r="B160" s="41" t="s">
        <v>170</v>
      </c>
      <c r="C160" s="38" t="s">
        <v>94</v>
      </c>
      <c r="D160" s="42">
        <v>21</v>
      </c>
      <c r="E160" s="115"/>
      <c r="F160" s="126">
        <f t="shared" si="17"/>
        <v>0</v>
      </c>
    </row>
    <row r="161" spans="1:7" s="28" customFormat="1" ht="57.75" customHeight="1">
      <c r="A161" s="90">
        <v>8</v>
      </c>
      <c r="B161" s="12" t="s">
        <v>171</v>
      </c>
      <c r="C161" s="38" t="s">
        <v>94</v>
      </c>
      <c r="D161" s="42">
        <v>158</v>
      </c>
      <c r="E161" s="115"/>
      <c r="F161" s="126">
        <f t="shared" ref="F161:F163" si="18">E161*D161</f>
        <v>0</v>
      </c>
    </row>
    <row r="162" spans="1:7" s="28" customFormat="1" ht="28.5" customHeight="1">
      <c r="A162" s="90">
        <v>9</v>
      </c>
      <c r="B162" s="41" t="s">
        <v>172</v>
      </c>
      <c r="C162" s="38" t="s">
        <v>15</v>
      </c>
      <c r="D162" s="42">
        <v>1</v>
      </c>
      <c r="E162" s="115"/>
      <c r="F162" s="126">
        <f t="shared" si="18"/>
        <v>0</v>
      </c>
    </row>
    <row r="163" spans="1:7" s="28" customFormat="1" ht="28.5" customHeight="1">
      <c r="A163" s="90">
        <v>10</v>
      </c>
      <c r="B163" s="41" t="s">
        <v>203</v>
      </c>
      <c r="C163" s="38" t="s">
        <v>15</v>
      </c>
      <c r="D163" s="42">
        <v>3</v>
      </c>
      <c r="E163" s="115"/>
      <c r="F163" s="126">
        <f t="shared" si="18"/>
        <v>0</v>
      </c>
    </row>
    <row r="164" spans="1:7">
      <c r="A164" s="90">
        <v>11</v>
      </c>
      <c r="B164" s="41" t="s">
        <v>45</v>
      </c>
      <c r="C164" s="38" t="s">
        <v>14</v>
      </c>
      <c r="D164" s="42">
        <v>48.5</v>
      </c>
      <c r="E164" s="115"/>
      <c r="F164" s="126">
        <f>E164*D164</f>
        <v>0</v>
      </c>
    </row>
    <row r="165" spans="1:7" s="28" customFormat="1">
      <c r="A165" s="90">
        <v>12</v>
      </c>
      <c r="B165" s="121" t="s">
        <v>42</v>
      </c>
      <c r="C165" s="38" t="s">
        <v>31</v>
      </c>
      <c r="D165" s="42">
        <f>48.5*0.02</f>
        <v>0.97</v>
      </c>
      <c r="E165" s="115"/>
      <c r="F165" s="126">
        <f t="shared" ref="F165:F166" si="19">E165*D165</f>
        <v>0</v>
      </c>
    </row>
    <row r="166" spans="1:7" s="28" customFormat="1">
      <c r="A166" s="90">
        <v>13</v>
      </c>
      <c r="B166" s="121" t="s">
        <v>43</v>
      </c>
      <c r="C166" s="38" t="s">
        <v>31</v>
      </c>
      <c r="D166" s="42">
        <f>48.5*0.03</f>
        <v>1.4549999999999998</v>
      </c>
      <c r="E166" s="115"/>
      <c r="F166" s="126">
        <f t="shared" si="19"/>
        <v>0</v>
      </c>
    </row>
    <row r="167" spans="1:7" s="28" customFormat="1">
      <c r="A167" s="90">
        <v>14</v>
      </c>
      <c r="B167" s="121" t="s">
        <v>43</v>
      </c>
      <c r="C167" s="38" t="s">
        <v>31</v>
      </c>
      <c r="D167" s="42">
        <f>21*0.1</f>
        <v>2.1</v>
      </c>
      <c r="E167" s="115"/>
      <c r="F167" s="126">
        <f t="shared" ref="F167" si="20">E167*D167</f>
        <v>0</v>
      </c>
    </row>
    <row r="168" spans="1:7" s="28" customFormat="1">
      <c r="A168" s="90">
        <v>15</v>
      </c>
      <c r="B168" s="121" t="s">
        <v>547</v>
      </c>
      <c r="C168" s="38" t="s">
        <v>15</v>
      </c>
      <c r="D168" s="42">
        <v>2</v>
      </c>
      <c r="E168" s="115"/>
      <c r="F168" s="126">
        <f t="shared" ref="F168" si="21">E168*D168</f>
        <v>0</v>
      </c>
    </row>
    <row r="169" spans="1:7">
      <c r="A169" s="90">
        <v>16</v>
      </c>
      <c r="B169" s="41" t="s">
        <v>52</v>
      </c>
      <c r="C169" s="38" t="s">
        <v>31</v>
      </c>
      <c r="D169" s="42">
        <v>12</v>
      </c>
      <c r="E169" s="115"/>
      <c r="F169" s="126">
        <f t="shared" ref="F169:F187" si="22">E169*D169</f>
        <v>0</v>
      </c>
      <c r="G169" s="36"/>
    </row>
    <row r="170" spans="1:7">
      <c r="A170" s="90">
        <v>17</v>
      </c>
      <c r="B170" s="41" t="s">
        <v>53</v>
      </c>
      <c r="C170" s="38" t="s">
        <v>14</v>
      </c>
      <c r="D170" s="42">
        <v>196</v>
      </c>
      <c r="E170" s="115"/>
      <c r="F170" s="126">
        <f t="shared" si="22"/>
        <v>0</v>
      </c>
      <c r="G170" s="36"/>
    </row>
    <row r="171" spans="1:7">
      <c r="A171" s="90">
        <v>18</v>
      </c>
      <c r="B171" s="41" t="s">
        <v>54</v>
      </c>
      <c r="C171" s="38" t="s">
        <v>14</v>
      </c>
      <c r="D171" s="42">
        <v>196</v>
      </c>
      <c r="E171" s="115"/>
      <c r="F171" s="126">
        <f t="shared" si="22"/>
        <v>0</v>
      </c>
      <c r="G171" s="36"/>
    </row>
    <row r="172" spans="1:7" s="28" customFormat="1">
      <c r="A172" s="90">
        <v>19</v>
      </c>
      <c r="B172" s="41" t="s">
        <v>55</v>
      </c>
      <c r="C172" s="38" t="s">
        <v>14</v>
      </c>
      <c r="D172" s="42">
        <v>196</v>
      </c>
      <c r="E172" s="115"/>
      <c r="F172" s="126">
        <f t="shared" si="22"/>
        <v>0</v>
      </c>
      <c r="G172" s="36"/>
    </row>
    <row r="173" spans="1:7" s="28" customFormat="1">
      <c r="A173" s="90">
        <v>20</v>
      </c>
      <c r="B173" s="41" t="s">
        <v>56</v>
      </c>
      <c r="C173" s="38" t="s">
        <v>14</v>
      </c>
      <c r="D173" s="42">
        <v>196</v>
      </c>
      <c r="E173" s="115"/>
      <c r="F173" s="126">
        <f t="shared" si="22"/>
        <v>0</v>
      </c>
      <c r="G173" s="36"/>
    </row>
    <row r="174" spans="1:7" s="28" customFormat="1">
      <c r="A174" s="400" t="s">
        <v>552</v>
      </c>
      <c r="B174" s="401" t="s">
        <v>56</v>
      </c>
      <c r="C174" s="402" t="s">
        <v>14</v>
      </c>
      <c r="D174" s="403">
        <v>196</v>
      </c>
      <c r="E174" s="404"/>
      <c r="F174" s="405">
        <f t="shared" ref="F174:F175" si="23">E174*D174</f>
        <v>0</v>
      </c>
      <c r="G174" s="36" t="s">
        <v>553</v>
      </c>
    </row>
    <row r="175" spans="1:7" s="28" customFormat="1" ht="27.6">
      <c r="A175" s="400" t="s">
        <v>554</v>
      </c>
      <c r="B175" s="401" t="s">
        <v>555</v>
      </c>
      <c r="C175" s="402" t="s">
        <v>15</v>
      </c>
      <c r="D175" s="403">
        <v>2</v>
      </c>
      <c r="E175" s="404"/>
      <c r="F175" s="405">
        <f t="shared" si="23"/>
        <v>0</v>
      </c>
      <c r="G175" s="36" t="s">
        <v>553</v>
      </c>
    </row>
    <row r="176" spans="1:7" s="28" customFormat="1">
      <c r="A176" s="90">
        <v>21</v>
      </c>
      <c r="B176" s="41" t="s">
        <v>59</v>
      </c>
      <c r="C176" s="38" t="s">
        <v>14</v>
      </c>
      <c r="D176" s="42">
        <v>10</v>
      </c>
      <c r="E176" s="115"/>
      <c r="F176" s="126">
        <f t="shared" si="22"/>
        <v>0</v>
      </c>
      <c r="G176" s="36"/>
    </row>
    <row r="177" spans="1:7" s="28" customFormat="1">
      <c r="A177" s="90">
        <v>22</v>
      </c>
      <c r="B177" s="41" t="s">
        <v>57</v>
      </c>
      <c r="C177" s="38" t="s">
        <v>31</v>
      </c>
      <c r="D177" s="42">
        <f>196*0.15</f>
        <v>29.4</v>
      </c>
      <c r="E177" s="115"/>
      <c r="F177" s="126">
        <f t="shared" si="22"/>
        <v>0</v>
      </c>
      <c r="G177" s="36"/>
    </row>
    <row r="178" spans="1:7" s="28" customFormat="1">
      <c r="A178" s="90">
        <v>23</v>
      </c>
      <c r="B178" s="41" t="s">
        <v>173</v>
      </c>
      <c r="C178" s="38" t="s">
        <v>31</v>
      </c>
      <c r="D178" s="42">
        <f>140*0.04</f>
        <v>5.6000000000000005</v>
      </c>
      <c r="E178" s="115"/>
      <c r="F178" s="126">
        <f t="shared" si="22"/>
        <v>0</v>
      </c>
    </row>
    <row r="179" spans="1:7" s="28" customFormat="1" ht="27.6">
      <c r="A179" s="90">
        <v>24</v>
      </c>
      <c r="B179" s="12" t="s">
        <v>84</v>
      </c>
      <c r="C179" s="38" t="s">
        <v>31</v>
      </c>
      <c r="D179" s="42">
        <v>2.2824</v>
      </c>
      <c r="E179" s="115"/>
      <c r="F179" s="126">
        <f t="shared" si="22"/>
        <v>0</v>
      </c>
    </row>
    <row r="180" spans="1:7" s="28" customFormat="1">
      <c r="A180" s="90">
        <v>25</v>
      </c>
      <c r="B180" s="180" t="s">
        <v>175</v>
      </c>
      <c r="C180" s="136" t="s">
        <v>23</v>
      </c>
      <c r="D180" s="137">
        <v>1</v>
      </c>
      <c r="E180" s="138"/>
      <c r="F180" s="139">
        <f t="shared" si="22"/>
        <v>0</v>
      </c>
    </row>
    <row r="181" spans="1:7" s="28" customFormat="1">
      <c r="A181" s="90">
        <v>26</v>
      </c>
      <c r="B181" s="180" t="s">
        <v>176</v>
      </c>
      <c r="C181" s="136" t="s">
        <v>23</v>
      </c>
      <c r="D181" s="137">
        <v>1</v>
      </c>
      <c r="E181" s="138"/>
      <c r="F181" s="139">
        <f t="shared" si="22"/>
        <v>0</v>
      </c>
    </row>
    <row r="182" spans="1:7" s="28" customFormat="1">
      <c r="A182" s="90">
        <v>27</v>
      </c>
      <c r="B182" s="180" t="s">
        <v>179</v>
      </c>
      <c r="C182" s="136" t="s">
        <v>23</v>
      </c>
      <c r="D182" s="137">
        <v>1</v>
      </c>
      <c r="E182" s="138"/>
      <c r="F182" s="139">
        <f t="shared" si="22"/>
        <v>0</v>
      </c>
    </row>
    <row r="183" spans="1:7" s="28" customFormat="1">
      <c r="A183" s="90">
        <v>28</v>
      </c>
      <c r="B183" s="41" t="s">
        <v>177</v>
      </c>
      <c r="C183" s="38" t="s">
        <v>31</v>
      </c>
      <c r="D183" s="42">
        <v>18.59</v>
      </c>
      <c r="E183" s="115"/>
      <c r="F183" s="126">
        <f t="shared" si="22"/>
        <v>0</v>
      </c>
    </row>
    <row r="184" spans="1:7" s="28" customFormat="1" ht="27.6">
      <c r="A184" s="90">
        <v>29</v>
      </c>
      <c r="B184" s="41" t="s">
        <v>180</v>
      </c>
      <c r="C184" s="38" t="s">
        <v>31</v>
      </c>
      <c r="D184" s="42">
        <f>0.8*0.8*0.5</f>
        <v>0.32000000000000006</v>
      </c>
      <c r="E184" s="115"/>
      <c r="F184" s="126">
        <f t="shared" si="22"/>
        <v>0</v>
      </c>
    </row>
    <row r="185" spans="1:7" s="28" customFormat="1">
      <c r="A185" s="90">
        <v>30</v>
      </c>
      <c r="B185" s="41" t="s">
        <v>181</v>
      </c>
      <c r="C185" s="38" t="s">
        <v>16</v>
      </c>
      <c r="D185" s="42">
        <v>25</v>
      </c>
      <c r="E185" s="115"/>
      <c r="F185" s="126">
        <f t="shared" si="22"/>
        <v>0</v>
      </c>
    </row>
    <row r="186" spans="1:7" s="28" customFormat="1">
      <c r="A186" s="90">
        <v>31</v>
      </c>
      <c r="B186" s="41" t="s">
        <v>182</v>
      </c>
      <c r="C186" s="38" t="s">
        <v>31</v>
      </c>
      <c r="D186" s="42">
        <f>25*0.8*0.4</f>
        <v>8</v>
      </c>
      <c r="E186" s="115"/>
      <c r="F186" s="126">
        <f t="shared" si="22"/>
        <v>0</v>
      </c>
    </row>
    <row r="187" spans="1:7" s="28" customFormat="1" ht="41.4">
      <c r="A187" s="90">
        <v>32</v>
      </c>
      <c r="B187" s="116" t="s">
        <v>178</v>
      </c>
      <c r="C187" s="199" t="s">
        <v>15</v>
      </c>
      <c r="D187" s="15">
        <v>1</v>
      </c>
      <c r="E187" s="35"/>
      <c r="F187" s="126">
        <f t="shared" si="22"/>
        <v>0</v>
      </c>
    </row>
    <row r="188" spans="1:7" s="28" customFormat="1">
      <c r="A188" s="90">
        <v>33</v>
      </c>
      <c r="B188" s="41" t="s">
        <v>544</v>
      </c>
      <c r="C188" s="38" t="s">
        <v>14</v>
      </c>
      <c r="D188" s="42">
        <v>100</v>
      </c>
      <c r="E188" s="115"/>
      <c r="F188" s="126">
        <f t="shared" ref="F188:F189" si="24">E188*D188</f>
        <v>0</v>
      </c>
    </row>
    <row r="189" spans="1:7" s="28" customFormat="1" ht="33.6" customHeight="1" thickBot="1">
      <c r="A189" s="99">
        <v>34</v>
      </c>
      <c r="B189" s="349" t="s">
        <v>538</v>
      </c>
      <c r="C189" s="66" t="s">
        <v>23</v>
      </c>
      <c r="D189" s="67">
        <v>1</v>
      </c>
      <c r="E189" s="127"/>
      <c r="F189" s="128">
        <f t="shared" si="24"/>
        <v>0</v>
      </c>
    </row>
    <row r="190" spans="1:7" s="28" customFormat="1">
      <c r="A190" s="13"/>
      <c r="B190" s="51"/>
      <c r="C190" s="13"/>
      <c r="D190" s="81"/>
      <c r="E190" s="62"/>
      <c r="F190" s="82"/>
    </row>
    <row r="191" spans="1:7" ht="14.4" thickBot="1"/>
    <row r="192" spans="1:7" ht="14.4" thickBot="1">
      <c r="A192" s="463" t="s">
        <v>152</v>
      </c>
      <c r="B192" s="448"/>
      <c r="C192" s="448"/>
      <c r="D192" s="448"/>
      <c r="E192" s="448"/>
      <c r="F192" s="78">
        <f>SUM(F193:F200)</f>
        <v>0</v>
      </c>
    </row>
    <row r="193" spans="1:7">
      <c r="A193" s="74">
        <v>1</v>
      </c>
      <c r="B193" s="89" t="s">
        <v>45</v>
      </c>
      <c r="C193" s="21" t="s">
        <v>14</v>
      </c>
      <c r="D193" s="75">
        <v>35.28</v>
      </c>
      <c r="E193" s="76"/>
      <c r="F193" s="77">
        <f>E193*D193</f>
        <v>0</v>
      </c>
    </row>
    <row r="194" spans="1:7">
      <c r="A194" s="64">
        <v>2</v>
      </c>
      <c r="B194" s="39" t="s">
        <v>42</v>
      </c>
      <c r="C194" s="57" t="s">
        <v>31</v>
      </c>
      <c r="D194" s="15">
        <f>35.28*0.05</f>
        <v>1.7640000000000002</v>
      </c>
      <c r="E194" s="68"/>
      <c r="F194" s="71">
        <f t="shared" ref="F194:F200" si="25">E194*D194</f>
        <v>0</v>
      </c>
    </row>
    <row r="195" spans="1:7">
      <c r="A195" s="64">
        <v>3</v>
      </c>
      <c r="B195" s="39" t="s">
        <v>43</v>
      </c>
      <c r="C195" s="57" t="s">
        <v>31</v>
      </c>
      <c r="D195" s="15">
        <f>35.28*0.1</f>
        <v>3.5280000000000005</v>
      </c>
      <c r="E195" s="68"/>
      <c r="F195" s="71">
        <f t="shared" si="25"/>
        <v>0</v>
      </c>
    </row>
    <row r="196" spans="1:7" s="28" customFormat="1">
      <c r="A196" s="64">
        <v>4</v>
      </c>
      <c r="B196" s="39" t="s">
        <v>61</v>
      </c>
      <c r="C196" s="57" t="s">
        <v>31</v>
      </c>
      <c r="D196" s="56">
        <f>34.9*0.15</f>
        <v>5.2349999999999994</v>
      </c>
      <c r="E196" s="68"/>
      <c r="F196" s="71">
        <f>D196*E196</f>
        <v>0</v>
      </c>
      <c r="G196" s="36"/>
    </row>
    <row r="197" spans="1:7" ht="41.4">
      <c r="A197" s="90">
        <v>5</v>
      </c>
      <c r="B197" s="39" t="s">
        <v>153</v>
      </c>
      <c r="C197" s="38" t="s">
        <v>15</v>
      </c>
      <c r="D197" s="38">
        <v>1</v>
      </c>
      <c r="E197" s="69"/>
      <c r="F197" s="72">
        <f t="shared" si="25"/>
        <v>0</v>
      </c>
    </row>
    <row r="198" spans="1:7" s="28" customFormat="1">
      <c r="A198" s="38">
        <v>6</v>
      </c>
      <c r="B198" s="116" t="s">
        <v>155</v>
      </c>
      <c r="C198" s="38" t="s">
        <v>31</v>
      </c>
      <c r="D198" s="38">
        <f>3.1*0.4</f>
        <v>1.2400000000000002</v>
      </c>
      <c r="E198" s="115"/>
      <c r="F198" s="72">
        <f t="shared" si="25"/>
        <v>0</v>
      </c>
    </row>
    <row r="199" spans="1:7" s="28" customFormat="1">
      <c r="A199" s="136">
        <v>7</v>
      </c>
      <c r="B199" s="135" t="s">
        <v>156</v>
      </c>
      <c r="C199" s="136" t="s">
        <v>23</v>
      </c>
      <c r="D199" s="136">
        <v>1</v>
      </c>
      <c r="E199" s="138"/>
      <c r="F199" s="166">
        <f t="shared" si="25"/>
        <v>0</v>
      </c>
    </row>
    <row r="200" spans="1:7" ht="28.2" thickBot="1">
      <c r="A200" s="176">
        <v>8</v>
      </c>
      <c r="B200" s="84" t="s">
        <v>154</v>
      </c>
      <c r="C200" s="83" t="s">
        <v>23</v>
      </c>
      <c r="D200" s="177">
        <v>1</v>
      </c>
      <c r="E200" s="178"/>
      <c r="F200" s="179">
        <f t="shared" si="25"/>
        <v>0</v>
      </c>
    </row>
    <row r="201" spans="1:7" s="174" customFormat="1" ht="14.1" customHeight="1"/>
    <row r="202" spans="1:7" ht="14.4" thickBot="1"/>
    <row r="203" spans="1:7" ht="14.4" thickBot="1">
      <c r="A203" s="463" t="s">
        <v>159</v>
      </c>
      <c r="B203" s="448"/>
      <c r="C203" s="448"/>
      <c r="D203" s="448"/>
      <c r="E203" s="448"/>
      <c r="F203" s="78">
        <f>SUM(F204:F205)</f>
        <v>0</v>
      </c>
    </row>
    <row r="204" spans="1:7" ht="18.899999999999999" customHeight="1">
      <c r="A204" s="181">
        <v>1</v>
      </c>
      <c r="B204" s="182" t="s">
        <v>157</v>
      </c>
      <c r="C204" s="183" t="s">
        <v>23</v>
      </c>
      <c r="D204" s="184">
        <v>1</v>
      </c>
      <c r="E204" s="185"/>
      <c r="F204" s="186">
        <f t="shared" ref="F204" si="26">E204*D204</f>
        <v>0</v>
      </c>
    </row>
    <row r="205" spans="1:7" s="28" customFormat="1" ht="18.899999999999999" customHeight="1" thickBot="1">
      <c r="A205" s="155">
        <v>2</v>
      </c>
      <c r="B205" s="359" t="s">
        <v>158</v>
      </c>
      <c r="C205" s="152" t="s">
        <v>23</v>
      </c>
      <c r="D205" s="153">
        <v>1</v>
      </c>
      <c r="E205" s="157"/>
      <c r="F205" s="158">
        <f t="shared" ref="F205" si="27">E205*D205</f>
        <v>0</v>
      </c>
    </row>
    <row r="206" spans="1:7" s="174" customFormat="1" ht="16.5" customHeight="1"/>
    <row r="207" spans="1:7" ht="18" customHeight="1" thickBot="1"/>
    <row r="208" spans="1:7" ht="14.4" thickBot="1">
      <c r="A208" s="463" t="s">
        <v>160</v>
      </c>
      <c r="B208" s="448"/>
      <c r="C208" s="448"/>
      <c r="D208" s="448"/>
      <c r="E208" s="448"/>
      <c r="F208" s="78">
        <f>SUM(F209)</f>
        <v>0</v>
      </c>
    </row>
    <row r="209" spans="1:8" ht="69" customHeight="1" thickBot="1">
      <c r="A209" s="187">
        <v>1</v>
      </c>
      <c r="B209" s="189" t="s">
        <v>72</v>
      </c>
      <c r="C209" s="188" t="s">
        <v>15</v>
      </c>
      <c r="D209" s="190">
        <v>1</v>
      </c>
      <c r="E209" s="191"/>
      <c r="F209" s="192">
        <f t="shared" ref="F209" si="28">E209*D209</f>
        <v>0</v>
      </c>
    </row>
    <row r="210" spans="1:8">
      <c r="A210" s="13"/>
      <c r="B210" s="175"/>
      <c r="C210" s="13"/>
      <c r="D210" s="81"/>
      <c r="E210" s="82"/>
      <c r="F210" s="82"/>
    </row>
    <row r="211" spans="1:8" ht="14.4" thickBot="1"/>
    <row r="212" spans="1:8" ht="14.4" thickBot="1">
      <c r="A212" s="461" t="s">
        <v>62</v>
      </c>
      <c r="B212" s="462"/>
      <c r="C212" s="462"/>
      <c r="D212" s="462"/>
      <c r="E212" s="462"/>
      <c r="F212" s="114">
        <f>SUM(F213:F232)</f>
        <v>0</v>
      </c>
    </row>
    <row r="213" spans="1:8">
      <c r="A213" s="107">
        <v>1</v>
      </c>
      <c r="B213" s="108" t="s">
        <v>85</v>
      </c>
      <c r="C213" s="109" t="s">
        <v>31</v>
      </c>
      <c r="D213" s="110">
        <f>0.5*0.5*0.6*11</f>
        <v>1.65</v>
      </c>
      <c r="E213" s="123"/>
      <c r="F213" s="124">
        <f t="shared" ref="F213:F232" si="29">E213*D213</f>
        <v>0</v>
      </c>
      <c r="H213" s="36"/>
    </row>
    <row r="214" spans="1:8">
      <c r="A214" s="64">
        <v>2</v>
      </c>
      <c r="B214" s="20" t="s">
        <v>86</v>
      </c>
      <c r="C214" s="357" t="s">
        <v>15</v>
      </c>
      <c r="D214" s="15">
        <v>11</v>
      </c>
      <c r="E214" s="35"/>
      <c r="F214" s="125">
        <f t="shared" si="29"/>
        <v>0</v>
      </c>
      <c r="H214" s="36"/>
    </row>
    <row r="215" spans="1:8">
      <c r="A215" s="64">
        <v>3</v>
      </c>
      <c r="B215" s="20" t="s">
        <v>98</v>
      </c>
      <c r="C215" s="357" t="s">
        <v>31</v>
      </c>
      <c r="D215" s="15">
        <f>22*0.05</f>
        <v>1.1000000000000001</v>
      </c>
      <c r="E215" s="115"/>
      <c r="F215" s="125">
        <f t="shared" si="29"/>
        <v>0</v>
      </c>
      <c r="H215" s="36"/>
    </row>
    <row r="216" spans="1:8">
      <c r="A216" s="64">
        <v>4</v>
      </c>
      <c r="B216" s="20" t="s">
        <v>87</v>
      </c>
      <c r="C216" s="357" t="s">
        <v>31</v>
      </c>
      <c r="D216" s="24">
        <f>0.1*0.1*24.5*0.75</f>
        <v>0.18375000000000002</v>
      </c>
      <c r="E216" s="35"/>
      <c r="F216" s="125">
        <f t="shared" si="29"/>
        <v>0</v>
      </c>
      <c r="H216" s="36"/>
    </row>
    <row r="217" spans="1:8" s="28" customFormat="1">
      <c r="A217" s="64">
        <v>5</v>
      </c>
      <c r="B217" s="20" t="s">
        <v>95</v>
      </c>
      <c r="C217" s="357" t="s">
        <v>94</v>
      </c>
      <c r="D217" s="24">
        <f>49*3.07</f>
        <v>150.42999999999998</v>
      </c>
      <c r="E217" s="35"/>
      <c r="F217" s="125">
        <f t="shared" si="29"/>
        <v>0</v>
      </c>
      <c r="H217" s="36"/>
    </row>
    <row r="218" spans="1:8" s="28" customFormat="1" ht="27.6">
      <c r="A218" s="64">
        <v>6</v>
      </c>
      <c r="B218" s="20" t="s">
        <v>88</v>
      </c>
      <c r="C218" s="357" t="s">
        <v>31</v>
      </c>
      <c r="D218" s="15">
        <f>11*0.75*0.04</f>
        <v>0.33</v>
      </c>
      <c r="E218" s="35"/>
      <c r="F218" s="125">
        <f t="shared" si="29"/>
        <v>0</v>
      </c>
      <c r="H218" s="36"/>
    </row>
    <row r="219" spans="1:8">
      <c r="A219" s="64">
        <v>7</v>
      </c>
      <c r="B219" s="20" t="s">
        <v>89</v>
      </c>
      <c r="C219" s="357" t="s">
        <v>31</v>
      </c>
      <c r="D219" s="15">
        <f>0.1*0.1*2.35*25*0.75</f>
        <v>0.4406250000000001</v>
      </c>
      <c r="E219" s="35"/>
      <c r="F219" s="125">
        <f t="shared" si="29"/>
        <v>0</v>
      </c>
      <c r="H219" s="36"/>
    </row>
    <row r="220" spans="1:8">
      <c r="A220" s="64">
        <v>8</v>
      </c>
      <c r="B220" s="20" t="s">
        <v>90</v>
      </c>
      <c r="C220" s="357" t="s">
        <v>31</v>
      </c>
      <c r="D220" s="15">
        <f>0.1*0.1*13.5*0.75</f>
        <v>0.10125000000000003</v>
      </c>
      <c r="E220" s="35"/>
      <c r="F220" s="125">
        <f t="shared" si="29"/>
        <v>0</v>
      </c>
      <c r="H220" s="36"/>
    </row>
    <row r="221" spans="1:8">
      <c r="A221" s="64">
        <v>9</v>
      </c>
      <c r="B221" s="20" t="s">
        <v>91</v>
      </c>
      <c r="C221" s="357" t="s">
        <v>15</v>
      </c>
      <c r="D221" s="15">
        <v>2</v>
      </c>
      <c r="E221" s="35"/>
      <c r="F221" s="125">
        <f t="shared" si="29"/>
        <v>0</v>
      </c>
      <c r="H221" s="36"/>
    </row>
    <row r="222" spans="1:8" s="28" customFormat="1">
      <c r="A222" s="64">
        <v>10</v>
      </c>
      <c r="B222" s="20" t="s">
        <v>92</v>
      </c>
      <c r="C222" s="357" t="s">
        <v>15</v>
      </c>
      <c r="D222" s="15">
        <v>2</v>
      </c>
      <c r="E222" s="35"/>
      <c r="F222" s="125">
        <f t="shared" si="29"/>
        <v>0</v>
      </c>
      <c r="H222" s="36"/>
    </row>
    <row r="223" spans="1:8" ht="27.6">
      <c r="A223" s="64">
        <v>11</v>
      </c>
      <c r="B223" s="116" t="s">
        <v>93</v>
      </c>
      <c r="C223" s="357" t="s">
        <v>31</v>
      </c>
      <c r="D223" s="15">
        <f>22*0.02*2.35*0.75</f>
        <v>0.77550000000000008</v>
      </c>
      <c r="E223" s="35"/>
      <c r="F223" s="125">
        <f t="shared" si="29"/>
        <v>0</v>
      </c>
      <c r="H223" s="36"/>
    </row>
    <row r="224" spans="1:8" ht="27.6">
      <c r="A224" s="64">
        <v>12</v>
      </c>
      <c r="B224" s="116" t="s">
        <v>545</v>
      </c>
      <c r="C224" s="357" t="s">
        <v>31</v>
      </c>
      <c r="D224" s="15">
        <f>13.7*0.025*2.35*0.75</f>
        <v>0.60365625000000012</v>
      </c>
      <c r="E224" s="35"/>
      <c r="F224" s="125">
        <f t="shared" si="29"/>
        <v>0</v>
      </c>
      <c r="H224" s="36"/>
    </row>
    <row r="225" spans="1:8">
      <c r="A225" s="64">
        <v>13</v>
      </c>
      <c r="B225" s="116" t="s">
        <v>96</v>
      </c>
      <c r="C225" s="357" t="s">
        <v>31</v>
      </c>
      <c r="D225" s="15">
        <f>0.04*13*0.75</f>
        <v>0.39</v>
      </c>
      <c r="E225" s="35"/>
      <c r="F225" s="125">
        <f t="shared" si="29"/>
        <v>0</v>
      </c>
      <c r="H225" s="36"/>
    </row>
    <row r="226" spans="1:8">
      <c r="A226" s="64">
        <v>14</v>
      </c>
      <c r="B226" s="116" t="s">
        <v>63</v>
      </c>
      <c r="C226" s="357" t="s">
        <v>14</v>
      </c>
      <c r="D226" s="15">
        <v>13</v>
      </c>
      <c r="E226" s="35"/>
      <c r="F226" s="125">
        <f t="shared" si="29"/>
        <v>0</v>
      </c>
      <c r="H226" s="36"/>
    </row>
    <row r="227" spans="1:8">
      <c r="A227" s="64">
        <v>15</v>
      </c>
      <c r="B227" s="20" t="s">
        <v>97</v>
      </c>
      <c r="C227" s="357" t="s">
        <v>16</v>
      </c>
      <c r="D227" s="15">
        <v>14.5</v>
      </c>
      <c r="E227" s="35"/>
      <c r="F227" s="125">
        <f t="shared" si="29"/>
        <v>0</v>
      </c>
      <c r="H227" s="36"/>
    </row>
    <row r="228" spans="1:8">
      <c r="A228" s="64">
        <v>16</v>
      </c>
      <c r="B228" s="20" t="s">
        <v>99</v>
      </c>
      <c r="C228" s="357" t="s">
        <v>31</v>
      </c>
      <c r="D228" s="15">
        <f>13*0.05</f>
        <v>0.65</v>
      </c>
      <c r="E228" s="35"/>
      <c r="F228" s="125">
        <f t="shared" si="29"/>
        <v>0</v>
      </c>
      <c r="H228" s="36"/>
    </row>
    <row r="229" spans="1:8">
      <c r="A229" s="64">
        <v>17</v>
      </c>
      <c r="B229" s="20" t="s">
        <v>64</v>
      </c>
      <c r="C229" s="357" t="s">
        <v>16</v>
      </c>
      <c r="D229" s="15">
        <v>3.6</v>
      </c>
      <c r="E229" s="35"/>
      <c r="F229" s="125">
        <f t="shared" si="29"/>
        <v>0</v>
      </c>
      <c r="H229" s="36"/>
    </row>
    <row r="230" spans="1:8">
      <c r="A230" s="64">
        <v>18</v>
      </c>
      <c r="B230" s="20" t="s">
        <v>65</v>
      </c>
      <c r="C230" s="357" t="s">
        <v>16</v>
      </c>
      <c r="D230" s="15">
        <v>3.6</v>
      </c>
      <c r="E230" s="35"/>
      <c r="F230" s="125">
        <f t="shared" si="29"/>
        <v>0</v>
      </c>
      <c r="H230" s="36"/>
    </row>
    <row r="231" spans="1:8">
      <c r="A231" s="64">
        <v>19</v>
      </c>
      <c r="B231" s="20" t="s">
        <v>66</v>
      </c>
      <c r="C231" s="357" t="s">
        <v>16</v>
      </c>
      <c r="D231" s="15">
        <v>3.6</v>
      </c>
      <c r="E231" s="35"/>
      <c r="F231" s="125">
        <f t="shared" si="29"/>
        <v>0</v>
      </c>
      <c r="H231" s="36"/>
    </row>
    <row r="232" spans="1:8" s="28" customFormat="1" ht="14.4" thickBot="1">
      <c r="A232" s="65">
        <v>20</v>
      </c>
      <c r="B232" s="358" t="s">
        <v>100</v>
      </c>
      <c r="C232" s="85" t="s">
        <v>16</v>
      </c>
      <c r="D232" s="86">
        <v>2.2000000000000002</v>
      </c>
      <c r="E232" s="131"/>
      <c r="F232" s="132">
        <f t="shared" si="29"/>
        <v>0</v>
      </c>
      <c r="H232" s="36"/>
    </row>
    <row r="234" spans="1:8" ht="14.4" thickBot="1"/>
    <row r="235" spans="1:8">
      <c r="A235" s="457" t="s">
        <v>17</v>
      </c>
      <c r="B235" s="458"/>
      <c r="C235" s="458"/>
      <c r="D235" s="458"/>
      <c r="E235" s="459"/>
      <c r="F235" s="208">
        <f>SUM(F236:F242)</f>
        <v>0</v>
      </c>
    </row>
    <row r="236" spans="1:8" ht="27.6">
      <c r="A236" s="64">
        <v>1</v>
      </c>
      <c r="B236" s="20" t="s">
        <v>18</v>
      </c>
      <c r="C236" s="34" t="s">
        <v>23</v>
      </c>
      <c r="D236" s="17">
        <v>1</v>
      </c>
      <c r="E236" s="47"/>
      <c r="F236" s="209">
        <f>ROUND(E236*D236,2)</f>
        <v>0</v>
      </c>
    </row>
    <row r="237" spans="1:8" ht="27.6">
      <c r="A237" s="64">
        <v>2</v>
      </c>
      <c r="B237" s="20" t="s">
        <v>19</v>
      </c>
      <c r="C237" s="34" t="s">
        <v>23</v>
      </c>
      <c r="D237" s="17">
        <v>1</v>
      </c>
      <c r="E237" s="47"/>
      <c r="F237" s="209">
        <f t="shared" ref="F237:F238" si="30">ROUND(E237*D237,2)</f>
        <v>0</v>
      </c>
    </row>
    <row r="238" spans="1:8">
      <c r="A238" s="64">
        <v>3</v>
      </c>
      <c r="B238" s="20" t="s">
        <v>199</v>
      </c>
      <c r="C238" s="34" t="s">
        <v>23</v>
      </c>
      <c r="D238" s="17">
        <v>1</v>
      </c>
      <c r="E238" s="47"/>
      <c r="F238" s="209">
        <f t="shared" si="30"/>
        <v>0</v>
      </c>
    </row>
    <row r="239" spans="1:8">
      <c r="A239" s="90">
        <v>4</v>
      </c>
      <c r="B239" s="41" t="s">
        <v>24</v>
      </c>
      <c r="C239" s="45" t="s">
        <v>23</v>
      </c>
      <c r="D239" s="46">
        <v>1</v>
      </c>
      <c r="E239" s="47"/>
      <c r="F239" s="210">
        <f>E239</f>
        <v>0</v>
      </c>
    </row>
    <row r="240" spans="1:8">
      <c r="A240" s="90">
        <v>5</v>
      </c>
      <c r="B240" s="41" t="s">
        <v>60</v>
      </c>
      <c r="C240" s="45" t="s">
        <v>23</v>
      </c>
      <c r="D240" s="46">
        <v>1</v>
      </c>
      <c r="E240" s="47"/>
      <c r="F240" s="210">
        <f>E240</f>
        <v>0</v>
      </c>
    </row>
    <row r="241" spans="1:6" s="28" customFormat="1">
      <c r="A241" s="90">
        <v>6</v>
      </c>
      <c r="B241" s="41" t="s">
        <v>198</v>
      </c>
      <c r="C241" s="45" t="s">
        <v>23</v>
      </c>
      <c r="D241" s="46">
        <v>1</v>
      </c>
      <c r="E241" s="47"/>
      <c r="F241" s="210">
        <f>E241</f>
        <v>0</v>
      </c>
    </row>
    <row r="242" spans="1:6" ht="14.4" thickBot="1">
      <c r="A242" s="99">
        <v>7</v>
      </c>
      <c r="B242" s="200" t="s">
        <v>200</v>
      </c>
      <c r="C242" s="211" t="s">
        <v>23</v>
      </c>
      <c r="D242" s="212">
        <v>1</v>
      </c>
      <c r="E242" s="213"/>
      <c r="F242" s="214">
        <f>E242</f>
        <v>0</v>
      </c>
    </row>
    <row r="243" spans="1:6">
      <c r="A243" s="59"/>
      <c r="B243" s="170"/>
      <c r="C243" s="170"/>
      <c r="D243" s="171"/>
      <c r="E243" s="170"/>
      <c r="F243" s="170"/>
    </row>
    <row r="244" spans="1:6">
      <c r="A244" s="59"/>
      <c r="B244" s="170"/>
      <c r="C244" s="170"/>
      <c r="D244" s="171"/>
      <c r="E244" s="170"/>
      <c r="F244" s="170"/>
    </row>
    <row r="245" spans="1:6">
      <c r="A245" s="173"/>
      <c r="B245" s="173"/>
      <c r="C245" s="173"/>
      <c r="D245" s="173"/>
      <c r="E245" s="173"/>
      <c r="F245" s="172"/>
    </row>
    <row r="246" spans="1:6">
      <c r="A246" s="59"/>
      <c r="B246" s="60"/>
      <c r="C246" s="59"/>
      <c r="D246" s="61"/>
      <c r="E246" s="62"/>
      <c r="F246" s="62"/>
    </row>
    <row r="247" spans="1:6">
      <c r="A247" s="59"/>
      <c r="B247" s="60"/>
      <c r="C247" s="59"/>
      <c r="D247" s="61"/>
      <c r="E247" s="62"/>
      <c r="F247" s="62"/>
    </row>
    <row r="248" spans="1:6">
      <c r="A248" s="59"/>
      <c r="B248" s="60"/>
      <c r="C248" s="59"/>
      <c r="D248" s="61"/>
      <c r="E248" s="62"/>
      <c r="F248" s="62"/>
    </row>
    <row r="249" spans="1:6">
      <c r="A249" s="59"/>
      <c r="B249" s="60"/>
      <c r="C249" s="59"/>
      <c r="D249" s="61"/>
      <c r="E249" s="62"/>
      <c r="F249" s="62"/>
    </row>
    <row r="250" spans="1:6">
      <c r="A250" s="59"/>
      <c r="B250" s="60"/>
      <c r="C250" s="59"/>
      <c r="D250" s="61"/>
      <c r="E250" s="62"/>
      <c r="F250" s="62"/>
    </row>
    <row r="251" spans="1:6">
      <c r="A251" s="59"/>
      <c r="B251" s="60"/>
      <c r="C251" s="59"/>
      <c r="D251" s="61"/>
      <c r="E251" s="62"/>
      <c r="F251" s="62"/>
    </row>
    <row r="252" spans="1:6">
      <c r="A252" s="59"/>
      <c r="B252" s="170"/>
      <c r="C252" s="170"/>
      <c r="D252" s="171"/>
      <c r="E252" s="170"/>
      <c r="F252" s="170"/>
    </row>
    <row r="253" spans="1:6">
      <c r="A253" s="460"/>
      <c r="B253" s="460"/>
      <c r="C253" s="460"/>
      <c r="D253" s="460"/>
      <c r="E253" s="460"/>
      <c r="F253" s="172"/>
    </row>
    <row r="254" spans="1:6">
      <c r="A254" s="59"/>
      <c r="B254" s="170"/>
      <c r="C254" s="170"/>
      <c r="D254" s="171"/>
      <c r="E254" s="170"/>
      <c r="F254" s="170"/>
    </row>
    <row r="255" spans="1:6">
      <c r="A255" s="59"/>
      <c r="B255" s="170"/>
      <c r="C255" s="170"/>
      <c r="D255" s="171"/>
      <c r="E255" s="170"/>
      <c r="F255" s="170"/>
    </row>
    <row r="256" spans="1:6">
      <c r="A256" s="460"/>
      <c r="B256" s="460"/>
      <c r="C256" s="460"/>
      <c r="D256" s="460"/>
      <c r="E256" s="460"/>
      <c r="F256" s="172"/>
    </row>
    <row r="257" spans="1:6">
      <c r="A257" s="59"/>
      <c r="B257" s="170"/>
      <c r="C257" s="170"/>
      <c r="D257" s="171"/>
      <c r="E257" s="170"/>
      <c r="F257" s="170"/>
    </row>
    <row r="258" spans="1:6">
      <c r="A258" s="59"/>
      <c r="B258" s="170"/>
      <c r="C258" s="170"/>
      <c r="D258" s="171"/>
      <c r="E258" s="170"/>
      <c r="F258" s="170"/>
    </row>
    <row r="259" spans="1:6">
      <c r="A259" s="460"/>
      <c r="B259" s="460"/>
      <c r="C259" s="460"/>
      <c r="D259" s="460"/>
      <c r="E259" s="460"/>
      <c r="F259" s="172"/>
    </row>
    <row r="260" spans="1:6">
      <c r="A260" s="59"/>
      <c r="B260" s="170"/>
      <c r="C260" s="170"/>
      <c r="D260" s="171"/>
      <c r="E260" s="170"/>
      <c r="F260" s="170"/>
    </row>
    <row r="261" spans="1:6">
      <c r="A261" s="59"/>
      <c r="B261" s="170"/>
      <c r="C261" s="170"/>
      <c r="D261" s="171"/>
      <c r="E261" s="170"/>
      <c r="F261" s="170"/>
    </row>
    <row r="262" spans="1:6">
      <c r="A262" s="460"/>
      <c r="B262" s="460"/>
      <c r="C262" s="460"/>
      <c r="D262" s="460"/>
      <c r="E262" s="460"/>
      <c r="F262" s="172"/>
    </row>
    <row r="263" spans="1:6">
      <c r="A263" s="59"/>
      <c r="B263" s="170"/>
      <c r="C263" s="170"/>
      <c r="D263" s="171"/>
      <c r="E263" s="170"/>
      <c r="F263" s="170"/>
    </row>
    <row r="264" spans="1:6">
      <c r="A264" s="59"/>
      <c r="B264" s="170"/>
      <c r="C264" s="170"/>
      <c r="D264" s="171"/>
      <c r="E264" s="170"/>
      <c r="F264" s="170"/>
    </row>
    <row r="265" spans="1:6">
      <c r="A265" s="460"/>
      <c r="B265" s="460"/>
      <c r="C265" s="460"/>
      <c r="D265" s="460"/>
      <c r="E265" s="460"/>
      <c r="F265" s="172"/>
    </row>
    <row r="266" spans="1:6">
      <c r="A266" s="59"/>
      <c r="B266" s="170"/>
      <c r="C266" s="170"/>
      <c r="D266" s="171"/>
      <c r="E266" s="170"/>
      <c r="F266" s="170"/>
    </row>
    <row r="267" spans="1:6">
      <c r="A267" s="59"/>
      <c r="B267" s="170"/>
      <c r="C267" s="170"/>
      <c r="D267" s="171"/>
      <c r="E267" s="170"/>
      <c r="F267" s="170"/>
    </row>
    <row r="268" spans="1:6">
      <c r="A268" s="460"/>
      <c r="B268" s="460"/>
      <c r="C268" s="460"/>
      <c r="D268" s="460"/>
      <c r="E268" s="460"/>
      <c r="F268" s="172"/>
    </row>
    <row r="269" spans="1:6" s="28" customFormat="1">
      <c r="A269" s="59"/>
      <c r="B269" s="92"/>
      <c r="C269" s="59"/>
      <c r="D269" s="61"/>
      <c r="E269" s="62"/>
      <c r="F269" s="62"/>
    </row>
    <row r="270" spans="1:6" s="28" customFormat="1">
      <c r="A270" s="59"/>
      <c r="B270" s="92"/>
      <c r="C270" s="59"/>
      <c r="D270" s="61"/>
      <c r="E270" s="62"/>
      <c r="F270" s="62"/>
    </row>
    <row r="271" spans="1:6">
      <c r="A271" s="59"/>
      <c r="B271" s="170"/>
      <c r="C271" s="170"/>
      <c r="D271" s="171"/>
      <c r="E271" s="170"/>
      <c r="F271" s="170"/>
    </row>
    <row r="272" spans="1:6">
      <c r="A272" s="59"/>
      <c r="B272" s="170"/>
      <c r="C272" s="170"/>
      <c r="D272" s="171"/>
      <c r="E272" s="170"/>
      <c r="F272" s="170"/>
    </row>
    <row r="273" spans="1:6">
      <c r="A273" s="460"/>
      <c r="B273" s="460"/>
      <c r="C273" s="460"/>
      <c r="D273" s="460"/>
      <c r="E273" s="460"/>
      <c r="F273" s="172"/>
    </row>
    <row r="274" spans="1:6">
      <c r="A274" s="59"/>
      <c r="B274" s="170"/>
      <c r="C274" s="170"/>
      <c r="D274" s="171"/>
      <c r="E274" s="170"/>
      <c r="F274" s="170"/>
    </row>
    <row r="275" spans="1:6">
      <c r="A275" s="59"/>
      <c r="B275" s="170"/>
      <c r="C275" s="170"/>
      <c r="D275" s="171"/>
      <c r="E275" s="170"/>
      <c r="F275" s="170"/>
    </row>
    <row r="276" spans="1:6">
      <c r="A276" s="460"/>
      <c r="B276" s="460"/>
      <c r="C276" s="460"/>
      <c r="D276" s="460"/>
      <c r="E276" s="460"/>
      <c r="F276" s="172"/>
    </row>
    <row r="277" spans="1:6">
      <c r="A277" s="59"/>
      <c r="B277" s="170"/>
      <c r="C277" s="170"/>
      <c r="D277" s="171"/>
      <c r="E277" s="170"/>
      <c r="F277" s="170"/>
    </row>
    <row r="278" spans="1:6">
      <c r="A278" s="59"/>
      <c r="B278" s="170"/>
      <c r="C278" s="170"/>
      <c r="D278" s="171"/>
      <c r="E278" s="170"/>
      <c r="F278" s="170"/>
    </row>
    <row r="279" spans="1:6">
      <c r="A279" s="460"/>
      <c r="B279" s="460"/>
      <c r="C279" s="460"/>
      <c r="D279" s="460"/>
      <c r="E279" s="460"/>
      <c r="F279" s="172"/>
    </row>
    <row r="280" spans="1:6">
      <c r="A280" s="59"/>
      <c r="B280" s="170"/>
      <c r="C280" s="170"/>
      <c r="D280" s="171"/>
      <c r="E280" s="170"/>
      <c r="F280" s="170"/>
    </row>
    <row r="281" spans="1:6">
      <c r="A281" s="59"/>
      <c r="B281" s="170"/>
      <c r="C281" s="170"/>
      <c r="D281" s="171"/>
      <c r="E281" s="170"/>
      <c r="F281" s="170"/>
    </row>
    <row r="282" spans="1:6">
      <c r="A282" s="460"/>
      <c r="B282" s="460"/>
      <c r="C282" s="460"/>
      <c r="D282" s="460"/>
      <c r="E282" s="460"/>
      <c r="F282" s="172"/>
    </row>
    <row r="283" spans="1:6">
      <c r="A283" s="59"/>
      <c r="B283" s="170"/>
      <c r="C283" s="170"/>
      <c r="D283" s="171"/>
      <c r="E283" s="170"/>
      <c r="F283" s="170"/>
    </row>
    <row r="284" spans="1:6">
      <c r="A284" s="59"/>
      <c r="B284" s="170"/>
      <c r="C284" s="170"/>
      <c r="D284" s="171"/>
      <c r="E284" s="170"/>
      <c r="F284" s="170"/>
    </row>
  </sheetData>
  <mergeCells count="61">
    <mergeCell ref="E11:F11"/>
    <mergeCell ref="C11:D11"/>
    <mergeCell ref="B12:F12"/>
    <mergeCell ref="A203:E203"/>
    <mergeCell ref="A13:F13"/>
    <mergeCell ref="A14:E14"/>
    <mergeCell ref="A28:E28"/>
    <mergeCell ref="A16:E16"/>
    <mergeCell ref="A15:E15"/>
    <mergeCell ref="A192:E192"/>
    <mergeCell ref="A153:E153"/>
    <mergeCell ref="A22:E22"/>
    <mergeCell ref="A23:E23"/>
    <mergeCell ref="A24:E24"/>
    <mergeCell ref="A25:E25"/>
    <mergeCell ref="A26:E26"/>
    <mergeCell ref="A27:E27"/>
    <mergeCell ref="A17:E17"/>
    <mergeCell ref="A18:E18"/>
    <mergeCell ref="A110:E110"/>
    <mergeCell ref="A62:E62"/>
    <mergeCell ref="A80:E80"/>
    <mergeCell ref="A122:E122"/>
    <mergeCell ref="A1:F1"/>
    <mergeCell ref="A2:F2"/>
    <mergeCell ref="B3:F3"/>
    <mergeCell ref="A4:F4"/>
    <mergeCell ref="A6:F6"/>
    <mergeCell ref="B7:F7"/>
    <mergeCell ref="A8:F8"/>
    <mergeCell ref="C9:D9"/>
    <mergeCell ref="B5:F5"/>
    <mergeCell ref="E9:F9"/>
    <mergeCell ref="A10:F10"/>
    <mergeCell ref="A19:E19"/>
    <mergeCell ref="A21:E21"/>
    <mergeCell ref="A98:E98"/>
    <mergeCell ref="A20:E20"/>
    <mergeCell ref="A279:E279"/>
    <mergeCell ref="A282:E282"/>
    <mergeCell ref="A259:E259"/>
    <mergeCell ref="A262:E262"/>
    <mergeCell ref="A265:E265"/>
    <mergeCell ref="A268:E268"/>
    <mergeCell ref="A273:E273"/>
    <mergeCell ref="A235:E235"/>
    <mergeCell ref="A29:E29"/>
    <mergeCell ref="A253:E253"/>
    <mergeCell ref="A256:E256"/>
    <mergeCell ref="A276:E276"/>
    <mergeCell ref="A212:E212"/>
    <mergeCell ref="A208:E208"/>
    <mergeCell ref="A128:E128"/>
    <mergeCell ref="A139:E139"/>
    <mergeCell ref="A31:F31"/>
    <mergeCell ref="A32:F32"/>
    <mergeCell ref="A34:F34"/>
    <mergeCell ref="B35:F35"/>
    <mergeCell ref="A49:E49"/>
    <mergeCell ref="A61:F61"/>
    <mergeCell ref="A36:E36"/>
  </mergeCells>
  <phoneticPr fontId="3" type="noConversion"/>
  <pageMargins left="0.70866141732283472" right="0.70866141732283472" top="0.74803149606299213" bottom="0.74803149606299213" header="0.31496062992125984" footer="0.31496062992125984"/>
  <pageSetup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6"/>
  <sheetViews>
    <sheetView topLeftCell="A10" zoomScaleNormal="100" workbookViewId="0">
      <selection activeCell="H48" sqref="H48"/>
    </sheetView>
  </sheetViews>
  <sheetFormatPr defaultRowHeight="14.4"/>
  <cols>
    <col min="1" max="1" width="7.44140625" customWidth="1"/>
    <col min="2" max="2" width="6.44140625" customWidth="1"/>
    <col min="3" max="3" width="46.109375" customWidth="1"/>
    <col min="4" max="4" width="6.44140625" customWidth="1"/>
    <col min="5" max="5" width="10.44140625" customWidth="1"/>
    <col min="6" max="6" width="9.109375" customWidth="1"/>
    <col min="7" max="7" width="12.44140625" style="228" customWidth="1"/>
    <col min="8" max="8" width="10.5546875" bestFit="1" customWidth="1"/>
    <col min="9" max="9" width="13" customWidth="1"/>
    <col min="10" max="10" width="13.5546875" style="228" customWidth="1"/>
    <col min="12" max="12" width="13.109375" customWidth="1"/>
  </cols>
  <sheetData>
    <row r="1" spans="1:10" s="220" customFormat="1" ht="17.25" customHeight="1">
      <c r="A1" s="217" t="s">
        <v>204</v>
      </c>
      <c r="B1" s="218"/>
      <c r="C1" s="218"/>
      <c r="D1" s="218"/>
      <c r="E1" s="218"/>
      <c r="F1" s="218"/>
      <c r="G1" s="219"/>
      <c r="H1" s="218"/>
      <c r="I1" s="218"/>
      <c r="J1" s="219"/>
    </row>
    <row r="2" spans="1:10" s="220" customFormat="1" ht="12.75" customHeight="1">
      <c r="A2" s="221" t="s">
        <v>205</v>
      </c>
      <c r="B2" s="218"/>
      <c r="C2" s="218" t="s">
        <v>206</v>
      </c>
      <c r="D2" s="218"/>
      <c r="E2" s="218"/>
      <c r="F2" s="218"/>
      <c r="G2" s="219"/>
      <c r="H2" s="218"/>
      <c r="I2" s="218"/>
      <c r="J2" s="219"/>
    </row>
    <row r="3" spans="1:10" s="220" customFormat="1" ht="12.75" customHeight="1">
      <c r="A3" s="221" t="s">
        <v>207</v>
      </c>
      <c r="B3" s="218"/>
      <c r="C3" s="218"/>
      <c r="D3" s="218"/>
      <c r="E3" s="222" t="s">
        <v>208</v>
      </c>
      <c r="F3" s="218"/>
      <c r="G3" s="219"/>
      <c r="H3" s="218"/>
      <c r="I3" s="218"/>
      <c r="J3" s="219"/>
    </row>
    <row r="4" spans="1:10" s="220" customFormat="1" ht="15" customHeight="1">
      <c r="A4" s="221"/>
      <c r="B4" s="221"/>
      <c r="C4" s="221" t="s">
        <v>209</v>
      </c>
      <c r="D4" s="218"/>
      <c r="E4" s="222" t="s">
        <v>210</v>
      </c>
      <c r="F4" s="218"/>
      <c r="G4" s="219"/>
      <c r="H4" s="218"/>
      <c r="I4" s="218"/>
      <c r="J4" s="219"/>
    </row>
    <row r="5" spans="1:10" s="220" customFormat="1" ht="12.75" customHeight="1">
      <c r="A5" s="222" t="s">
        <v>211</v>
      </c>
      <c r="B5" s="218"/>
      <c r="C5" s="218"/>
      <c r="D5" s="218"/>
      <c r="E5" s="222" t="s">
        <v>212</v>
      </c>
      <c r="F5" s="218"/>
      <c r="G5" s="219"/>
      <c r="H5" s="218"/>
      <c r="I5" s="218"/>
      <c r="J5" s="219"/>
    </row>
    <row r="6" spans="1:10" s="220" customFormat="1" ht="12.75" customHeight="1">
      <c r="A6" s="222" t="s">
        <v>213</v>
      </c>
      <c r="B6" s="218"/>
      <c r="C6" s="218"/>
      <c r="D6" s="218"/>
      <c r="E6" s="222" t="s">
        <v>214</v>
      </c>
      <c r="F6" s="223"/>
      <c r="G6" s="219"/>
      <c r="H6" s="218"/>
      <c r="I6" s="218"/>
      <c r="J6" s="219"/>
    </row>
    <row r="7" spans="1:10" s="220" customFormat="1" ht="6.75" customHeight="1">
      <c r="A7" s="218"/>
      <c r="B7" s="218"/>
      <c r="C7" s="218"/>
      <c r="D7" s="218"/>
      <c r="E7" s="218"/>
      <c r="F7" s="218"/>
      <c r="G7" s="219"/>
      <c r="H7" s="218"/>
      <c r="I7" s="218"/>
      <c r="J7" s="219"/>
    </row>
    <row r="8" spans="1:10" s="220" customFormat="1" ht="28.5" customHeight="1">
      <c r="A8" s="224" t="s">
        <v>215</v>
      </c>
      <c r="B8" s="225" t="s">
        <v>216</v>
      </c>
      <c r="C8" s="225" t="s">
        <v>217</v>
      </c>
      <c r="D8" s="225" t="s">
        <v>1</v>
      </c>
      <c r="E8" s="225" t="s">
        <v>218</v>
      </c>
      <c r="F8" s="225" t="s">
        <v>219</v>
      </c>
      <c r="G8" s="226" t="s">
        <v>220</v>
      </c>
      <c r="H8" s="225" t="s">
        <v>221</v>
      </c>
      <c r="I8" s="225" t="s">
        <v>222</v>
      </c>
      <c r="J8" s="226" t="s">
        <v>223</v>
      </c>
    </row>
    <row r="9" spans="1:10">
      <c r="C9" s="227" t="s">
        <v>224</v>
      </c>
    </row>
    <row r="10" spans="1:10">
      <c r="A10" s="229">
        <v>1</v>
      </c>
      <c r="B10" s="230"/>
      <c r="C10" s="231" t="s">
        <v>225</v>
      </c>
      <c r="D10" s="232" t="s">
        <v>16</v>
      </c>
      <c r="E10" s="233">
        <v>1</v>
      </c>
      <c r="F10" s="234"/>
      <c r="G10" s="235">
        <f t="shared" ref="G10:G30" si="0">F10*E10</f>
        <v>0</v>
      </c>
      <c r="H10" s="234"/>
      <c r="I10" s="235">
        <f t="shared" ref="I10:I30" si="1">H10*E10</f>
        <v>0</v>
      </c>
      <c r="J10" s="236">
        <f t="shared" ref="J10:J30" si="2">I10+G10</f>
        <v>0</v>
      </c>
    </row>
    <row r="11" spans="1:10">
      <c r="A11" s="229">
        <f>A10+1</f>
        <v>2</v>
      </c>
      <c r="B11" s="230"/>
      <c r="C11" s="231" t="s">
        <v>226</v>
      </c>
      <c r="D11" s="232" t="s">
        <v>16</v>
      </c>
      <c r="E11" s="237">
        <v>20</v>
      </c>
      <c r="F11" s="234"/>
      <c r="G11" s="235">
        <f t="shared" si="0"/>
        <v>0</v>
      </c>
      <c r="H11" s="234"/>
      <c r="I11" s="235">
        <f t="shared" si="1"/>
        <v>0</v>
      </c>
      <c r="J11" s="236">
        <f t="shared" si="2"/>
        <v>0</v>
      </c>
    </row>
    <row r="12" spans="1:10">
      <c r="A12" s="229">
        <f t="shared" ref="A12:A75" si="3">A11+1</f>
        <v>3</v>
      </c>
      <c r="B12" s="230"/>
      <c r="C12" s="231" t="s">
        <v>227</v>
      </c>
      <c r="D12" s="232" t="s">
        <v>16</v>
      </c>
      <c r="E12" s="234">
        <v>5</v>
      </c>
      <c r="F12" s="234"/>
      <c r="G12" s="235">
        <f t="shared" si="0"/>
        <v>0</v>
      </c>
      <c r="H12" s="234"/>
      <c r="I12" s="235">
        <f t="shared" si="1"/>
        <v>0</v>
      </c>
      <c r="J12" s="236">
        <f t="shared" si="2"/>
        <v>0</v>
      </c>
    </row>
    <row r="13" spans="1:10">
      <c r="A13" s="229">
        <f t="shared" si="3"/>
        <v>4</v>
      </c>
      <c r="B13" s="230"/>
      <c r="C13" s="231" t="s">
        <v>228</v>
      </c>
      <c r="D13" s="232" t="s">
        <v>14</v>
      </c>
      <c r="E13" s="233">
        <f>E11*D31</f>
        <v>16</v>
      </c>
      <c r="F13" s="234"/>
      <c r="G13" s="235">
        <f t="shared" si="0"/>
        <v>0</v>
      </c>
      <c r="H13" s="234"/>
      <c r="I13" s="235">
        <f t="shared" si="1"/>
        <v>0</v>
      </c>
      <c r="J13" s="236">
        <f t="shared" si="2"/>
        <v>0</v>
      </c>
    </row>
    <row r="14" spans="1:10">
      <c r="A14" s="229">
        <f t="shared" si="3"/>
        <v>5</v>
      </c>
      <c r="B14" s="230"/>
      <c r="C14" s="231" t="s">
        <v>229</v>
      </c>
      <c r="D14" s="232" t="s">
        <v>31</v>
      </c>
      <c r="E14" s="233">
        <f>E11*D31*F31</f>
        <v>32</v>
      </c>
      <c r="F14" s="234"/>
      <c r="G14" s="235">
        <f t="shared" si="0"/>
        <v>0</v>
      </c>
      <c r="H14" s="234"/>
      <c r="I14" s="235">
        <f t="shared" si="1"/>
        <v>0</v>
      </c>
      <c r="J14" s="236">
        <f t="shared" si="2"/>
        <v>0</v>
      </c>
    </row>
    <row r="15" spans="1:10">
      <c r="A15" s="229">
        <f t="shared" si="3"/>
        <v>6</v>
      </c>
      <c r="B15" s="230"/>
      <c r="C15" s="231" t="s">
        <v>230</v>
      </c>
      <c r="D15" s="232" t="s">
        <v>31</v>
      </c>
      <c r="E15" s="233">
        <f>E11*D31*F31</f>
        <v>32</v>
      </c>
      <c r="F15" s="234"/>
      <c r="G15" s="235">
        <f t="shared" si="0"/>
        <v>0</v>
      </c>
      <c r="H15" s="234"/>
      <c r="I15" s="235">
        <f t="shared" si="1"/>
        <v>0</v>
      </c>
      <c r="J15" s="236">
        <f t="shared" si="2"/>
        <v>0</v>
      </c>
    </row>
    <row r="16" spans="1:10">
      <c r="A16" s="229">
        <f t="shared" si="3"/>
        <v>7</v>
      </c>
      <c r="B16" s="230"/>
      <c r="C16" s="231" t="s">
        <v>231</v>
      </c>
      <c r="D16" s="232" t="s">
        <v>31</v>
      </c>
      <c r="E16" s="233">
        <f>E11*D31*F31</f>
        <v>32</v>
      </c>
      <c r="F16" s="234"/>
      <c r="G16" s="235">
        <f t="shared" si="0"/>
        <v>0</v>
      </c>
      <c r="H16" s="234"/>
      <c r="I16" s="235">
        <f t="shared" si="1"/>
        <v>0</v>
      </c>
      <c r="J16" s="236">
        <f t="shared" si="2"/>
        <v>0</v>
      </c>
    </row>
    <row r="17" spans="1:10">
      <c r="A17" s="229">
        <f t="shared" si="3"/>
        <v>8</v>
      </c>
      <c r="B17" s="230"/>
      <c r="C17" s="231" t="s">
        <v>232</v>
      </c>
      <c r="D17" s="232" t="s">
        <v>16</v>
      </c>
      <c r="E17" s="233">
        <f>E11</f>
        <v>20</v>
      </c>
      <c r="F17" s="234"/>
      <c r="G17" s="235">
        <f t="shared" si="0"/>
        <v>0</v>
      </c>
      <c r="H17" s="234"/>
      <c r="I17" s="235">
        <f t="shared" si="1"/>
        <v>0</v>
      </c>
      <c r="J17" s="236">
        <f t="shared" si="2"/>
        <v>0</v>
      </c>
    </row>
    <row r="18" spans="1:10">
      <c r="A18" s="229">
        <f t="shared" si="3"/>
        <v>9</v>
      </c>
      <c r="B18" s="230"/>
      <c r="C18" s="231" t="s">
        <v>233</v>
      </c>
      <c r="D18" s="232" t="s">
        <v>15</v>
      </c>
      <c r="E18" s="234">
        <v>1</v>
      </c>
      <c r="F18" s="234"/>
      <c r="G18" s="235">
        <f t="shared" si="0"/>
        <v>0</v>
      </c>
      <c r="H18" s="234"/>
      <c r="I18" s="235">
        <f t="shared" si="1"/>
        <v>0</v>
      </c>
      <c r="J18" s="236">
        <f t="shared" si="2"/>
        <v>0</v>
      </c>
    </row>
    <row r="19" spans="1:10">
      <c r="A19" s="229">
        <f t="shared" si="3"/>
        <v>10</v>
      </c>
      <c r="B19" s="230"/>
      <c r="C19" s="231" t="s">
        <v>234</v>
      </c>
      <c r="D19" s="232" t="s">
        <v>16</v>
      </c>
      <c r="E19" s="233">
        <f>E11</f>
        <v>20</v>
      </c>
      <c r="F19" s="234"/>
      <c r="G19" s="235">
        <f t="shared" si="0"/>
        <v>0</v>
      </c>
      <c r="H19" s="234"/>
      <c r="I19" s="235">
        <f t="shared" si="1"/>
        <v>0</v>
      </c>
      <c r="J19" s="236">
        <f t="shared" si="2"/>
        <v>0</v>
      </c>
    </row>
    <row r="20" spans="1:10">
      <c r="A20" s="229">
        <f t="shared" si="3"/>
        <v>11</v>
      </c>
      <c r="B20" s="230"/>
      <c r="C20" s="231" t="s">
        <v>235</v>
      </c>
      <c r="D20" s="232" t="s">
        <v>15</v>
      </c>
      <c r="E20" s="234">
        <v>1</v>
      </c>
      <c r="F20" s="234"/>
      <c r="G20" s="235">
        <f t="shared" si="0"/>
        <v>0</v>
      </c>
      <c r="H20" s="234"/>
      <c r="I20" s="235">
        <f t="shared" si="1"/>
        <v>0</v>
      </c>
      <c r="J20" s="236">
        <f t="shared" si="2"/>
        <v>0</v>
      </c>
    </row>
    <row r="21" spans="1:10">
      <c r="A21" s="229">
        <f t="shared" si="3"/>
        <v>12</v>
      </c>
      <c r="B21" s="230"/>
      <c r="C21" s="231" t="s">
        <v>236</v>
      </c>
      <c r="D21" s="232" t="s">
        <v>14</v>
      </c>
      <c r="E21" s="233">
        <f>E11*D31</f>
        <v>16</v>
      </c>
      <c r="F21" s="234"/>
      <c r="G21" s="235">
        <f t="shared" si="0"/>
        <v>0</v>
      </c>
      <c r="H21" s="234"/>
      <c r="I21" s="235">
        <f t="shared" si="1"/>
        <v>0</v>
      </c>
      <c r="J21" s="236">
        <f t="shared" si="2"/>
        <v>0</v>
      </c>
    </row>
    <row r="22" spans="1:10">
      <c r="A22" s="229">
        <f t="shared" si="3"/>
        <v>13</v>
      </c>
      <c r="B22" s="230"/>
      <c r="C22" s="231" t="s">
        <v>237</v>
      </c>
      <c r="D22" s="232" t="s">
        <v>31</v>
      </c>
      <c r="E22" s="233">
        <f>E11*D31*0.2</f>
        <v>3.2</v>
      </c>
      <c r="F22" s="234"/>
      <c r="G22" s="235">
        <f t="shared" si="0"/>
        <v>0</v>
      </c>
      <c r="H22" s="234"/>
      <c r="I22" s="235">
        <f t="shared" si="1"/>
        <v>0</v>
      </c>
      <c r="J22" s="236">
        <f t="shared" si="2"/>
        <v>0</v>
      </c>
    </row>
    <row r="23" spans="1:10">
      <c r="A23" s="229"/>
      <c r="B23" s="230"/>
      <c r="C23" s="231" t="s">
        <v>238</v>
      </c>
      <c r="D23" s="232" t="s">
        <v>15</v>
      </c>
      <c r="E23" s="234">
        <v>2</v>
      </c>
      <c r="F23" s="234"/>
      <c r="G23" s="235">
        <f t="shared" si="0"/>
        <v>0</v>
      </c>
      <c r="H23" s="234"/>
      <c r="I23" s="235">
        <f t="shared" si="1"/>
        <v>0</v>
      </c>
      <c r="J23" s="236">
        <f t="shared" si="2"/>
        <v>0</v>
      </c>
    </row>
    <row r="24" spans="1:10">
      <c r="A24" s="229">
        <f>A22+1</f>
        <v>14</v>
      </c>
      <c r="B24" s="230"/>
      <c r="C24" s="238" t="s">
        <v>239</v>
      </c>
      <c r="D24" s="239" t="s">
        <v>16</v>
      </c>
      <c r="E24" s="240">
        <v>20</v>
      </c>
      <c r="F24" s="241"/>
      <c r="G24" s="235">
        <f t="shared" si="0"/>
        <v>0</v>
      </c>
      <c r="H24" s="241"/>
      <c r="I24" s="235">
        <f t="shared" si="1"/>
        <v>0</v>
      </c>
      <c r="J24" s="236">
        <f t="shared" si="2"/>
        <v>0</v>
      </c>
    </row>
    <row r="25" spans="1:10">
      <c r="A25" s="229">
        <f t="shared" si="3"/>
        <v>15</v>
      </c>
      <c r="B25" s="230"/>
      <c r="C25" s="238" t="s">
        <v>240</v>
      </c>
      <c r="D25" s="239" t="s">
        <v>16</v>
      </c>
      <c r="E25" s="240">
        <v>25</v>
      </c>
      <c r="F25" s="241"/>
      <c r="G25" s="235">
        <f t="shared" si="0"/>
        <v>0</v>
      </c>
      <c r="H25" s="241"/>
      <c r="I25" s="235">
        <f t="shared" si="1"/>
        <v>0</v>
      </c>
      <c r="J25" s="236">
        <f t="shared" si="2"/>
        <v>0</v>
      </c>
    </row>
    <row r="26" spans="1:10">
      <c r="A26" s="229"/>
      <c r="B26" s="230"/>
      <c r="C26" s="238" t="s">
        <v>241</v>
      </c>
      <c r="D26" s="239" t="s">
        <v>242</v>
      </c>
      <c r="E26" s="240">
        <v>6</v>
      </c>
      <c r="F26" s="241"/>
      <c r="G26" s="235">
        <f t="shared" si="0"/>
        <v>0</v>
      </c>
      <c r="H26" s="241"/>
      <c r="I26" s="235">
        <f t="shared" si="1"/>
        <v>0</v>
      </c>
      <c r="J26" s="236">
        <f t="shared" si="2"/>
        <v>0</v>
      </c>
    </row>
    <row r="27" spans="1:10">
      <c r="A27" s="229">
        <f>A25+1</f>
        <v>16</v>
      </c>
      <c r="B27" s="230"/>
      <c r="C27" s="238" t="s">
        <v>243</v>
      </c>
      <c r="D27" s="239" t="s">
        <v>15</v>
      </c>
      <c r="E27" s="240">
        <v>1</v>
      </c>
      <c r="F27" s="241"/>
      <c r="G27" s="235">
        <f t="shared" si="0"/>
        <v>0</v>
      </c>
      <c r="H27" s="241"/>
      <c r="I27" s="235">
        <f t="shared" si="1"/>
        <v>0</v>
      </c>
      <c r="J27" s="236">
        <f t="shared" si="2"/>
        <v>0</v>
      </c>
    </row>
    <row r="28" spans="1:10">
      <c r="A28" s="229">
        <f t="shared" si="3"/>
        <v>17</v>
      </c>
      <c r="B28" s="242"/>
      <c r="C28" s="243" t="s">
        <v>244</v>
      </c>
      <c r="D28" s="244" t="s">
        <v>16</v>
      </c>
      <c r="E28" s="245">
        <v>25</v>
      </c>
      <c r="F28" s="246"/>
      <c r="G28" s="235">
        <f t="shared" si="0"/>
        <v>0</v>
      </c>
      <c r="H28" s="246"/>
      <c r="I28" s="235">
        <f t="shared" si="1"/>
        <v>0</v>
      </c>
      <c r="J28" s="236">
        <f t="shared" si="2"/>
        <v>0</v>
      </c>
    </row>
    <row r="29" spans="1:10">
      <c r="A29" s="229">
        <f t="shared" si="3"/>
        <v>18</v>
      </c>
      <c r="B29" s="242"/>
      <c r="C29" s="231" t="s">
        <v>245</v>
      </c>
      <c r="D29" s="239" t="s">
        <v>16</v>
      </c>
      <c r="E29" s="240">
        <v>25</v>
      </c>
      <c r="F29" s="241"/>
      <c r="G29" s="235">
        <f t="shared" si="0"/>
        <v>0</v>
      </c>
      <c r="H29" s="247"/>
      <c r="I29" s="235">
        <f t="shared" si="1"/>
        <v>0</v>
      </c>
      <c r="J29" s="236">
        <f t="shared" si="2"/>
        <v>0</v>
      </c>
    </row>
    <row r="30" spans="1:10" ht="15" thickBot="1">
      <c r="A30" s="229">
        <f t="shared" si="3"/>
        <v>19</v>
      </c>
      <c r="B30" s="242"/>
      <c r="C30" s="248" t="s">
        <v>246</v>
      </c>
      <c r="D30" s="244" t="s">
        <v>16</v>
      </c>
      <c r="E30" s="245">
        <v>45</v>
      </c>
      <c r="F30" s="246"/>
      <c r="G30" s="235">
        <f t="shared" si="0"/>
        <v>0</v>
      </c>
      <c r="H30" s="249"/>
      <c r="I30" s="235">
        <f t="shared" si="1"/>
        <v>0</v>
      </c>
      <c r="J30" s="236">
        <f t="shared" si="2"/>
        <v>0</v>
      </c>
    </row>
    <row r="31" spans="1:10" ht="18.600000000000001" thickBot="1">
      <c r="A31" s="229">
        <f t="shared" si="3"/>
        <v>20</v>
      </c>
      <c r="B31" s="250"/>
      <c r="C31" s="251"/>
      <c r="D31" s="252">
        <v>0.8</v>
      </c>
      <c r="E31" s="253" t="s">
        <v>247</v>
      </c>
      <c r="F31" s="254">
        <v>2</v>
      </c>
      <c r="G31" s="255"/>
      <c r="H31" s="250"/>
      <c r="I31" s="256"/>
      <c r="J31" s="257">
        <f>SUM(J10:J30)</f>
        <v>0</v>
      </c>
    </row>
    <row r="32" spans="1:10" ht="18">
      <c r="A32" s="229">
        <f t="shared" si="3"/>
        <v>21</v>
      </c>
      <c r="C32" s="258"/>
      <c r="D32" s="259"/>
      <c r="E32" s="260"/>
      <c r="F32" s="261"/>
      <c r="G32" s="262"/>
      <c r="I32" s="263"/>
      <c r="J32" s="264"/>
    </row>
    <row r="33" spans="1:10">
      <c r="A33" s="229">
        <f t="shared" si="3"/>
        <v>22</v>
      </c>
      <c r="C33" s="227" t="s">
        <v>248</v>
      </c>
    </row>
    <row r="34" spans="1:10">
      <c r="A34" s="229">
        <f t="shared" si="3"/>
        <v>23</v>
      </c>
      <c r="B34" s="230"/>
      <c r="C34" s="231" t="s">
        <v>249</v>
      </c>
      <c r="D34" s="232" t="s">
        <v>16</v>
      </c>
      <c r="E34" s="233">
        <v>1</v>
      </c>
      <c r="F34" s="234"/>
      <c r="G34" s="235">
        <f t="shared" ref="G34:G57" si="4">F34*E34</f>
        <v>0</v>
      </c>
      <c r="H34" s="265"/>
      <c r="I34" s="235">
        <f t="shared" ref="I34:I57" si="5">H34*E34</f>
        <v>0</v>
      </c>
      <c r="J34" s="236">
        <f t="shared" ref="J34:J57" si="6">I34+G34</f>
        <v>0</v>
      </c>
    </row>
    <row r="35" spans="1:10">
      <c r="A35" s="229">
        <f t="shared" si="3"/>
        <v>24</v>
      </c>
      <c r="B35" s="230"/>
      <c r="C35" s="231" t="s">
        <v>250</v>
      </c>
      <c r="D35" s="232" t="s">
        <v>16</v>
      </c>
      <c r="E35" s="237">
        <v>15</v>
      </c>
      <c r="F35" s="234"/>
      <c r="G35" s="235">
        <f t="shared" si="4"/>
        <v>0</v>
      </c>
      <c r="H35" s="265"/>
      <c r="I35" s="235">
        <f t="shared" si="5"/>
        <v>0</v>
      </c>
      <c r="J35" s="236">
        <f t="shared" si="6"/>
        <v>0</v>
      </c>
    </row>
    <row r="36" spans="1:10">
      <c r="A36" s="229">
        <f t="shared" si="3"/>
        <v>25</v>
      </c>
      <c r="B36" s="230"/>
      <c r="C36" s="231" t="s">
        <v>227</v>
      </c>
      <c r="D36" s="232" t="s">
        <v>16</v>
      </c>
      <c r="E36" s="234">
        <f>E35</f>
        <v>15</v>
      </c>
      <c r="F36" s="234"/>
      <c r="G36" s="235">
        <f t="shared" si="4"/>
        <v>0</v>
      </c>
      <c r="H36" s="265"/>
      <c r="I36" s="235">
        <f t="shared" si="5"/>
        <v>0</v>
      </c>
      <c r="J36" s="236">
        <f t="shared" si="6"/>
        <v>0</v>
      </c>
    </row>
    <row r="37" spans="1:10">
      <c r="A37" s="229">
        <f t="shared" si="3"/>
        <v>26</v>
      </c>
      <c r="B37" s="230"/>
      <c r="C37" s="231" t="s">
        <v>228</v>
      </c>
      <c r="D37" s="232" t="s">
        <v>14</v>
      </c>
      <c r="E37" s="233">
        <f>E35*D58</f>
        <v>12</v>
      </c>
      <c r="F37" s="234"/>
      <c r="G37" s="235">
        <f t="shared" si="4"/>
        <v>0</v>
      </c>
      <c r="H37" s="265"/>
      <c r="I37" s="235">
        <f t="shared" si="5"/>
        <v>0</v>
      </c>
      <c r="J37" s="236">
        <f t="shared" si="6"/>
        <v>0</v>
      </c>
    </row>
    <row r="38" spans="1:10">
      <c r="A38" s="229">
        <f t="shared" si="3"/>
        <v>27</v>
      </c>
      <c r="B38" s="230"/>
      <c r="C38" s="231" t="s">
        <v>229</v>
      </c>
      <c r="D38" s="232" t="s">
        <v>31</v>
      </c>
      <c r="E38" s="233">
        <f>E35*D58*F58</f>
        <v>36</v>
      </c>
      <c r="F38" s="234"/>
      <c r="G38" s="235">
        <f t="shared" si="4"/>
        <v>0</v>
      </c>
      <c r="H38" s="265"/>
      <c r="I38" s="235">
        <f t="shared" si="5"/>
        <v>0</v>
      </c>
      <c r="J38" s="236">
        <f t="shared" si="6"/>
        <v>0</v>
      </c>
    </row>
    <row r="39" spans="1:10">
      <c r="A39" s="229">
        <f t="shared" si="3"/>
        <v>28</v>
      </c>
      <c r="B39" s="230"/>
      <c r="C39" s="231" t="s">
        <v>251</v>
      </c>
      <c r="D39" s="232" t="s">
        <v>31</v>
      </c>
      <c r="E39" s="233">
        <f>E35*D58*F58</f>
        <v>36</v>
      </c>
      <c r="F39" s="234"/>
      <c r="G39" s="235">
        <f t="shared" si="4"/>
        <v>0</v>
      </c>
      <c r="H39" s="265"/>
      <c r="I39" s="235">
        <f t="shared" si="5"/>
        <v>0</v>
      </c>
      <c r="J39" s="236">
        <f t="shared" si="6"/>
        <v>0</v>
      </c>
    </row>
    <row r="40" spans="1:10">
      <c r="A40" s="229">
        <f t="shared" si="3"/>
        <v>29</v>
      </c>
      <c r="B40" s="230"/>
      <c r="C40" s="231" t="s">
        <v>231</v>
      </c>
      <c r="D40" s="232" t="s">
        <v>31</v>
      </c>
      <c r="E40" s="233">
        <f>E35*D58*F58</f>
        <v>36</v>
      </c>
      <c r="F40" s="234"/>
      <c r="G40" s="235">
        <f t="shared" si="4"/>
        <v>0</v>
      </c>
      <c r="H40" s="265"/>
      <c r="I40" s="235">
        <f t="shared" si="5"/>
        <v>0</v>
      </c>
      <c r="J40" s="236">
        <f t="shared" si="6"/>
        <v>0</v>
      </c>
    </row>
    <row r="41" spans="1:10">
      <c r="A41" s="229">
        <f t="shared" si="3"/>
        <v>30</v>
      </c>
      <c r="B41" s="230"/>
      <c r="C41" s="231" t="s">
        <v>232</v>
      </c>
      <c r="D41" s="232" t="s">
        <v>16</v>
      </c>
      <c r="E41" s="233">
        <f>E35</f>
        <v>15</v>
      </c>
      <c r="F41" s="234"/>
      <c r="G41" s="235">
        <f t="shared" si="4"/>
        <v>0</v>
      </c>
      <c r="H41" s="265"/>
      <c r="I41" s="235">
        <f t="shared" si="5"/>
        <v>0</v>
      </c>
      <c r="J41" s="236">
        <f t="shared" si="6"/>
        <v>0</v>
      </c>
    </row>
    <row r="42" spans="1:10">
      <c r="A42" s="229">
        <f t="shared" si="3"/>
        <v>31</v>
      </c>
      <c r="B42" s="230"/>
      <c r="C42" s="231" t="s">
        <v>233</v>
      </c>
      <c r="D42" s="232" t="s">
        <v>15</v>
      </c>
      <c r="E42" s="234">
        <v>1</v>
      </c>
      <c r="F42" s="234"/>
      <c r="G42" s="235">
        <f t="shared" si="4"/>
        <v>0</v>
      </c>
      <c r="H42" s="265"/>
      <c r="I42" s="235">
        <f t="shared" si="5"/>
        <v>0</v>
      </c>
      <c r="J42" s="236">
        <f t="shared" si="6"/>
        <v>0</v>
      </c>
    </row>
    <row r="43" spans="1:10">
      <c r="A43" s="229">
        <f t="shared" si="3"/>
        <v>32</v>
      </c>
      <c r="B43" s="230"/>
      <c r="C43" s="231" t="s">
        <v>234</v>
      </c>
      <c r="D43" s="232" t="s">
        <v>16</v>
      </c>
      <c r="E43" s="233">
        <f>E35</f>
        <v>15</v>
      </c>
      <c r="F43" s="234"/>
      <c r="G43" s="235">
        <f t="shared" si="4"/>
        <v>0</v>
      </c>
      <c r="H43" s="265"/>
      <c r="I43" s="235">
        <f t="shared" si="5"/>
        <v>0</v>
      </c>
      <c r="J43" s="236">
        <f t="shared" si="6"/>
        <v>0</v>
      </c>
    </row>
    <row r="44" spans="1:10">
      <c r="A44" s="229">
        <f t="shared" si="3"/>
        <v>33</v>
      </c>
      <c r="B44" s="230"/>
      <c r="C44" s="231" t="s">
        <v>252</v>
      </c>
      <c r="D44" s="232" t="s">
        <v>16</v>
      </c>
      <c r="E44" s="233">
        <f>E36</f>
        <v>15</v>
      </c>
      <c r="F44" s="234"/>
      <c r="G44" s="235">
        <f t="shared" si="4"/>
        <v>0</v>
      </c>
      <c r="H44" s="265"/>
      <c r="I44" s="235">
        <f t="shared" si="5"/>
        <v>0</v>
      </c>
      <c r="J44" s="236">
        <f t="shared" si="6"/>
        <v>0</v>
      </c>
    </row>
    <row r="45" spans="1:10">
      <c r="A45" s="229">
        <f t="shared" si="3"/>
        <v>34</v>
      </c>
      <c r="B45" s="230"/>
      <c r="C45" s="231" t="s">
        <v>235</v>
      </c>
      <c r="D45" s="232" t="s">
        <v>15</v>
      </c>
      <c r="E45" s="234">
        <v>1</v>
      </c>
      <c r="F45" s="234"/>
      <c r="G45" s="235">
        <f t="shared" si="4"/>
        <v>0</v>
      </c>
      <c r="H45" s="265"/>
      <c r="I45" s="235">
        <f t="shared" si="5"/>
        <v>0</v>
      </c>
      <c r="J45" s="236">
        <f t="shared" si="6"/>
        <v>0</v>
      </c>
    </row>
    <row r="46" spans="1:10" ht="24">
      <c r="A46" s="229">
        <f t="shared" si="3"/>
        <v>35</v>
      </c>
      <c r="B46" s="230"/>
      <c r="C46" s="231" t="s">
        <v>253</v>
      </c>
      <c r="D46" s="232" t="s">
        <v>14</v>
      </c>
      <c r="E46" s="233">
        <f>E35*(D58+0.4)</f>
        <v>18.000000000000004</v>
      </c>
      <c r="F46" s="234"/>
      <c r="G46" s="235">
        <f t="shared" si="4"/>
        <v>0</v>
      </c>
      <c r="H46" s="265"/>
      <c r="I46" s="235">
        <f t="shared" si="5"/>
        <v>0</v>
      </c>
      <c r="J46" s="236">
        <f t="shared" si="6"/>
        <v>0</v>
      </c>
    </row>
    <row r="47" spans="1:10">
      <c r="A47" s="229">
        <f t="shared" si="3"/>
        <v>36</v>
      </c>
      <c r="B47" s="230"/>
      <c r="C47" s="231" t="s">
        <v>236</v>
      </c>
      <c r="D47" s="232" t="s">
        <v>14</v>
      </c>
      <c r="E47" s="233">
        <f>E35*D58</f>
        <v>12</v>
      </c>
      <c r="F47" s="234"/>
      <c r="G47" s="235">
        <f t="shared" si="4"/>
        <v>0</v>
      </c>
      <c r="H47" s="265"/>
      <c r="I47" s="235">
        <f t="shared" si="5"/>
        <v>0</v>
      </c>
      <c r="J47" s="236">
        <f t="shared" si="6"/>
        <v>0</v>
      </c>
    </row>
    <row r="48" spans="1:10">
      <c r="A48" s="229">
        <f t="shared" si="3"/>
        <v>37</v>
      </c>
      <c r="B48" s="230"/>
      <c r="C48" s="231" t="s">
        <v>237</v>
      </c>
      <c r="D48" s="232" t="s">
        <v>31</v>
      </c>
      <c r="E48" s="233">
        <f>E35*D58*0.2</f>
        <v>2.4000000000000004</v>
      </c>
      <c r="F48" s="234"/>
      <c r="G48" s="235">
        <f t="shared" si="4"/>
        <v>0</v>
      </c>
      <c r="H48" s="265"/>
      <c r="I48" s="235">
        <f t="shared" si="5"/>
        <v>0</v>
      </c>
      <c r="J48" s="236">
        <f t="shared" si="6"/>
        <v>0</v>
      </c>
    </row>
    <row r="49" spans="1:10">
      <c r="A49" s="229">
        <f t="shared" si="3"/>
        <v>38</v>
      </c>
      <c r="B49" s="230"/>
      <c r="C49" s="238" t="s">
        <v>254</v>
      </c>
      <c r="D49" s="239" t="s">
        <v>16</v>
      </c>
      <c r="E49" s="240">
        <v>25</v>
      </c>
      <c r="F49" s="241"/>
      <c r="G49" s="235">
        <f t="shared" si="4"/>
        <v>0</v>
      </c>
      <c r="H49" s="247"/>
      <c r="I49" s="235">
        <f t="shared" si="5"/>
        <v>0</v>
      </c>
      <c r="J49" s="236">
        <f t="shared" si="6"/>
        <v>0</v>
      </c>
    </row>
    <row r="50" spans="1:10">
      <c r="A50" s="229">
        <f t="shared" si="3"/>
        <v>39</v>
      </c>
      <c r="B50" s="230"/>
      <c r="C50" s="238" t="s">
        <v>255</v>
      </c>
      <c r="D50" s="239" t="s">
        <v>16</v>
      </c>
      <c r="E50" s="240">
        <v>15</v>
      </c>
      <c r="F50" s="241"/>
      <c r="G50" s="235">
        <f t="shared" si="4"/>
        <v>0</v>
      </c>
      <c r="H50" s="247"/>
      <c r="I50" s="235">
        <f t="shared" si="5"/>
        <v>0</v>
      </c>
      <c r="J50" s="236">
        <f t="shared" si="6"/>
        <v>0</v>
      </c>
    </row>
    <row r="51" spans="1:10">
      <c r="A51" s="229">
        <f t="shared" si="3"/>
        <v>40</v>
      </c>
      <c r="B51" s="230"/>
      <c r="C51" s="238" t="s">
        <v>256</v>
      </c>
      <c r="D51" s="239" t="s">
        <v>15</v>
      </c>
      <c r="E51" s="240">
        <v>6</v>
      </c>
      <c r="F51" s="241"/>
      <c r="G51" s="235">
        <f t="shared" si="4"/>
        <v>0</v>
      </c>
      <c r="H51" s="247"/>
      <c r="I51" s="235">
        <f t="shared" si="5"/>
        <v>0</v>
      </c>
      <c r="J51" s="236">
        <f t="shared" si="6"/>
        <v>0</v>
      </c>
    </row>
    <row r="52" spans="1:10">
      <c r="A52" s="229">
        <f t="shared" si="3"/>
        <v>41</v>
      </c>
      <c r="B52" s="230"/>
      <c r="C52" s="231" t="s">
        <v>257</v>
      </c>
      <c r="D52" s="239" t="s">
        <v>16</v>
      </c>
      <c r="E52" s="240">
        <v>25</v>
      </c>
      <c r="F52" s="241"/>
      <c r="G52" s="235">
        <f t="shared" si="4"/>
        <v>0</v>
      </c>
      <c r="H52" s="247"/>
      <c r="I52" s="235">
        <f t="shared" si="5"/>
        <v>0</v>
      </c>
      <c r="J52" s="236">
        <f t="shared" si="6"/>
        <v>0</v>
      </c>
    </row>
    <row r="53" spans="1:10">
      <c r="A53" s="229">
        <f t="shared" si="3"/>
        <v>42</v>
      </c>
      <c r="B53" s="230"/>
      <c r="C53" s="231" t="s">
        <v>258</v>
      </c>
      <c r="D53" s="239" t="s">
        <v>16</v>
      </c>
      <c r="E53" s="240">
        <v>25</v>
      </c>
      <c r="F53" s="241"/>
      <c r="G53" s="235">
        <f t="shared" si="4"/>
        <v>0</v>
      </c>
      <c r="H53" s="247"/>
      <c r="I53" s="235">
        <f t="shared" si="5"/>
        <v>0</v>
      </c>
      <c r="J53" s="236">
        <f t="shared" si="6"/>
        <v>0</v>
      </c>
    </row>
    <row r="54" spans="1:10">
      <c r="A54" s="229">
        <f t="shared" si="3"/>
        <v>43</v>
      </c>
      <c r="B54" s="230"/>
      <c r="C54" s="231"/>
      <c r="D54" s="239"/>
      <c r="E54" s="240"/>
      <c r="F54" s="241"/>
      <c r="G54" s="235">
        <f t="shared" si="4"/>
        <v>0</v>
      </c>
      <c r="H54" s="247"/>
      <c r="I54" s="235">
        <f t="shared" si="5"/>
        <v>0</v>
      </c>
      <c r="J54" s="236">
        <f t="shared" si="6"/>
        <v>0</v>
      </c>
    </row>
    <row r="55" spans="1:10">
      <c r="A55" s="229">
        <f t="shared" si="3"/>
        <v>44</v>
      </c>
      <c r="B55" s="230"/>
      <c r="C55" s="231" t="s">
        <v>259</v>
      </c>
      <c r="D55" s="239" t="s">
        <v>242</v>
      </c>
      <c r="E55" s="240">
        <v>1</v>
      </c>
      <c r="F55" s="241"/>
      <c r="G55" s="235">
        <f t="shared" si="4"/>
        <v>0</v>
      </c>
      <c r="H55" s="247"/>
      <c r="I55" s="235">
        <f t="shared" si="5"/>
        <v>0</v>
      </c>
      <c r="J55" s="236">
        <f t="shared" si="6"/>
        <v>0</v>
      </c>
    </row>
    <row r="56" spans="1:10">
      <c r="A56" s="229">
        <f t="shared" si="3"/>
        <v>45</v>
      </c>
      <c r="B56" s="230"/>
      <c r="C56" s="231" t="s">
        <v>260</v>
      </c>
      <c r="D56" s="239" t="s">
        <v>16</v>
      </c>
      <c r="E56" s="240">
        <v>250</v>
      </c>
      <c r="F56" s="241"/>
      <c r="G56" s="235">
        <f t="shared" si="4"/>
        <v>0</v>
      </c>
      <c r="H56" s="247"/>
      <c r="I56" s="235">
        <f t="shared" si="5"/>
        <v>0</v>
      </c>
      <c r="J56" s="236">
        <f t="shared" si="6"/>
        <v>0</v>
      </c>
    </row>
    <row r="57" spans="1:10" ht="15" thickBot="1">
      <c r="A57" s="229">
        <f t="shared" si="3"/>
        <v>46</v>
      </c>
      <c r="B57" s="242"/>
      <c r="C57" s="248" t="s">
        <v>261</v>
      </c>
      <c r="D57" s="244" t="s">
        <v>16</v>
      </c>
      <c r="E57" s="245">
        <v>40</v>
      </c>
      <c r="F57" s="246"/>
      <c r="G57" s="235">
        <f t="shared" si="4"/>
        <v>0</v>
      </c>
      <c r="H57" s="266"/>
      <c r="I57" s="235">
        <f t="shared" si="5"/>
        <v>0</v>
      </c>
      <c r="J57" s="236">
        <f t="shared" si="6"/>
        <v>0</v>
      </c>
    </row>
    <row r="58" spans="1:10" ht="18.600000000000001" thickBot="1">
      <c r="A58" s="229">
        <f t="shared" si="3"/>
        <v>47</v>
      </c>
      <c r="B58" s="250"/>
      <c r="C58" s="251" t="s">
        <v>262</v>
      </c>
      <c r="D58" s="252">
        <v>0.8</v>
      </c>
      <c r="E58" s="253" t="s">
        <v>247</v>
      </c>
      <c r="F58" s="254">
        <v>3</v>
      </c>
      <c r="G58" s="255"/>
      <c r="H58" s="256"/>
      <c r="I58" s="256"/>
      <c r="J58" s="257">
        <f>SUM(J34:J57)</f>
        <v>0</v>
      </c>
    </row>
    <row r="59" spans="1:10">
      <c r="A59" s="229">
        <f t="shared" si="3"/>
        <v>48</v>
      </c>
      <c r="I59" s="267"/>
    </row>
    <row r="60" spans="1:10">
      <c r="A60" s="229">
        <f t="shared" si="3"/>
        <v>49</v>
      </c>
      <c r="C60" s="227" t="s">
        <v>263</v>
      </c>
    </row>
    <row r="61" spans="1:10" s="274" customFormat="1" ht="21.75" customHeight="1">
      <c r="A61" s="229">
        <f t="shared" si="3"/>
        <v>50</v>
      </c>
      <c r="B61" s="268"/>
      <c r="C61" s="269" t="s">
        <v>264</v>
      </c>
      <c r="D61" s="270"/>
      <c r="E61" s="271"/>
      <c r="F61" s="272"/>
      <c r="G61" s="273"/>
      <c r="H61" s="271"/>
      <c r="I61" s="271"/>
      <c r="J61" s="273"/>
    </row>
    <row r="62" spans="1:10" s="274" customFormat="1">
      <c r="A62" s="229">
        <f t="shared" si="3"/>
        <v>51</v>
      </c>
      <c r="B62" s="268"/>
      <c r="C62" s="269" t="s">
        <v>265</v>
      </c>
      <c r="D62" s="270"/>
      <c r="E62" s="271"/>
      <c r="F62" s="272"/>
      <c r="G62" s="273"/>
      <c r="H62" s="271"/>
      <c r="I62" s="271"/>
      <c r="J62" s="273"/>
    </row>
    <row r="63" spans="1:10">
      <c r="A63" s="229">
        <f t="shared" si="3"/>
        <v>52</v>
      </c>
      <c r="B63" s="230"/>
      <c r="C63" s="275" t="s">
        <v>266</v>
      </c>
      <c r="D63" s="275" t="s">
        <v>16</v>
      </c>
      <c r="E63" s="275">
        <v>5</v>
      </c>
      <c r="F63" s="275"/>
      <c r="G63" s="235">
        <f t="shared" ref="G63:G65" si="7">F63*E63</f>
        <v>0</v>
      </c>
      <c r="H63" s="275"/>
      <c r="I63" s="235">
        <f t="shared" ref="I63:I65" si="8">H63*E63</f>
        <v>0</v>
      </c>
      <c r="J63" s="236">
        <f t="shared" ref="J63:J65" si="9">I63+G63</f>
        <v>0</v>
      </c>
    </row>
    <row r="64" spans="1:10">
      <c r="A64" s="229">
        <f t="shared" si="3"/>
        <v>53</v>
      </c>
      <c r="B64" s="230"/>
      <c r="C64" s="275" t="s">
        <v>267</v>
      </c>
      <c r="D64" s="275" t="s">
        <v>16</v>
      </c>
      <c r="E64" s="275">
        <v>5</v>
      </c>
      <c r="F64" s="275"/>
      <c r="G64" s="235">
        <f t="shared" si="7"/>
        <v>0</v>
      </c>
      <c r="H64" s="275"/>
      <c r="I64" s="235">
        <f t="shared" si="8"/>
        <v>0</v>
      </c>
      <c r="J64" s="236">
        <f t="shared" si="9"/>
        <v>0</v>
      </c>
    </row>
    <row r="65" spans="1:12">
      <c r="A65" s="229">
        <f t="shared" si="3"/>
        <v>54</v>
      </c>
      <c r="B65" s="230"/>
      <c r="C65" s="275" t="s">
        <v>268</v>
      </c>
      <c r="D65" s="275" t="s">
        <v>16</v>
      </c>
      <c r="E65" s="275">
        <v>12</v>
      </c>
      <c r="F65" s="275"/>
      <c r="G65" s="235">
        <f t="shared" si="7"/>
        <v>0</v>
      </c>
      <c r="H65" s="275"/>
      <c r="I65" s="235">
        <f t="shared" si="8"/>
        <v>0</v>
      </c>
      <c r="J65" s="236">
        <f t="shared" si="9"/>
        <v>0</v>
      </c>
    </row>
    <row r="66" spans="1:12" s="274" customFormat="1">
      <c r="A66" s="229" t="e">
        <f>#REF!+1</f>
        <v>#REF!</v>
      </c>
      <c r="B66" s="268"/>
      <c r="C66" s="269" t="s">
        <v>269</v>
      </c>
      <c r="D66" s="270"/>
      <c r="E66" s="271"/>
      <c r="F66" s="272"/>
      <c r="G66" s="273"/>
      <c r="H66" s="271"/>
      <c r="I66" s="271"/>
      <c r="J66" s="273"/>
    </row>
    <row r="67" spans="1:12">
      <c r="A67" s="229" t="e">
        <f t="shared" si="3"/>
        <v>#REF!</v>
      </c>
      <c r="B67" s="275"/>
      <c r="C67" s="275" t="s">
        <v>270</v>
      </c>
      <c r="D67" s="275" t="s">
        <v>15</v>
      </c>
      <c r="E67" s="275">
        <v>1</v>
      </c>
      <c r="F67" s="275"/>
      <c r="G67" s="235">
        <f t="shared" ref="G67:G68" si="10">F67*E67</f>
        <v>0</v>
      </c>
      <c r="H67" s="275"/>
      <c r="I67" s="235">
        <f t="shared" ref="I67:I68" si="11">H67*E67</f>
        <v>0</v>
      </c>
      <c r="J67" s="236">
        <f t="shared" ref="J67:J68" si="12">I67+G67</f>
        <v>0</v>
      </c>
    </row>
    <row r="68" spans="1:12" s="277" customFormat="1">
      <c r="A68" s="229" t="e">
        <f>#REF!+1</f>
        <v>#REF!</v>
      </c>
      <c r="B68" s="276"/>
      <c r="C68" s="275" t="s">
        <v>271</v>
      </c>
      <c r="D68" s="275" t="s">
        <v>15</v>
      </c>
      <c r="E68" s="275">
        <v>1</v>
      </c>
      <c r="F68" s="275"/>
      <c r="G68" s="235">
        <f t="shared" si="10"/>
        <v>0</v>
      </c>
      <c r="H68" s="275"/>
      <c r="I68" s="235">
        <f t="shared" si="11"/>
        <v>0</v>
      </c>
      <c r="J68" s="236">
        <f t="shared" si="12"/>
        <v>0</v>
      </c>
    </row>
    <row r="69" spans="1:12" s="274" customFormat="1">
      <c r="A69" s="229" t="e">
        <f t="shared" si="3"/>
        <v>#REF!</v>
      </c>
      <c r="B69" s="268"/>
      <c r="C69" s="269" t="s">
        <v>272</v>
      </c>
      <c r="D69" s="270"/>
      <c r="E69" s="271"/>
      <c r="F69" s="272"/>
      <c r="G69" s="273"/>
      <c r="H69" s="271"/>
      <c r="I69" s="271"/>
      <c r="J69" s="273"/>
    </row>
    <row r="70" spans="1:12" s="274" customFormat="1">
      <c r="A70" s="229" t="e">
        <f>#REF!+1</f>
        <v>#REF!</v>
      </c>
      <c r="B70" s="278"/>
      <c r="C70" s="275" t="s">
        <v>273</v>
      </c>
      <c r="D70" s="275" t="s">
        <v>16</v>
      </c>
      <c r="E70" s="279">
        <f>SUM(E63:E65)</f>
        <v>22</v>
      </c>
      <c r="F70" s="280"/>
      <c r="G70" s="235">
        <f t="shared" ref="G70:G73" si="13">F70*E70</f>
        <v>0</v>
      </c>
      <c r="H70" s="275">
        <v>0</v>
      </c>
      <c r="I70" s="235">
        <f t="shared" ref="I70:I73" si="14">H70*E70</f>
        <v>0</v>
      </c>
      <c r="J70" s="236">
        <f t="shared" ref="J70:J73" si="15">I70+G70</f>
        <v>0</v>
      </c>
    </row>
    <row r="71" spans="1:12" s="274" customFormat="1">
      <c r="A71" s="229" t="e">
        <f t="shared" si="3"/>
        <v>#REF!</v>
      </c>
      <c r="B71" s="278"/>
      <c r="C71" s="275" t="s">
        <v>274</v>
      </c>
      <c r="D71" s="275" t="s">
        <v>16</v>
      </c>
      <c r="E71" s="279">
        <f>E70</f>
        <v>22</v>
      </c>
      <c r="F71" s="280"/>
      <c r="G71" s="235">
        <f t="shared" si="13"/>
        <v>0</v>
      </c>
      <c r="H71" s="275">
        <v>0</v>
      </c>
      <c r="I71" s="235">
        <f t="shared" si="14"/>
        <v>0</v>
      </c>
      <c r="J71" s="236">
        <f t="shared" si="15"/>
        <v>0</v>
      </c>
    </row>
    <row r="72" spans="1:12" s="274" customFormat="1">
      <c r="A72" s="229" t="e">
        <f t="shared" si="3"/>
        <v>#REF!</v>
      </c>
      <c r="B72" s="278"/>
      <c r="C72" s="275" t="s">
        <v>275</v>
      </c>
      <c r="D72" s="275" t="s">
        <v>242</v>
      </c>
      <c r="E72" s="279">
        <v>1</v>
      </c>
      <c r="F72" s="280"/>
      <c r="G72" s="235">
        <f t="shared" si="13"/>
        <v>0</v>
      </c>
      <c r="H72" s="275"/>
      <c r="I72" s="235">
        <f t="shared" si="14"/>
        <v>0</v>
      </c>
      <c r="J72" s="236">
        <f t="shared" si="15"/>
        <v>0</v>
      </c>
    </row>
    <row r="73" spans="1:12" s="274" customFormat="1" ht="20.399999999999999">
      <c r="A73" s="229" t="e">
        <f t="shared" si="3"/>
        <v>#REF!</v>
      </c>
      <c r="B73" s="278"/>
      <c r="C73" s="275" t="s">
        <v>276</v>
      </c>
      <c r="D73" s="275" t="s">
        <v>277</v>
      </c>
      <c r="E73" s="279">
        <f>(E70+E71)/100</f>
        <v>0.44</v>
      </c>
      <c r="F73" s="280"/>
      <c r="G73" s="235">
        <f t="shared" si="13"/>
        <v>0</v>
      </c>
      <c r="H73" s="275">
        <v>0</v>
      </c>
      <c r="I73" s="235">
        <f t="shared" si="14"/>
        <v>0</v>
      </c>
      <c r="J73" s="236">
        <f t="shared" si="15"/>
        <v>0</v>
      </c>
    </row>
    <row r="74" spans="1:12" s="274" customFormat="1" ht="21.75" customHeight="1">
      <c r="A74" s="229" t="e">
        <f t="shared" si="3"/>
        <v>#REF!</v>
      </c>
      <c r="B74" s="268"/>
      <c r="C74" s="269" t="s">
        <v>278</v>
      </c>
      <c r="D74" s="270"/>
      <c r="E74" s="271"/>
      <c r="F74" s="272"/>
      <c r="G74" s="273"/>
      <c r="H74" s="271"/>
      <c r="I74" s="271"/>
      <c r="J74" s="273"/>
    </row>
    <row r="75" spans="1:12" s="274" customFormat="1">
      <c r="A75" s="229" t="e">
        <f t="shared" si="3"/>
        <v>#REF!</v>
      </c>
      <c r="B75" s="268"/>
      <c r="C75" s="269" t="s">
        <v>265</v>
      </c>
      <c r="D75" s="270"/>
      <c r="E75" s="271"/>
      <c r="F75" s="272"/>
      <c r="G75" s="273"/>
      <c r="H75" s="271"/>
      <c r="I75" s="271"/>
      <c r="J75" s="273"/>
    </row>
    <row r="76" spans="1:12">
      <c r="A76" s="229" t="e">
        <f t="shared" ref="A76:A104" si="16">A75+1</f>
        <v>#REF!</v>
      </c>
      <c r="B76" s="275"/>
      <c r="C76" s="275" t="s">
        <v>279</v>
      </c>
      <c r="D76" s="275" t="s">
        <v>16</v>
      </c>
      <c r="E76" s="275">
        <v>10</v>
      </c>
      <c r="F76" s="275"/>
      <c r="G76" s="235">
        <f t="shared" ref="G76:G78" si="17">F76*E76</f>
        <v>0</v>
      </c>
      <c r="H76" s="275"/>
      <c r="I76" s="235">
        <f t="shared" ref="I76:I78" si="18">H76*E76</f>
        <v>0</v>
      </c>
      <c r="J76" s="236">
        <f t="shared" ref="J76:J78" si="19">I76+G76</f>
        <v>0</v>
      </c>
    </row>
    <row r="77" spans="1:12">
      <c r="A77" s="229" t="e">
        <f t="shared" si="16"/>
        <v>#REF!</v>
      </c>
      <c r="B77" s="275"/>
      <c r="C77" s="275" t="s">
        <v>280</v>
      </c>
      <c r="D77" s="275" t="s">
        <v>16</v>
      </c>
      <c r="E77" s="275">
        <v>5</v>
      </c>
      <c r="F77" s="275"/>
      <c r="G77" s="235">
        <f t="shared" si="17"/>
        <v>0</v>
      </c>
      <c r="H77" s="275"/>
      <c r="I77" s="235">
        <f t="shared" si="18"/>
        <v>0</v>
      </c>
      <c r="J77" s="236">
        <f t="shared" si="19"/>
        <v>0</v>
      </c>
    </row>
    <row r="78" spans="1:12">
      <c r="A78" s="229" t="e">
        <f t="shared" si="16"/>
        <v>#REF!</v>
      </c>
      <c r="B78" s="275"/>
      <c r="C78" s="275" t="s">
        <v>281</v>
      </c>
      <c r="D78" s="275" t="s">
        <v>16</v>
      </c>
      <c r="E78" s="275">
        <v>5</v>
      </c>
      <c r="F78" s="275"/>
      <c r="G78" s="235">
        <f t="shared" si="17"/>
        <v>0</v>
      </c>
      <c r="H78" s="275"/>
      <c r="I78" s="235">
        <f t="shared" si="18"/>
        <v>0</v>
      </c>
      <c r="J78" s="236">
        <f t="shared" si="19"/>
        <v>0</v>
      </c>
    </row>
    <row r="79" spans="1:12" s="274" customFormat="1">
      <c r="A79" s="229" t="e">
        <f t="shared" si="16"/>
        <v>#REF!</v>
      </c>
      <c r="B79" s="268"/>
      <c r="C79" s="269" t="s">
        <v>282</v>
      </c>
      <c r="D79" s="270"/>
      <c r="E79" s="271"/>
      <c r="F79" s="272"/>
      <c r="G79" s="273"/>
      <c r="H79" s="271"/>
      <c r="I79" s="271"/>
      <c r="J79" s="273"/>
    </row>
    <row r="80" spans="1:12" s="220" customFormat="1" ht="12" customHeight="1">
      <c r="A80" s="229" t="e">
        <f t="shared" si="16"/>
        <v>#REF!</v>
      </c>
      <c r="B80" s="281"/>
      <c r="C80" s="282" t="s">
        <v>283</v>
      </c>
      <c r="D80" s="282" t="s">
        <v>16</v>
      </c>
      <c r="E80" s="283">
        <v>15</v>
      </c>
      <c r="F80" s="284"/>
      <c r="G80" s="235">
        <f t="shared" ref="G80:G81" si="20">F80*E80</f>
        <v>0</v>
      </c>
      <c r="H80" s="283"/>
      <c r="I80" s="235">
        <f t="shared" ref="I80:I81" si="21">H80*E80</f>
        <v>0</v>
      </c>
      <c r="J80" s="236">
        <f t="shared" ref="J80:J81" si="22">I80+G80</f>
        <v>0</v>
      </c>
      <c r="L80" s="285"/>
    </row>
    <row r="81" spans="1:12" s="220" customFormat="1" ht="12" customHeight="1">
      <c r="A81" s="229" t="e">
        <f t="shared" si="16"/>
        <v>#REF!</v>
      </c>
      <c r="B81" s="281"/>
      <c r="C81" s="282" t="s">
        <v>284</v>
      </c>
      <c r="D81" s="282" t="s">
        <v>16</v>
      </c>
      <c r="E81" s="283">
        <v>5</v>
      </c>
      <c r="F81" s="284"/>
      <c r="G81" s="235">
        <f t="shared" si="20"/>
        <v>0</v>
      </c>
      <c r="H81" s="283"/>
      <c r="I81" s="235">
        <f t="shared" si="21"/>
        <v>0</v>
      </c>
      <c r="J81" s="236">
        <f t="shared" si="22"/>
        <v>0</v>
      </c>
      <c r="L81" s="285"/>
    </row>
    <row r="82" spans="1:12" s="274" customFormat="1">
      <c r="A82" s="229" t="e">
        <f t="shared" si="16"/>
        <v>#REF!</v>
      </c>
      <c r="B82" s="268"/>
      <c r="C82" s="269" t="s">
        <v>285</v>
      </c>
      <c r="D82" s="270"/>
      <c r="E82" s="271"/>
      <c r="F82" s="272"/>
      <c r="G82" s="273"/>
      <c r="H82" s="271"/>
      <c r="I82" s="271"/>
      <c r="J82" s="273"/>
    </row>
    <row r="83" spans="1:12" s="220" customFormat="1" ht="12" customHeight="1">
      <c r="A83" s="229" t="e">
        <f t="shared" si="16"/>
        <v>#REF!</v>
      </c>
      <c r="B83" s="275"/>
      <c r="C83" s="282" t="s">
        <v>286</v>
      </c>
      <c r="D83" s="282" t="s">
        <v>15</v>
      </c>
      <c r="E83" s="283">
        <v>7</v>
      </c>
      <c r="F83" s="284"/>
      <c r="G83" s="235">
        <f t="shared" ref="G83:G86" si="23">F83*E83</f>
        <v>0</v>
      </c>
      <c r="H83" s="284"/>
      <c r="I83" s="235">
        <f t="shared" ref="I83:I86" si="24">H83*E83</f>
        <v>0</v>
      </c>
      <c r="J83" s="236">
        <f t="shared" ref="J83:J86" si="25">I83+G83</f>
        <v>0</v>
      </c>
    </row>
    <row r="84" spans="1:12" s="220" customFormat="1" ht="12" customHeight="1">
      <c r="A84" s="229" t="e">
        <f t="shared" si="16"/>
        <v>#REF!</v>
      </c>
      <c r="B84" s="275"/>
      <c r="C84" s="282" t="s">
        <v>287</v>
      </c>
      <c r="D84" s="282" t="s">
        <v>15</v>
      </c>
      <c r="E84" s="283">
        <v>1</v>
      </c>
      <c r="F84" s="284"/>
      <c r="G84" s="235">
        <f t="shared" si="23"/>
        <v>0</v>
      </c>
      <c r="H84" s="284"/>
      <c r="I84" s="235">
        <f t="shared" si="24"/>
        <v>0</v>
      </c>
      <c r="J84" s="236">
        <f t="shared" si="25"/>
        <v>0</v>
      </c>
    </row>
    <row r="85" spans="1:12" s="220" customFormat="1" ht="12" customHeight="1">
      <c r="A85" s="229" t="e">
        <f t="shared" si="16"/>
        <v>#REF!</v>
      </c>
      <c r="B85" s="275"/>
      <c r="C85" s="282" t="s">
        <v>288</v>
      </c>
      <c r="D85" s="282" t="s">
        <v>15</v>
      </c>
      <c r="E85" s="283">
        <v>1</v>
      </c>
      <c r="F85" s="284"/>
      <c r="G85" s="235">
        <f t="shared" si="23"/>
        <v>0</v>
      </c>
      <c r="H85" s="284"/>
      <c r="I85" s="235">
        <f t="shared" si="24"/>
        <v>0</v>
      </c>
      <c r="J85" s="236">
        <f t="shared" si="25"/>
        <v>0</v>
      </c>
    </row>
    <row r="86" spans="1:12">
      <c r="A86" s="229" t="e">
        <f t="shared" si="16"/>
        <v>#REF!</v>
      </c>
      <c r="B86" s="230"/>
      <c r="C86" s="275" t="s">
        <v>289</v>
      </c>
      <c r="D86" s="282" t="s">
        <v>15</v>
      </c>
      <c r="E86" s="283">
        <v>1</v>
      </c>
      <c r="F86" s="283"/>
      <c r="G86" s="235">
        <f t="shared" si="23"/>
        <v>0</v>
      </c>
      <c r="H86" s="284"/>
      <c r="I86" s="235">
        <f t="shared" si="24"/>
        <v>0</v>
      </c>
      <c r="J86" s="236">
        <f t="shared" si="25"/>
        <v>0</v>
      </c>
    </row>
    <row r="87" spans="1:12" s="274" customFormat="1">
      <c r="A87" s="229" t="e">
        <f t="shared" si="16"/>
        <v>#REF!</v>
      </c>
      <c r="B87" s="268"/>
      <c r="C87" s="269" t="s">
        <v>290</v>
      </c>
      <c r="D87" s="270"/>
      <c r="E87" s="271"/>
      <c r="F87" s="272"/>
      <c r="G87" s="273"/>
      <c r="H87" s="271"/>
      <c r="I87" s="271"/>
      <c r="J87" s="273"/>
    </row>
    <row r="88" spans="1:12">
      <c r="A88" s="229" t="e">
        <f t="shared" si="16"/>
        <v>#REF!</v>
      </c>
      <c r="B88" s="275"/>
      <c r="C88" s="275" t="s">
        <v>291</v>
      </c>
      <c r="D88" s="282" t="s">
        <v>15</v>
      </c>
      <c r="E88" s="275">
        <v>2</v>
      </c>
      <c r="F88" s="275"/>
      <c r="G88" s="235">
        <f t="shared" ref="G88:G97" si="26">F88*E88</f>
        <v>0</v>
      </c>
      <c r="H88" s="284"/>
      <c r="I88" s="235">
        <f t="shared" ref="I88:I97" si="27">H88*E88</f>
        <v>0</v>
      </c>
      <c r="J88" s="236">
        <f t="shared" ref="J88:J97" si="28">I88+G88</f>
        <v>0</v>
      </c>
    </row>
    <row r="89" spans="1:12">
      <c r="A89" s="229" t="e">
        <f t="shared" si="16"/>
        <v>#REF!</v>
      </c>
      <c r="B89" s="275"/>
      <c r="C89" s="275" t="s">
        <v>292</v>
      </c>
      <c r="D89" s="282" t="s">
        <v>15</v>
      </c>
      <c r="E89" s="275">
        <v>2</v>
      </c>
      <c r="F89" s="275"/>
      <c r="G89" s="235">
        <f t="shared" si="26"/>
        <v>0</v>
      </c>
      <c r="H89" s="284"/>
      <c r="I89" s="235">
        <f t="shared" si="27"/>
        <v>0</v>
      </c>
      <c r="J89" s="236">
        <f t="shared" si="28"/>
        <v>0</v>
      </c>
    </row>
    <row r="90" spans="1:12" ht="20.399999999999999">
      <c r="A90" s="229" t="e">
        <f t="shared" si="16"/>
        <v>#REF!</v>
      </c>
      <c r="B90" s="275"/>
      <c r="C90" s="275" t="s">
        <v>293</v>
      </c>
      <c r="D90" s="282" t="s">
        <v>15</v>
      </c>
      <c r="E90" s="275">
        <v>2</v>
      </c>
      <c r="F90" s="275"/>
      <c r="G90" s="235">
        <f t="shared" si="26"/>
        <v>0</v>
      </c>
      <c r="H90" s="284"/>
      <c r="I90" s="235">
        <f t="shared" si="27"/>
        <v>0</v>
      </c>
      <c r="J90" s="236">
        <f t="shared" si="28"/>
        <v>0</v>
      </c>
    </row>
    <row r="91" spans="1:12">
      <c r="A91" s="229" t="e">
        <f t="shared" si="16"/>
        <v>#REF!</v>
      </c>
      <c r="B91" s="275"/>
      <c r="C91" s="275" t="s">
        <v>294</v>
      </c>
      <c r="D91" s="282" t="s">
        <v>15</v>
      </c>
      <c r="E91" s="275">
        <v>2</v>
      </c>
      <c r="F91" s="275"/>
      <c r="G91" s="235">
        <f t="shared" si="26"/>
        <v>0</v>
      </c>
      <c r="H91" s="284"/>
      <c r="I91" s="235">
        <f t="shared" si="27"/>
        <v>0</v>
      </c>
      <c r="J91" s="236">
        <f t="shared" si="28"/>
        <v>0</v>
      </c>
    </row>
    <row r="92" spans="1:12">
      <c r="A92" s="229" t="e">
        <f t="shared" si="16"/>
        <v>#REF!</v>
      </c>
      <c r="B92" s="275"/>
      <c r="C92" s="275" t="s">
        <v>295</v>
      </c>
      <c r="D92" s="282" t="s">
        <v>15</v>
      </c>
      <c r="E92" s="275">
        <v>2</v>
      </c>
      <c r="F92" s="275"/>
      <c r="G92" s="235">
        <f t="shared" si="26"/>
        <v>0</v>
      </c>
      <c r="H92" s="284"/>
      <c r="I92" s="235">
        <f t="shared" si="27"/>
        <v>0</v>
      </c>
      <c r="J92" s="236">
        <f t="shared" si="28"/>
        <v>0</v>
      </c>
    </row>
    <row r="93" spans="1:12">
      <c r="A93" s="229" t="e">
        <f t="shared" si="16"/>
        <v>#REF!</v>
      </c>
      <c r="B93" s="275"/>
      <c r="C93" s="275" t="s">
        <v>296</v>
      </c>
      <c r="D93" s="282" t="s">
        <v>15</v>
      </c>
      <c r="E93" s="275">
        <v>2</v>
      </c>
      <c r="F93" s="275"/>
      <c r="G93" s="235">
        <f t="shared" si="26"/>
        <v>0</v>
      </c>
      <c r="H93" s="284"/>
      <c r="I93" s="235">
        <f t="shared" si="27"/>
        <v>0</v>
      </c>
      <c r="J93" s="236">
        <f t="shared" si="28"/>
        <v>0</v>
      </c>
    </row>
    <row r="94" spans="1:12" ht="14.25" customHeight="1">
      <c r="A94" s="229" t="e">
        <f t="shared" si="16"/>
        <v>#REF!</v>
      </c>
      <c r="B94" s="275"/>
      <c r="C94" s="275" t="s">
        <v>297</v>
      </c>
      <c r="D94" s="282" t="s">
        <v>15</v>
      </c>
      <c r="E94" s="275">
        <v>2</v>
      </c>
      <c r="F94" s="275"/>
      <c r="G94" s="235">
        <f t="shared" si="26"/>
        <v>0</v>
      </c>
      <c r="H94" s="284"/>
      <c r="I94" s="235">
        <f t="shared" si="27"/>
        <v>0</v>
      </c>
      <c r="J94" s="236">
        <f t="shared" si="28"/>
        <v>0</v>
      </c>
    </row>
    <row r="95" spans="1:12" ht="15.75" customHeight="1">
      <c r="A95" s="229" t="e">
        <f t="shared" si="16"/>
        <v>#REF!</v>
      </c>
      <c r="B95" s="230"/>
      <c r="C95" s="275" t="s">
        <v>298</v>
      </c>
      <c r="D95" s="282" t="s">
        <v>15</v>
      </c>
      <c r="E95" s="275">
        <v>1</v>
      </c>
      <c r="F95" s="275"/>
      <c r="G95" s="235">
        <f t="shared" si="26"/>
        <v>0</v>
      </c>
      <c r="H95" s="284"/>
      <c r="I95" s="235">
        <f t="shared" si="27"/>
        <v>0</v>
      </c>
      <c r="J95" s="236">
        <f t="shared" si="28"/>
        <v>0</v>
      </c>
    </row>
    <row r="96" spans="1:12">
      <c r="A96" s="229" t="e">
        <f t="shared" si="16"/>
        <v>#REF!</v>
      </c>
      <c r="B96" s="230"/>
      <c r="C96" s="275" t="s">
        <v>299</v>
      </c>
      <c r="D96" s="282" t="s">
        <v>15</v>
      </c>
      <c r="E96" s="275">
        <v>1</v>
      </c>
      <c r="F96" s="275"/>
      <c r="G96" s="235">
        <f t="shared" si="26"/>
        <v>0</v>
      </c>
      <c r="H96" s="284"/>
      <c r="I96" s="235">
        <f t="shared" si="27"/>
        <v>0</v>
      </c>
      <c r="J96" s="236">
        <f t="shared" si="28"/>
        <v>0</v>
      </c>
    </row>
    <row r="97" spans="1:10">
      <c r="A97" s="229" t="e">
        <f t="shared" si="16"/>
        <v>#REF!</v>
      </c>
      <c r="B97" s="230"/>
      <c r="C97" s="275" t="s">
        <v>300</v>
      </c>
      <c r="D97" s="282" t="s">
        <v>15</v>
      </c>
      <c r="E97" s="275">
        <v>2</v>
      </c>
      <c r="F97" s="275"/>
      <c r="G97" s="235">
        <f t="shared" si="26"/>
        <v>0</v>
      </c>
      <c r="H97" s="284"/>
      <c r="I97" s="235">
        <f t="shared" si="27"/>
        <v>0</v>
      </c>
      <c r="J97" s="236">
        <f t="shared" si="28"/>
        <v>0</v>
      </c>
    </row>
    <row r="98" spans="1:10" s="274" customFormat="1" ht="12" customHeight="1">
      <c r="A98" s="229" t="e">
        <f t="shared" si="16"/>
        <v>#REF!</v>
      </c>
      <c r="B98" s="268"/>
      <c r="C98" s="269" t="s">
        <v>272</v>
      </c>
      <c r="D98" s="270"/>
      <c r="E98" s="271"/>
      <c r="F98" s="272"/>
      <c r="G98" s="273"/>
      <c r="H98" s="271"/>
      <c r="I98" s="271"/>
      <c r="J98" s="273"/>
    </row>
    <row r="99" spans="1:10" s="274" customFormat="1" ht="12" customHeight="1">
      <c r="A99" s="229" t="e">
        <f t="shared" si="16"/>
        <v>#REF!</v>
      </c>
      <c r="B99" s="275"/>
      <c r="C99" s="275" t="s">
        <v>301</v>
      </c>
      <c r="D99" s="275" t="s">
        <v>16</v>
      </c>
      <c r="E99" s="279">
        <f>SUM(E76:E78)</f>
        <v>20</v>
      </c>
      <c r="F99" s="280"/>
      <c r="G99" s="235">
        <f t="shared" ref="G99:G101" si="29">F99*E99</f>
        <v>0</v>
      </c>
      <c r="H99" s="284"/>
      <c r="I99" s="235">
        <f t="shared" ref="I99:I101" si="30">H99*E99</f>
        <v>0</v>
      </c>
      <c r="J99" s="236">
        <f t="shared" ref="J99:J101" si="31">I99+G99</f>
        <v>0</v>
      </c>
    </row>
    <row r="100" spans="1:10" s="274" customFormat="1" ht="12" customHeight="1">
      <c r="A100" s="229" t="e">
        <f t="shared" si="16"/>
        <v>#REF!</v>
      </c>
      <c r="B100" s="275"/>
      <c r="C100" s="275" t="s">
        <v>302</v>
      </c>
      <c r="D100" s="275" t="s">
        <v>16</v>
      </c>
      <c r="E100" s="279">
        <f>SUM(E99:E99)</f>
        <v>20</v>
      </c>
      <c r="F100" s="280"/>
      <c r="G100" s="235">
        <f t="shared" si="29"/>
        <v>0</v>
      </c>
      <c r="H100" s="284"/>
      <c r="I100" s="235">
        <f t="shared" si="30"/>
        <v>0</v>
      </c>
      <c r="J100" s="236">
        <f t="shared" si="31"/>
        <v>0</v>
      </c>
    </row>
    <row r="101" spans="1:10" s="274" customFormat="1" ht="15" thickBot="1">
      <c r="A101" s="229" t="e">
        <f t="shared" si="16"/>
        <v>#REF!</v>
      </c>
      <c r="B101" s="286"/>
      <c r="C101" s="286" t="s">
        <v>303</v>
      </c>
      <c r="D101" s="286" t="s">
        <v>277</v>
      </c>
      <c r="E101" s="287">
        <f>E100/100</f>
        <v>0.2</v>
      </c>
      <c r="F101" s="288"/>
      <c r="G101" s="235">
        <f t="shared" si="29"/>
        <v>0</v>
      </c>
      <c r="H101" s="289"/>
      <c r="I101" s="235">
        <f t="shared" si="30"/>
        <v>0</v>
      </c>
      <c r="J101" s="236">
        <f t="shared" si="31"/>
        <v>0</v>
      </c>
    </row>
    <row r="102" spans="1:10" ht="15" thickBot="1">
      <c r="A102" s="229" t="e">
        <f t="shared" si="16"/>
        <v>#REF!</v>
      </c>
      <c r="B102" s="290"/>
      <c r="C102" s="291" t="s">
        <v>262</v>
      </c>
      <c r="D102" s="290"/>
      <c r="E102" s="290"/>
      <c r="F102" s="290"/>
      <c r="G102" s="290"/>
      <c r="H102" s="290"/>
      <c r="I102" s="290"/>
      <c r="J102" s="292">
        <f>SUM(J63:J101)</f>
        <v>0</v>
      </c>
    </row>
    <row r="103" spans="1:10" ht="15" thickBot="1">
      <c r="A103" s="229" t="e">
        <f t="shared" si="16"/>
        <v>#REF!</v>
      </c>
      <c r="G103" s="293"/>
      <c r="I103" s="267"/>
      <c r="J103" s="294"/>
    </row>
    <row r="104" spans="1:10" ht="15" thickBot="1">
      <c r="A104" s="229" t="e">
        <f t="shared" si="16"/>
        <v>#REF!</v>
      </c>
      <c r="B104" s="295"/>
      <c r="C104" s="295" t="s">
        <v>304</v>
      </c>
      <c r="D104" s="295"/>
      <c r="E104" s="295"/>
      <c r="F104" s="295"/>
      <c r="G104" s="296"/>
      <c r="H104" s="295"/>
      <c r="I104" s="295"/>
      <c r="J104" s="297">
        <f>J102+J58+J31</f>
        <v>0</v>
      </c>
    </row>
    <row r="106" spans="1:10" ht="57" customHeight="1">
      <c r="C106" s="480" t="s">
        <v>305</v>
      </c>
      <c r="D106" s="480"/>
      <c r="E106" s="480"/>
      <c r="F106" s="480"/>
      <c r="G106" s="480"/>
      <c r="H106" s="480"/>
      <c r="I106" s="480"/>
      <c r="J106" s="480"/>
    </row>
  </sheetData>
  <mergeCells count="1">
    <mergeCell ref="C106:J106"/>
  </mergeCells>
  <pageMargins left="0.70866141732283472" right="0.70866141732283472" top="0.78740157480314965" bottom="0.39370078740157483" header="0.31496062992125984" footer="0.31496062992125984"/>
  <pageSetup paperSize="9" orientation="landscape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2:K128"/>
  <sheetViews>
    <sheetView showGridLines="0" showZeros="0" zoomScale="70" zoomScaleNormal="70" workbookViewId="0">
      <pane ySplit="8" topLeftCell="A102" activePane="bottomLeft" state="frozen"/>
      <selection activeCell="B15" sqref="B15"/>
      <selection pane="bottomLeft" activeCell="J104" sqref="J104"/>
    </sheetView>
  </sheetViews>
  <sheetFormatPr defaultRowHeight="12.75" customHeight="1"/>
  <cols>
    <col min="1" max="1" width="8.44140625" style="345" bestFit="1" customWidth="1"/>
    <col min="2" max="2" width="56.5546875" style="299" customWidth="1"/>
    <col min="3" max="3" width="16.5546875" style="346" bestFit="1" customWidth="1"/>
    <col min="4" max="4" width="11.44140625" style="346" bestFit="1" customWidth="1"/>
    <col min="5" max="5" width="5" style="347" bestFit="1" customWidth="1"/>
    <col min="6" max="6" width="10.44140625" style="348" customWidth="1"/>
    <col min="7" max="7" width="11.44140625" style="348" bestFit="1" customWidth="1"/>
    <col min="8" max="9" width="10.44140625" style="348" customWidth="1"/>
    <col min="10" max="10" width="11.44140625" style="348" customWidth="1"/>
    <col min="11" max="11" width="11.44140625" style="298" bestFit="1" customWidth="1"/>
    <col min="12" max="234" width="8.6640625" style="299"/>
    <col min="235" max="235" width="0.5546875" style="299" customWidth="1"/>
    <col min="236" max="236" width="1.44140625" style="299" customWidth="1"/>
    <col min="237" max="237" width="4.44140625" style="299" customWidth="1"/>
    <col min="238" max="238" width="3.5546875" style="299" customWidth="1"/>
    <col min="239" max="239" width="14.44140625" style="299" customWidth="1"/>
    <col min="240" max="240" width="7.109375" style="299" customWidth="1"/>
    <col min="241" max="241" width="2.88671875" style="299" customWidth="1"/>
    <col min="242" max="242" width="10.44140625" style="299" customWidth="1"/>
    <col min="243" max="243" width="16.5546875" style="299" customWidth="1"/>
    <col min="244" max="244" width="16" style="299" customWidth="1"/>
    <col min="245" max="245" width="6.44140625" style="299" customWidth="1"/>
    <col min="246" max="246" width="8.109375" style="299" customWidth="1"/>
    <col min="247" max="247" width="12.5546875" style="299" customWidth="1"/>
    <col min="248" max="248" width="13.5546875" style="299" customWidth="1"/>
    <col min="249" max="249" width="12" style="299" customWidth="1"/>
    <col min="250" max="250" width="14.5546875" style="299" customWidth="1"/>
    <col min="251" max="251" width="13.88671875" style="299" customWidth="1"/>
    <col min="252" max="252" width="0.5546875" style="299" customWidth="1"/>
    <col min="253" max="253" width="1.44140625" style="299" customWidth="1"/>
    <col min="254" max="254" width="6.5546875" style="299" bestFit="1" customWidth="1"/>
    <col min="255" max="490" width="8.6640625" style="299"/>
    <col min="491" max="491" width="0.5546875" style="299" customWidth="1"/>
    <col min="492" max="492" width="1.44140625" style="299" customWidth="1"/>
    <col min="493" max="493" width="4.44140625" style="299" customWidth="1"/>
    <col min="494" max="494" width="3.5546875" style="299" customWidth="1"/>
    <col min="495" max="495" width="14.44140625" style="299" customWidth="1"/>
    <col min="496" max="496" width="7.109375" style="299" customWidth="1"/>
    <col min="497" max="497" width="2.88671875" style="299" customWidth="1"/>
    <col min="498" max="498" width="10.44140625" style="299" customWidth="1"/>
    <col min="499" max="499" width="16.5546875" style="299" customWidth="1"/>
    <col min="500" max="500" width="16" style="299" customWidth="1"/>
    <col min="501" max="501" width="6.44140625" style="299" customWidth="1"/>
    <col min="502" max="502" width="8.109375" style="299" customWidth="1"/>
    <col min="503" max="503" width="12.5546875" style="299" customWidth="1"/>
    <col min="504" max="504" width="13.5546875" style="299" customWidth="1"/>
    <col min="505" max="505" width="12" style="299" customWidth="1"/>
    <col min="506" max="506" width="14.5546875" style="299" customWidth="1"/>
    <col min="507" max="507" width="13.88671875" style="299" customWidth="1"/>
    <col min="508" max="508" width="0.5546875" style="299" customWidth="1"/>
    <col min="509" max="509" width="1.44140625" style="299" customWidth="1"/>
    <col min="510" max="510" width="6.5546875" style="299" bestFit="1" customWidth="1"/>
    <col min="511" max="746" width="8.6640625" style="299"/>
    <col min="747" max="747" width="0.5546875" style="299" customWidth="1"/>
    <col min="748" max="748" width="1.44140625" style="299" customWidth="1"/>
    <col min="749" max="749" width="4.44140625" style="299" customWidth="1"/>
    <col min="750" max="750" width="3.5546875" style="299" customWidth="1"/>
    <col min="751" max="751" width="14.44140625" style="299" customWidth="1"/>
    <col min="752" max="752" width="7.109375" style="299" customWidth="1"/>
    <col min="753" max="753" width="2.88671875" style="299" customWidth="1"/>
    <col min="754" max="754" width="10.44140625" style="299" customWidth="1"/>
    <col min="755" max="755" width="16.5546875" style="299" customWidth="1"/>
    <col min="756" max="756" width="16" style="299" customWidth="1"/>
    <col min="757" max="757" width="6.44140625" style="299" customWidth="1"/>
    <col min="758" max="758" width="8.109375" style="299" customWidth="1"/>
    <col min="759" max="759" width="12.5546875" style="299" customWidth="1"/>
    <col min="760" max="760" width="13.5546875" style="299" customWidth="1"/>
    <col min="761" max="761" width="12" style="299" customWidth="1"/>
    <col min="762" max="762" width="14.5546875" style="299" customWidth="1"/>
    <col min="763" max="763" width="13.88671875" style="299" customWidth="1"/>
    <col min="764" max="764" width="0.5546875" style="299" customWidth="1"/>
    <col min="765" max="765" width="1.44140625" style="299" customWidth="1"/>
    <col min="766" max="766" width="6.5546875" style="299" bestFit="1" customWidth="1"/>
    <col min="767" max="1002" width="8.6640625" style="299"/>
    <col min="1003" max="1003" width="0.5546875" style="299" customWidth="1"/>
    <col min="1004" max="1004" width="1.44140625" style="299" customWidth="1"/>
    <col min="1005" max="1005" width="4.44140625" style="299" customWidth="1"/>
    <col min="1006" max="1006" width="3.5546875" style="299" customWidth="1"/>
    <col min="1007" max="1007" width="14.44140625" style="299" customWidth="1"/>
    <col min="1008" max="1008" width="7.109375" style="299" customWidth="1"/>
    <col min="1009" max="1009" width="2.88671875" style="299" customWidth="1"/>
    <col min="1010" max="1010" width="10.44140625" style="299" customWidth="1"/>
    <col min="1011" max="1011" width="16.5546875" style="299" customWidth="1"/>
    <col min="1012" max="1012" width="16" style="299" customWidth="1"/>
    <col min="1013" max="1013" width="6.44140625" style="299" customWidth="1"/>
    <col min="1014" max="1014" width="8.109375" style="299" customWidth="1"/>
    <col min="1015" max="1015" width="12.5546875" style="299" customWidth="1"/>
    <col min="1016" max="1016" width="13.5546875" style="299" customWidth="1"/>
    <col min="1017" max="1017" width="12" style="299" customWidth="1"/>
    <col min="1018" max="1018" width="14.5546875" style="299" customWidth="1"/>
    <col min="1019" max="1019" width="13.88671875" style="299" customWidth="1"/>
    <col min="1020" max="1020" width="0.5546875" style="299" customWidth="1"/>
    <col min="1021" max="1021" width="1.44140625" style="299" customWidth="1"/>
    <col min="1022" max="1022" width="6.5546875" style="299" bestFit="1" customWidth="1"/>
    <col min="1023" max="1258" width="8.6640625" style="299"/>
    <col min="1259" max="1259" width="0.5546875" style="299" customWidth="1"/>
    <col min="1260" max="1260" width="1.44140625" style="299" customWidth="1"/>
    <col min="1261" max="1261" width="4.44140625" style="299" customWidth="1"/>
    <col min="1262" max="1262" width="3.5546875" style="299" customWidth="1"/>
    <col min="1263" max="1263" width="14.44140625" style="299" customWidth="1"/>
    <col min="1264" max="1264" width="7.109375" style="299" customWidth="1"/>
    <col min="1265" max="1265" width="2.88671875" style="299" customWidth="1"/>
    <col min="1266" max="1266" width="10.44140625" style="299" customWidth="1"/>
    <col min="1267" max="1267" width="16.5546875" style="299" customWidth="1"/>
    <col min="1268" max="1268" width="16" style="299" customWidth="1"/>
    <col min="1269" max="1269" width="6.44140625" style="299" customWidth="1"/>
    <col min="1270" max="1270" width="8.109375" style="299" customWidth="1"/>
    <col min="1271" max="1271" width="12.5546875" style="299" customWidth="1"/>
    <col min="1272" max="1272" width="13.5546875" style="299" customWidth="1"/>
    <col min="1273" max="1273" width="12" style="299" customWidth="1"/>
    <col min="1274" max="1274" width="14.5546875" style="299" customWidth="1"/>
    <col min="1275" max="1275" width="13.88671875" style="299" customWidth="1"/>
    <col min="1276" max="1276" width="0.5546875" style="299" customWidth="1"/>
    <col min="1277" max="1277" width="1.44140625" style="299" customWidth="1"/>
    <col min="1278" max="1278" width="6.5546875" style="299" bestFit="1" customWidth="1"/>
    <col min="1279" max="1514" width="8.6640625" style="299"/>
    <col min="1515" max="1515" width="0.5546875" style="299" customWidth="1"/>
    <col min="1516" max="1516" width="1.44140625" style="299" customWidth="1"/>
    <col min="1517" max="1517" width="4.44140625" style="299" customWidth="1"/>
    <col min="1518" max="1518" width="3.5546875" style="299" customWidth="1"/>
    <col min="1519" max="1519" width="14.44140625" style="299" customWidth="1"/>
    <col min="1520" max="1520" width="7.109375" style="299" customWidth="1"/>
    <col min="1521" max="1521" width="2.88671875" style="299" customWidth="1"/>
    <col min="1522" max="1522" width="10.44140625" style="299" customWidth="1"/>
    <col min="1523" max="1523" width="16.5546875" style="299" customWidth="1"/>
    <col min="1524" max="1524" width="16" style="299" customWidth="1"/>
    <col min="1525" max="1525" width="6.44140625" style="299" customWidth="1"/>
    <col min="1526" max="1526" width="8.109375" style="299" customWidth="1"/>
    <col min="1527" max="1527" width="12.5546875" style="299" customWidth="1"/>
    <col min="1528" max="1528" width="13.5546875" style="299" customWidth="1"/>
    <col min="1529" max="1529" width="12" style="299" customWidth="1"/>
    <col min="1530" max="1530" width="14.5546875" style="299" customWidth="1"/>
    <col min="1531" max="1531" width="13.88671875" style="299" customWidth="1"/>
    <col min="1532" max="1532" width="0.5546875" style="299" customWidth="1"/>
    <col min="1533" max="1533" width="1.44140625" style="299" customWidth="1"/>
    <col min="1534" max="1534" width="6.5546875" style="299" bestFit="1" customWidth="1"/>
    <col min="1535" max="1770" width="8.6640625" style="299"/>
    <col min="1771" max="1771" width="0.5546875" style="299" customWidth="1"/>
    <col min="1772" max="1772" width="1.44140625" style="299" customWidth="1"/>
    <col min="1773" max="1773" width="4.44140625" style="299" customWidth="1"/>
    <col min="1774" max="1774" width="3.5546875" style="299" customWidth="1"/>
    <col min="1775" max="1775" width="14.44140625" style="299" customWidth="1"/>
    <col min="1776" max="1776" width="7.109375" style="299" customWidth="1"/>
    <col min="1777" max="1777" width="2.88671875" style="299" customWidth="1"/>
    <col min="1778" max="1778" width="10.44140625" style="299" customWidth="1"/>
    <col min="1779" max="1779" width="16.5546875" style="299" customWidth="1"/>
    <col min="1780" max="1780" width="16" style="299" customWidth="1"/>
    <col min="1781" max="1781" width="6.44140625" style="299" customWidth="1"/>
    <col min="1782" max="1782" width="8.109375" style="299" customWidth="1"/>
    <col min="1783" max="1783" width="12.5546875" style="299" customWidth="1"/>
    <col min="1784" max="1784" width="13.5546875" style="299" customWidth="1"/>
    <col min="1785" max="1785" width="12" style="299" customWidth="1"/>
    <col min="1786" max="1786" width="14.5546875" style="299" customWidth="1"/>
    <col min="1787" max="1787" width="13.88671875" style="299" customWidth="1"/>
    <col min="1788" max="1788" width="0.5546875" style="299" customWidth="1"/>
    <col min="1789" max="1789" width="1.44140625" style="299" customWidth="1"/>
    <col min="1790" max="1790" width="6.5546875" style="299" bestFit="1" customWidth="1"/>
    <col min="1791" max="2026" width="8.6640625" style="299"/>
    <col min="2027" max="2027" width="0.5546875" style="299" customWidth="1"/>
    <col min="2028" max="2028" width="1.44140625" style="299" customWidth="1"/>
    <col min="2029" max="2029" width="4.44140625" style="299" customWidth="1"/>
    <col min="2030" max="2030" width="3.5546875" style="299" customWidth="1"/>
    <col min="2031" max="2031" width="14.44140625" style="299" customWidth="1"/>
    <col min="2032" max="2032" width="7.109375" style="299" customWidth="1"/>
    <col min="2033" max="2033" width="2.88671875" style="299" customWidth="1"/>
    <col min="2034" max="2034" width="10.44140625" style="299" customWidth="1"/>
    <col min="2035" max="2035" width="16.5546875" style="299" customWidth="1"/>
    <col min="2036" max="2036" width="16" style="299" customWidth="1"/>
    <col min="2037" max="2037" width="6.44140625" style="299" customWidth="1"/>
    <col min="2038" max="2038" width="8.109375" style="299" customWidth="1"/>
    <col min="2039" max="2039" width="12.5546875" style="299" customWidth="1"/>
    <col min="2040" max="2040" width="13.5546875" style="299" customWidth="1"/>
    <col min="2041" max="2041" width="12" style="299" customWidth="1"/>
    <col min="2042" max="2042" width="14.5546875" style="299" customWidth="1"/>
    <col min="2043" max="2043" width="13.88671875" style="299" customWidth="1"/>
    <col min="2044" max="2044" width="0.5546875" style="299" customWidth="1"/>
    <col min="2045" max="2045" width="1.44140625" style="299" customWidth="1"/>
    <col min="2046" max="2046" width="6.5546875" style="299" bestFit="1" customWidth="1"/>
    <col min="2047" max="2282" width="8.6640625" style="299"/>
    <col min="2283" max="2283" width="0.5546875" style="299" customWidth="1"/>
    <col min="2284" max="2284" width="1.44140625" style="299" customWidth="1"/>
    <col min="2285" max="2285" width="4.44140625" style="299" customWidth="1"/>
    <col min="2286" max="2286" width="3.5546875" style="299" customWidth="1"/>
    <col min="2287" max="2287" width="14.44140625" style="299" customWidth="1"/>
    <col min="2288" max="2288" width="7.109375" style="299" customWidth="1"/>
    <col min="2289" max="2289" width="2.88671875" style="299" customWidth="1"/>
    <col min="2290" max="2290" width="10.44140625" style="299" customWidth="1"/>
    <col min="2291" max="2291" width="16.5546875" style="299" customWidth="1"/>
    <col min="2292" max="2292" width="16" style="299" customWidth="1"/>
    <col min="2293" max="2293" width="6.44140625" style="299" customWidth="1"/>
    <col min="2294" max="2294" width="8.109375" style="299" customWidth="1"/>
    <col min="2295" max="2295" width="12.5546875" style="299" customWidth="1"/>
    <col min="2296" max="2296" width="13.5546875" style="299" customWidth="1"/>
    <col min="2297" max="2297" width="12" style="299" customWidth="1"/>
    <col min="2298" max="2298" width="14.5546875" style="299" customWidth="1"/>
    <col min="2299" max="2299" width="13.88671875" style="299" customWidth="1"/>
    <col min="2300" max="2300" width="0.5546875" style="299" customWidth="1"/>
    <col min="2301" max="2301" width="1.44140625" style="299" customWidth="1"/>
    <col min="2302" max="2302" width="6.5546875" style="299" bestFit="1" customWidth="1"/>
    <col min="2303" max="2538" width="8.6640625" style="299"/>
    <col min="2539" max="2539" width="0.5546875" style="299" customWidth="1"/>
    <col min="2540" max="2540" width="1.44140625" style="299" customWidth="1"/>
    <col min="2541" max="2541" width="4.44140625" style="299" customWidth="1"/>
    <col min="2542" max="2542" width="3.5546875" style="299" customWidth="1"/>
    <col min="2543" max="2543" width="14.44140625" style="299" customWidth="1"/>
    <col min="2544" max="2544" width="7.109375" style="299" customWidth="1"/>
    <col min="2545" max="2545" width="2.88671875" style="299" customWidth="1"/>
    <col min="2546" max="2546" width="10.44140625" style="299" customWidth="1"/>
    <col min="2547" max="2547" width="16.5546875" style="299" customWidth="1"/>
    <col min="2548" max="2548" width="16" style="299" customWidth="1"/>
    <col min="2549" max="2549" width="6.44140625" style="299" customWidth="1"/>
    <col min="2550" max="2550" width="8.109375" style="299" customWidth="1"/>
    <col min="2551" max="2551" width="12.5546875" style="299" customWidth="1"/>
    <col min="2552" max="2552" width="13.5546875" style="299" customWidth="1"/>
    <col min="2553" max="2553" width="12" style="299" customWidth="1"/>
    <col min="2554" max="2554" width="14.5546875" style="299" customWidth="1"/>
    <col min="2555" max="2555" width="13.88671875" style="299" customWidth="1"/>
    <col min="2556" max="2556" width="0.5546875" style="299" customWidth="1"/>
    <col min="2557" max="2557" width="1.44140625" style="299" customWidth="1"/>
    <col min="2558" max="2558" width="6.5546875" style="299" bestFit="1" customWidth="1"/>
    <col min="2559" max="2794" width="8.6640625" style="299"/>
    <col min="2795" max="2795" width="0.5546875" style="299" customWidth="1"/>
    <col min="2796" max="2796" width="1.44140625" style="299" customWidth="1"/>
    <col min="2797" max="2797" width="4.44140625" style="299" customWidth="1"/>
    <col min="2798" max="2798" width="3.5546875" style="299" customWidth="1"/>
    <col min="2799" max="2799" width="14.44140625" style="299" customWidth="1"/>
    <col min="2800" max="2800" width="7.109375" style="299" customWidth="1"/>
    <col min="2801" max="2801" width="2.88671875" style="299" customWidth="1"/>
    <col min="2802" max="2802" width="10.44140625" style="299" customWidth="1"/>
    <col min="2803" max="2803" width="16.5546875" style="299" customWidth="1"/>
    <col min="2804" max="2804" width="16" style="299" customWidth="1"/>
    <col min="2805" max="2805" width="6.44140625" style="299" customWidth="1"/>
    <col min="2806" max="2806" width="8.109375" style="299" customWidth="1"/>
    <col min="2807" max="2807" width="12.5546875" style="299" customWidth="1"/>
    <col min="2808" max="2808" width="13.5546875" style="299" customWidth="1"/>
    <col min="2809" max="2809" width="12" style="299" customWidth="1"/>
    <col min="2810" max="2810" width="14.5546875" style="299" customWidth="1"/>
    <col min="2811" max="2811" width="13.88671875" style="299" customWidth="1"/>
    <col min="2812" max="2812" width="0.5546875" style="299" customWidth="1"/>
    <col min="2813" max="2813" width="1.44140625" style="299" customWidth="1"/>
    <col min="2814" max="2814" width="6.5546875" style="299" bestFit="1" customWidth="1"/>
    <col min="2815" max="3050" width="8.6640625" style="299"/>
    <col min="3051" max="3051" width="0.5546875" style="299" customWidth="1"/>
    <col min="3052" max="3052" width="1.44140625" style="299" customWidth="1"/>
    <col min="3053" max="3053" width="4.44140625" style="299" customWidth="1"/>
    <col min="3054" max="3054" width="3.5546875" style="299" customWidth="1"/>
    <col min="3055" max="3055" width="14.44140625" style="299" customWidth="1"/>
    <col min="3056" max="3056" width="7.109375" style="299" customWidth="1"/>
    <col min="3057" max="3057" width="2.88671875" style="299" customWidth="1"/>
    <col min="3058" max="3058" width="10.44140625" style="299" customWidth="1"/>
    <col min="3059" max="3059" width="16.5546875" style="299" customWidth="1"/>
    <col min="3060" max="3060" width="16" style="299" customWidth="1"/>
    <col min="3061" max="3061" width="6.44140625" style="299" customWidth="1"/>
    <col min="3062" max="3062" width="8.109375" style="299" customWidth="1"/>
    <col min="3063" max="3063" width="12.5546875" style="299" customWidth="1"/>
    <col min="3064" max="3064" width="13.5546875" style="299" customWidth="1"/>
    <col min="3065" max="3065" width="12" style="299" customWidth="1"/>
    <col min="3066" max="3066" width="14.5546875" style="299" customWidth="1"/>
    <col min="3067" max="3067" width="13.88671875" style="299" customWidth="1"/>
    <col min="3068" max="3068" width="0.5546875" style="299" customWidth="1"/>
    <col min="3069" max="3069" width="1.44140625" style="299" customWidth="1"/>
    <col min="3070" max="3070" width="6.5546875" style="299" bestFit="1" customWidth="1"/>
    <col min="3071" max="3306" width="8.6640625" style="299"/>
    <col min="3307" max="3307" width="0.5546875" style="299" customWidth="1"/>
    <col min="3308" max="3308" width="1.44140625" style="299" customWidth="1"/>
    <col min="3309" max="3309" width="4.44140625" style="299" customWidth="1"/>
    <col min="3310" max="3310" width="3.5546875" style="299" customWidth="1"/>
    <col min="3311" max="3311" width="14.44140625" style="299" customWidth="1"/>
    <col min="3312" max="3312" width="7.109375" style="299" customWidth="1"/>
    <col min="3313" max="3313" width="2.88671875" style="299" customWidth="1"/>
    <col min="3314" max="3314" width="10.44140625" style="299" customWidth="1"/>
    <col min="3315" max="3315" width="16.5546875" style="299" customWidth="1"/>
    <col min="3316" max="3316" width="16" style="299" customWidth="1"/>
    <col min="3317" max="3317" width="6.44140625" style="299" customWidth="1"/>
    <col min="3318" max="3318" width="8.109375" style="299" customWidth="1"/>
    <col min="3319" max="3319" width="12.5546875" style="299" customWidth="1"/>
    <col min="3320" max="3320" width="13.5546875" style="299" customWidth="1"/>
    <col min="3321" max="3321" width="12" style="299" customWidth="1"/>
    <col min="3322" max="3322" width="14.5546875" style="299" customWidth="1"/>
    <col min="3323" max="3323" width="13.88671875" style="299" customWidth="1"/>
    <col min="3324" max="3324" width="0.5546875" style="299" customWidth="1"/>
    <col min="3325" max="3325" width="1.44140625" style="299" customWidth="1"/>
    <col min="3326" max="3326" width="6.5546875" style="299" bestFit="1" customWidth="1"/>
    <col min="3327" max="3562" width="8.6640625" style="299"/>
    <col min="3563" max="3563" width="0.5546875" style="299" customWidth="1"/>
    <col min="3564" max="3564" width="1.44140625" style="299" customWidth="1"/>
    <col min="3565" max="3565" width="4.44140625" style="299" customWidth="1"/>
    <col min="3566" max="3566" width="3.5546875" style="299" customWidth="1"/>
    <col min="3567" max="3567" width="14.44140625" style="299" customWidth="1"/>
    <col min="3568" max="3568" width="7.109375" style="299" customWidth="1"/>
    <col min="3569" max="3569" width="2.88671875" style="299" customWidth="1"/>
    <col min="3570" max="3570" width="10.44140625" style="299" customWidth="1"/>
    <col min="3571" max="3571" width="16.5546875" style="299" customWidth="1"/>
    <col min="3572" max="3572" width="16" style="299" customWidth="1"/>
    <col min="3573" max="3573" width="6.44140625" style="299" customWidth="1"/>
    <col min="3574" max="3574" width="8.109375" style="299" customWidth="1"/>
    <col min="3575" max="3575" width="12.5546875" style="299" customWidth="1"/>
    <col min="3576" max="3576" width="13.5546875" style="299" customWidth="1"/>
    <col min="3577" max="3577" width="12" style="299" customWidth="1"/>
    <col min="3578" max="3578" width="14.5546875" style="299" customWidth="1"/>
    <col min="3579" max="3579" width="13.88671875" style="299" customWidth="1"/>
    <col min="3580" max="3580" width="0.5546875" style="299" customWidth="1"/>
    <col min="3581" max="3581" width="1.44140625" style="299" customWidth="1"/>
    <col min="3582" max="3582" width="6.5546875" style="299" bestFit="1" customWidth="1"/>
    <col min="3583" max="3818" width="8.6640625" style="299"/>
    <col min="3819" max="3819" width="0.5546875" style="299" customWidth="1"/>
    <col min="3820" max="3820" width="1.44140625" style="299" customWidth="1"/>
    <col min="3821" max="3821" width="4.44140625" style="299" customWidth="1"/>
    <col min="3822" max="3822" width="3.5546875" style="299" customWidth="1"/>
    <col min="3823" max="3823" width="14.44140625" style="299" customWidth="1"/>
    <col min="3824" max="3824" width="7.109375" style="299" customWidth="1"/>
    <col min="3825" max="3825" width="2.88671875" style="299" customWidth="1"/>
    <col min="3826" max="3826" width="10.44140625" style="299" customWidth="1"/>
    <col min="3827" max="3827" width="16.5546875" style="299" customWidth="1"/>
    <col min="3828" max="3828" width="16" style="299" customWidth="1"/>
    <col min="3829" max="3829" width="6.44140625" style="299" customWidth="1"/>
    <col min="3830" max="3830" width="8.109375" style="299" customWidth="1"/>
    <col min="3831" max="3831" width="12.5546875" style="299" customWidth="1"/>
    <col min="3832" max="3832" width="13.5546875" style="299" customWidth="1"/>
    <col min="3833" max="3833" width="12" style="299" customWidth="1"/>
    <col min="3834" max="3834" width="14.5546875" style="299" customWidth="1"/>
    <col min="3835" max="3835" width="13.88671875" style="299" customWidth="1"/>
    <col min="3836" max="3836" width="0.5546875" style="299" customWidth="1"/>
    <col min="3837" max="3837" width="1.44140625" style="299" customWidth="1"/>
    <col min="3838" max="3838" width="6.5546875" style="299" bestFit="1" customWidth="1"/>
    <col min="3839" max="4074" width="8.6640625" style="299"/>
    <col min="4075" max="4075" width="0.5546875" style="299" customWidth="1"/>
    <col min="4076" max="4076" width="1.44140625" style="299" customWidth="1"/>
    <col min="4077" max="4077" width="4.44140625" style="299" customWidth="1"/>
    <col min="4078" max="4078" width="3.5546875" style="299" customWidth="1"/>
    <col min="4079" max="4079" width="14.44140625" style="299" customWidth="1"/>
    <col min="4080" max="4080" width="7.109375" style="299" customWidth="1"/>
    <col min="4081" max="4081" width="2.88671875" style="299" customWidth="1"/>
    <col min="4082" max="4082" width="10.44140625" style="299" customWidth="1"/>
    <col min="4083" max="4083" width="16.5546875" style="299" customWidth="1"/>
    <col min="4084" max="4084" width="16" style="299" customWidth="1"/>
    <col min="4085" max="4085" width="6.44140625" style="299" customWidth="1"/>
    <col min="4086" max="4086" width="8.109375" style="299" customWidth="1"/>
    <col min="4087" max="4087" width="12.5546875" style="299" customWidth="1"/>
    <col min="4088" max="4088" width="13.5546875" style="299" customWidth="1"/>
    <col min="4089" max="4089" width="12" style="299" customWidth="1"/>
    <col min="4090" max="4090" width="14.5546875" style="299" customWidth="1"/>
    <col min="4091" max="4091" width="13.88671875" style="299" customWidth="1"/>
    <col min="4092" max="4092" width="0.5546875" style="299" customWidth="1"/>
    <col min="4093" max="4093" width="1.44140625" style="299" customWidth="1"/>
    <col min="4094" max="4094" width="6.5546875" style="299" bestFit="1" customWidth="1"/>
    <col min="4095" max="4330" width="8.6640625" style="299"/>
    <col min="4331" max="4331" width="0.5546875" style="299" customWidth="1"/>
    <col min="4332" max="4332" width="1.44140625" style="299" customWidth="1"/>
    <col min="4333" max="4333" width="4.44140625" style="299" customWidth="1"/>
    <col min="4334" max="4334" width="3.5546875" style="299" customWidth="1"/>
    <col min="4335" max="4335" width="14.44140625" style="299" customWidth="1"/>
    <col min="4336" max="4336" width="7.109375" style="299" customWidth="1"/>
    <col min="4337" max="4337" width="2.88671875" style="299" customWidth="1"/>
    <col min="4338" max="4338" width="10.44140625" style="299" customWidth="1"/>
    <col min="4339" max="4339" width="16.5546875" style="299" customWidth="1"/>
    <col min="4340" max="4340" width="16" style="299" customWidth="1"/>
    <col min="4341" max="4341" width="6.44140625" style="299" customWidth="1"/>
    <col min="4342" max="4342" width="8.109375" style="299" customWidth="1"/>
    <col min="4343" max="4343" width="12.5546875" style="299" customWidth="1"/>
    <col min="4344" max="4344" width="13.5546875" style="299" customWidth="1"/>
    <col min="4345" max="4345" width="12" style="299" customWidth="1"/>
    <col min="4346" max="4346" width="14.5546875" style="299" customWidth="1"/>
    <col min="4347" max="4347" width="13.88671875" style="299" customWidth="1"/>
    <col min="4348" max="4348" width="0.5546875" style="299" customWidth="1"/>
    <col min="4349" max="4349" width="1.44140625" style="299" customWidth="1"/>
    <col min="4350" max="4350" width="6.5546875" style="299" bestFit="1" customWidth="1"/>
    <col min="4351" max="4586" width="8.6640625" style="299"/>
    <col min="4587" max="4587" width="0.5546875" style="299" customWidth="1"/>
    <col min="4588" max="4588" width="1.44140625" style="299" customWidth="1"/>
    <col min="4589" max="4589" width="4.44140625" style="299" customWidth="1"/>
    <col min="4590" max="4590" width="3.5546875" style="299" customWidth="1"/>
    <col min="4591" max="4591" width="14.44140625" style="299" customWidth="1"/>
    <col min="4592" max="4592" width="7.109375" style="299" customWidth="1"/>
    <col min="4593" max="4593" width="2.88671875" style="299" customWidth="1"/>
    <col min="4594" max="4594" width="10.44140625" style="299" customWidth="1"/>
    <col min="4595" max="4595" width="16.5546875" style="299" customWidth="1"/>
    <col min="4596" max="4596" width="16" style="299" customWidth="1"/>
    <col min="4597" max="4597" width="6.44140625" style="299" customWidth="1"/>
    <col min="4598" max="4598" width="8.109375" style="299" customWidth="1"/>
    <col min="4599" max="4599" width="12.5546875" style="299" customWidth="1"/>
    <col min="4600" max="4600" width="13.5546875" style="299" customWidth="1"/>
    <col min="4601" max="4601" width="12" style="299" customWidth="1"/>
    <col min="4602" max="4602" width="14.5546875" style="299" customWidth="1"/>
    <col min="4603" max="4603" width="13.88671875" style="299" customWidth="1"/>
    <col min="4604" max="4604" width="0.5546875" style="299" customWidth="1"/>
    <col min="4605" max="4605" width="1.44140625" style="299" customWidth="1"/>
    <col min="4606" max="4606" width="6.5546875" style="299" bestFit="1" customWidth="1"/>
    <col min="4607" max="4842" width="8.6640625" style="299"/>
    <col min="4843" max="4843" width="0.5546875" style="299" customWidth="1"/>
    <col min="4844" max="4844" width="1.44140625" style="299" customWidth="1"/>
    <col min="4845" max="4845" width="4.44140625" style="299" customWidth="1"/>
    <col min="4846" max="4846" width="3.5546875" style="299" customWidth="1"/>
    <col min="4847" max="4847" width="14.44140625" style="299" customWidth="1"/>
    <col min="4848" max="4848" width="7.109375" style="299" customWidth="1"/>
    <col min="4849" max="4849" width="2.88671875" style="299" customWidth="1"/>
    <col min="4850" max="4850" width="10.44140625" style="299" customWidth="1"/>
    <col min="4851" max="4851" width="16.5546875" style="299" customWidth="1"/>
    <col min="4852" max="4852" width="16" style="299" customWidth="1"/>
    <col min="4853" max="4853" width="6.44140625" style="299" customWidth="1"/>
    <col min="4854" max="4854" width="8.109375" style="299" customWidth="1"/>
    <col min="4855" max="4855" width="12.5546875" style="299" customWidth="1"/>
    <col min="4856" max="4856" width="13.5546875" style="299" customWidth="1"/>
    <col min="4857" max="4857" width="12" style="299" customWidth="1"/>
    <col min="4858" max="4858" width="14.5546875" style="299" customWidth="1"/>
    <col min="4859" max="4859" width="13.88671875" style="299" customWidth="1"/>
    <col min="4860" max="4860" width="0.5546875" style="299" customWidth="1"/>
    <col min="4861" max="4861" width="1.44140625" style="299" customWidth="1"/>
    <col min="4862" max="4862" width="6.5546875" style="299" bestFit="1" customWidth="1"/>
    <col min="4863" max="5098" width="8.6640625" style="299"/>
    <col min="5099" max="5099" width="0.5546875" style="299" customWidth="1"/>
    <col min="5100" max="5100" width="1.44140625" style="299" customWidth="1"/>
    <col min="5101" max="5101" width="4.44140625" style="299" customWidth="1"/>
    <col min="5102" max="5102" width="3.5546875" style="299" customWidth="1"/>
    <col min="5103" max="5103" width="14.44140625" style="299" customWidth="1"/>
    <col min="5104" max="5104" width="7.109375" style="299" customWidth="1"/>
    <col min="5105" max="5105" width="2.88671875" style="299" customWidth="1"/>
    <col min="5106" max="5106" width="10.44140625" style="299" customWidth="1"/>
    <col min="5107" max="5107" width="16.5546875" style="299" customWidth="1"/>
    <col min="5108" max="5108" width="16" style="299" customWidth="1"/>
    <col min="5109" max="5109" width="6.44140625" style="299" customWidth="1"/>
    <col min="5110" max="5110" width="8.109375" style="299" customWidth="1"/>
    <col min="5111" max="5111" width="12.5546875" style="299" customWidth="1"/>
    <col min="5112" max="5112" width="13.5546875" style="299" customWidth="1"/>
    <col min="5113" max="5113" width="12" style="299" customWidth="1"/>
    <col min="5114" max="5114" width="14.5546875" style="299" customWidth="1"/>
    <col min="5115" max="5115" width="13.88671875" style="299" customWidth="1"/>
    <col min="5116" max="5116" width="0.5546875" style="299" customWidth="1"/>
    <col min="5117" max="5117" width="1.44140625" style="299" customWidth="1"/>
    <col min="5118" max="5118" width="6.5546875" style="299" bestFit="1" customWidth="1"/>
    <col min="5119" max="5354" width="8.6640625" style="299"/>
    <col min="5355" max="5355" width="0.5546875" style="299" customWidth="1"/>
    <col min="5356" max="5356" width="1.44140625" style="299" customWidth="1"/>
    <col min="5357" max="5357" width="4.44140625" style="299" customWidth="1"/>
    <col min="5358" max="5358" width="3.5546875" style="299" customWidth="1"/>
    <col min="5359" max="5359" width="14.44140625" style="299" customWidth="1"/>
    <col min="5360" max="5360" width="7.109375" style="299" customWidth="1"/>
    <col min="5361" max="5361" width="2.88671875" style="299" customWidth="1"/>
    <col min="5362" max="5362" width="10.44140625" style="299" customWidth="1"/>
    <col min="5363" max="5363" width="16.5546875" style="299" customWidth="1"/>
    <col min="5364" max="5364" width="16" style="299" customWidth="1"/>
    <col min="5365" max="5365" width="6.44140625" style="299" customWidth="1"/>
    <col min="5366" max="5366" width="8.109375" style="299" customWidth="1"/>
    <col min="5367" max="5367" width="12.5546875" style="299" customWidth="1"/>
    <col min="5368" max="5368" width="13.5546875" style="299" customWidth="1"/>
    <col min="5369" max="5369" width="12" style="299" customWidth="1"/>
    <col min="5370" max="5370" width="14.5546875" style="299" customWidth="1"/>
    <col min="5371" max="5371" width="13.88671875" style="299" customWidth="1"/>
    <col min="5372" max="5372" width="0.5546875" style="299" customWidth="1"/>
    <col min="5373" max="5373" width="1.44140625" style="299" customWidth="1"/>
    <col min="5374" max="5374" width="6.5546875" style="299" bestFit="1" customWidth="1"/>
    <col min="5375" max="5610" width="8.6640625" style="299"/>
    <col min="5611" max="5611" width="0.5546875" style="299" customWidth="1"/>
    <col min="5612" max="5612" width="1.44140625" style="299" customWidth="1"/>
    <col min="5613" max="5613" width="4.44140625" style="299" customWidth="1"/>
    <col min="5614" max="5614" width="3.5546875" style="299" customWidth="1"/>
    <col min="5615" max="5615" width="14.44140625" style="299" customWidth="1"/>
    <col min="5616" max="5616" width="7.109375" style="299" customWidth="1"/>
    <col min="5617" max="5617" width="2.88671875" style="299" customWidth="1"/>
    <col min="5618" max="5618" width="10.44140625" style="299" customWidth="1"/>
    <col min="5619" max="5619" width="16.5546875" style="299" customWidth="1"/>
    <col min="5620" max="5620" width="16" style="299" customWidth="1"/>
    <col min="5621" max="5621" width="6.44140625" style="299" customWidth="1"/>
    <col min="5622" max="5622" width="8.109375" style="299" customWidth="1"/>
    <col min="5623" max="5623" width="12.5546875" style="299" customWidth="1"/>
    <col min="5624" max="5624" width="13.5546875" style="299" customWidth="1"/>
    <col min="5625" max="5625" width="12" style="299" customWidth="1"/>
    <col min="5626" max="5626" width="14.5546875" style="299" customWidth="1"/>
    <col min="5627" max="5627" width="13.88671875" style="299" customWidth="1"/>
    <col min="5628" max="5628" width="0.5546875" style="299" customWidth="1"/>
    <col min="5629" max="5629" width="1.44140625" style="299" customWidth="1"/>
    <col min="5630" max="5630" width="6.5546875" style="299" bestFit="1" customWidth="1"/>
    <col min="5631" max="5866" width="8.6640625" style="299"/>
    <col min="5867" max="5867" width="0.5546875" style="299" customWidth="1"/>
    <col min="5868" max="5868" width="1.44140625" style="299" customWidth="1"/>
    <col min="5869" max="5869" width="4.44140625" style="299" customWidth="1"/>
    <col min="5870" max="5870" width="3.5546875" style="299" customWidth="1"/>
    <col min="5871" max="5871" width="14.44140625" style="299" customWidth="1"/>
    <col min="5872" max="5872" width="7.109375" style="299" customWidth="1"/>
    <col min="5873" max="5873" width="2.88671875" style="299" customWidth="1"/>
    <col min="5874" max="5874" width="10.44140625" style="299" customWidth="1"/>
    <col min="5875" max="5875" width="16.5546875" style="299" customWidth="1"/>
    <col min="5876" max="5876" width="16" style="299" customWidth="1"/>
    <col min="5877" max="5877" width="6.44140625" style="299" customWidth="1"/>
    <col min="5878" max="5878" width="8.109375" style="299" customWidth="1"/>
    <col min="5879" max="5879" width="12.5546875" style="299" customWidth="1"/>
    <col min="5880" max="5880" width="13.5546875" style="299" customWidth="1"/>
    <col min="5881" max="5881" width="12" style="299" customWidth="1"/>
    <col min="5882" max="5882" width="14.5546875" style="299" customWidth="1"/>
    <col min="5883" max="5883" width="13.88671875" style="299" customWidth="1"/>
    <col min="5884" max="5884" width="0.5546875" style="299" customWidth="1"/>
    <col min="5885" max="5885" width="1.44140625" style="299" customWidth="1"/>
    <col min="5886" max="5886" width="6.5546875" style="299" bestFit="1" customWidth="1"/>
    <col min="5887" max="6122" width="8.6640625" style="299"/>
    <col min="6123" max="6123" width="0.5546875" style="299" customWidth="1"/>
    <col min="6124" max="6124" width="1.44140625" style="299" customWidth="1"/>
    <col min="6125" max="6125" width="4.44140625" style="299" customWidth="1"/>
    <col min="6126" max="6126" width="3.5546875" style="299" customWidth="1"/>
    <col min="6127" max="6127" width="14.44140625" style="299" customWidth="1"/>
    <col min="6128" max="6128" width="7.109375" style="299" customWidth="1"/>
    <col min="6129" max="6129" width="2.88671875" style="299" customWidth="1"/>
    <col min="6130" max="6130" width="10.44140625" style="299" customWidth="1"/>
    <col min="6131" max="6131" width="16.5546875" style="299" customWidth="1"/>
    <col min="6132" max="6132" width="16" style="299" customWidth="1"/>
    <col min="6133" max="6133" width="6.44140625" style="299" customWidth="1"/>
    <col min="6134" max="6134" width="8.109375" style="299" customWidth="1"/>
    <col min="6135" max="6135" width="12.5546875" style="299" customWidth="1"/>
    <col min="6136" max="6136" width="13.5546875" style="299" customWidth="1"/>
    <col min="6137" max="6137" width="12" style="299" customWidth="1"/>
    <col min="6138" max="6138" width="14.5546875" style="299" customWidth="1"/>
    <col min="6139" max="6139" width="13.88671875" style="299" customWidth="1"/>
    <col min="6140" max="6140" width="0.5546875" style="299" customWidth="1"/>
    <col min="6141" max="6141" width="1.44140625" style="299" customWidth="1"/>
    <col min="6142" max="6142" width="6.5546875" style="299" bestFit="1" customWidth="1"/>
    <col min="6143" max="6378" width="8.6640625" style="299"/>
    <col min="6379" max="6379" width="0.5546875" style="299" customWidth="1"/>
    <col min="6380" max="6380" width="1.44140625" style="299" customWidth="1"/>
    <col min="6381" max="6381" width="4.44140625" style="299" customWidth="1"/>
    <col min="6382" max="6382" width="3.5546875" style="299" customWidth="1"/>
    <col min="6383" max="6383" width="14.44140625" style="299" customWidth="1"/>
    <col min="6384" max="6384" width="7.109375" style="299" customWidth="1"/>
    <col min="6385" max="6385" width="2.88671875" style="299" customWidth="1"/>
    <col min="6386" max="6386" width="10.44140625" style="299" customWidth="1"/>
    <col min="6387" max="6387" width="16.5546875" style="299" customWidth="1"/>
    <col min="6388" max="6388" width="16" style="299" customWidth="1"/>
    <col min="6389" max="6389" width="6.44140625" style="299" customWidth="1"/>
    <col min="6390" max="6390" width="8.109375" style="299" customWidth="1"/>
    <col min="6391" max="6391" width="12.5546875" style="299" customWidth="1"/>
    <col min="6392" max="6392" width="13.5546875" style="299" customWidth="1"/>
    <col min="6393" max="6393" width="12" style="299" customWidth="1"/>
    <col min="6394" max="6394" width="14.5546875" style="299" customWidth="1"/>
    <col min="6395" max="6395" width="13.88671875" style="299" customWidth="1"/>
    <col min="6396" max="6396" width="0.5546875" style="299" customWidth="1"/>
    <col min="6397" max="6397" width="1.44140625" style="299" customWidth="1"/>
    <col min="6398" max="6398" width="6.5546875" style="299" bestFit="1" customWidth="1"/>
    <col min="6399" max="6634" width="8.6640625" style="299"/>
    <col min="6635" max="6635" width="0.5546875" style="299" customWidth="1"/>
    <col min="6636" max="6636" width="1.44140625" style="299" customWidth="1"/>
    <col min="6637" max="6637" width="4.44140625" style="299" customWidth="1"/>
    <col min="6638" max="6638" width="3.5546875" style="299" customWidth="1"/>
    <col min="6639" max="6639" width="14.44140625" style="299" customWidth="1"/>
    <col min="6640" max="6640" width="7.109375" style="299" customWidth="1"/>
    <col min="6641" max="6641" width="2.88671875" style="299" customWidth="1"/>
    <col min="6642" max="6642" width="10.44140625" style="299" customWidth="1"/>
    <col min="6643" max="6643" width="16.5546875" style="299" customWidth="1"/>
    <col min="6644" max="6644" width="16" style="299" customWidth="1"/>
    <col min="6645" max="6645" width="6.44140625" style="299" customWidth="1"/>
    <col min="6646" max="6646" width="8.109375" style="299" customWidth="1"/>
    <col min="6647" max="6647" width="12.5546875" style="299" customWidth="1"/>
    <col min="6648" max="6648" width="13.5546875" style="299" customWidth="1"/>
    <col min="6649" max="6649" width="12" style="299" customWidth="1"/>
    <col min="6650" max="6650" width="14.5546875" style="299" customWidth="1"/>
    <col min="6651" max="6651" width="13.88671875" style="299" customWidth="1"/>
    <col min="6652" max="6652" width="0.5546875" style="299" customWidth="1"/>
    <col min="6653" max="6653" width="1.44140625" style="299" customWidth="1"/>
    <col min="6654" max="6654" width="6.5546875" style="299" bestFit="1" customWidth="1"/>
    <col min="6655" max="6890" width="8.6640625" style="299"/>
    <col min="6891" max="6891" width="0.5546875" style="299" customWidth="1"/>
    <col min="6892" max="6892" width="1.44140625" style="299" customWidth="1"/>
    <col min="6893" max="6893" width="4.44140625" style="299" customWidth="1"/>
    <col min="6894" max="6894" width="3.5546875" style="299" customWidth="1"/>
    <col min="6895" max="6895" width="14.44140625" style="299" customWidth="1"/>
    <col min="6896" max="6896" width="7.109375" style="299" customWidth="1"/>
    <col min="6897" max="6897" width="2.88671875" style="299" customWidth="1"/>
    <col min="6898" max="6898" width="10.44140625" style="299" customWidth="1"/>
    <col min="6899" max="6899" width="16.5546875" style="299" customWidth="1"/>
    <col min="6900" max="6900" width="16" style="299" customWidth="1"/>
    <col min="6901" max="6901" width="6.44140625" style="299" customWidth="1"/>
    <col min="6902" max="6902" width="8.109375" style="299" customWidth="1"/>
    <col min="6903" max="6903" width="12.5546875" style="299" customWidth="1"/>
    <col min="6904" max="6904" width="13.5546875" style="299" customWidth="1"/>
    <col min="6905" max="6905" width="12" style="299" customWidth="1"/>
    <col min="6906" max="6906" width="14.5546875" style="299" customWidth="1"/>
    <col min="6907" max="6907" width="13.88671875" style="299" customWidth="1"/>
    <col min="6908" max="6908" width="0.5546875" style="299" customWidth="1"/>
    <col min="6909" max="6909" width="1.44140625" style="299" customWidth="1"/>
    <col min="6910" max="6910" width="6.5546875" style="299" bestFit="1" customWidth="1"/>
    <col min="6911" max="7146" width="8.6640625" style="299"/>
    <col min="7147" max="7147" width="0.5546875" style="299" customWidth="1"/>
    <col min="7148" max="7148" width="1.44140625" style="299" customWidth="1"/>
    <col min="7149" max="7149" width="4.44140625" style="299" customWidth="1"/>
    <col min="7150" max="7150" width="3.5546875" style="299" customWidth="1"/>
    <col min="7151" max="7151" width="14.44140625" style="299" customWidth="1"/>
    <col min="7152" max="7152" width="7.109375" style="299" customWidth="1"/>
    <col min="7153" max="7153" width="2.88671875" style="299" customWidth="1"/>
    <col min="7154" max="7154" width="10.44140625" style="299" customWidth="1"/>
    <col min="7155" max="7155" width="16.5546875" style="299" customWidth="1"/>
    <col min="7156" max="7156" width="16" style="299" customWidth="1"/>
    <col min="7157" max="7157" width="6.44140625" style="299" customWidth="1"/>
    <col min="7158" max="7158" width="8.109375" style="299" customWidth="1"/>
    <col min="7159" max="7159" width="12.5546875" style="299" customWidth="1"/>
    <col min="7160" max="7160" width="13.5546875" style="299" customWidth="1"/>
    <col min="7161" max="7161" width="12" style="299" customWidth="1"/>
    <col min="7162" max="7162" width="14.5546875" style="299" customWidth="1"/>
    <col min="7163" max="7163" width="13.88671875" style="299" customWidth="1"/>
    <col min="7164" max="7164" width="0.5546875" style="299" customWidth="1"/>
    <col min="7165" max="7165" width="1.44140625" style="299" customWidth="1"/>
    <col min="7166" max="7166" width="6.5546875" style="299" bestFit="1" customWidth="1"/>
    <col min="7167" max="7402" width="8.6640625" style="299"/>
    <col min="7403" max="7403" width="0.5546875" style="299" customWidth="1"/>
    <col min="7404" max="7404" width="1.44140625" style="299" customWidth="1"/>
    <col min="7405" max="7405" width="4.44140625" style="299" customWidth="1"/>
    <col min="7406" max="7406" width="3.5546875" style="299" customWidth="1"/>
    <col min="7407" max="7407" width="14.44140625" style="299" customWidth="1"/>
    <col min="7408" max="7408" width="7.109375" style="299" customWidth="1"/>
    <col min="7409" max="7409" width="2.88671875" style="299" customWidth="1"/>
    <col min="7410" max="7410" width="10.44140625" style="299" customWidth="1"/>
    <col min="7411" max="7411" width="16.5546875" style="299" customWidth="1"/>
    <col min="7412" max="7412" width="16" style="299" customWidth="1"/>
    <col min="7413" max="7413" width="6.44140625" style="299" customWidth="1"/>
    <col min="7414" max="7414" width="8.109375" style="299" customWidth="1"/>
    <col min="7415" max="7415" width="12.5546875" style="299" customWidth="1"/>
    <col min="7416" max="7416" width="13.5546875" style="299" customWidth="1"/>
    <col min="7417" max="7417" width="12" style="299" customWidth="1"/>
    <col min="7418" max="7418" width="14.5546875" style="299" customWidth="1"/>
    <col min="7419" max="7419" width="13.88671875" style="299" customWidth="1"/>
    <col min="7420" max="7420" width="0.5546875" style="299" customWidth="1"/>
    <col min="7421" max="7421" width="1.44140625" style="299" customWidth="1"/>
    <col min="7422" max="7422" width="6.5546875" style="299" bestFit="1" customWidth="1"/>
    <col min="7423" max="7658" width="8.6640625" style="299"/>
    <col min="7659" max="7659" width="0.5546875" style="299" customWidth="1"/>
    <col min="7660" max="7660" width="1.44140625" style="299" customWidth="1"/>
    <col min="7661" max="7661" width="4.44140625" style="299" customWidth="1"/>
    <col min="7662" max="7662" width="3.5546875" style="299" customWidth="1"/>
    <col min="7663" max="7663" width="14.44140625" style="299" customWidth="1"/>
    <col min="7664" max="7664" width="7.109375" style="299" customWidth="1"/>
    <col min="7665" max="7665" width="2.88671875" style="299" customWidth="1"/>
    <col min="7666" max="7666" width="10.44140625" style="299" customWidth="1"/>
    <col min="7667" max="7667" width="16.5546875" style="299" customWidth="1"/>
    <col min="7668" max="7668" width="16" style="299" customWidth="1"/>
    <col min="7669" max="7669" width="6.44140625" style="299" customWidth="1"/>
    <col min="7670" max="7670" width="8.109375" style="299" customWidth="1"/>
    <col min="7671" max="7671" width="12.5546875" style="299" customWidth="1"/>
    <col min="7672" max="7672" width="13.5546875" style="299" customWidth="1"/>
    <col min="7673" max="7673" width="12" style="299" customWidth="1"/>
    <col min="7674" max="7674" width="14.5546875" style="299" customWidth="1"/>
    <col min="7675" max="7675" width="13.88671875" style="299" customWidth="1"/>
    <col min="7676" max="7676" width="0.5546875" style="299" customWidth="1"/>
    <col min="7677" max="7677" width="1.44140625" style="299" customWidth="1"/>
    <col min="7678" max="7678" width="6.5546875" style="299" bestFit="1" customWidth="1"/>
    <col min="7679" max="7914" width="8.6640625" style="299"/>
    <col min="7915" max="7915" width="0.5546875" style="299" customWidth="1"/>
    <col min="7916" max="7916" width="1.44140625" style="299" customWidth="1"/>
    <col min="7917" max="7917" width="4.44140625" style="299" customWidth="1"/>
    <col min="7918" max="7918" width="3.5546875" style="299" customWidth="1"/>
    <col min="7919" max="7919" width="14.44140625" style="299" customWidth="1"/>
    <col min="7920" max="7920" width="7.109375" style="299" customWidth="1"/>
    <col min="7921" max="7921" width="2.88671875" style="299" customWidth="1"/>
    <col min="7922" max="7922" width="10.44140625" style="299" customWidth="1"/>
    <col min="7923" max="7923" width="16.5546875" style="299" customWidth="1"/>
    <col min="7924" max="7924" width="16" style="299" customWidth="1"/>
    <col min="7925" max="7925" width="6.44140625" style="299" customWidth="1"/>
    <col min="7926" max="7926" width="8.109375" style="299" customWidth="1"/>
    <col min="7927" max="7927" width="12.5546875" style="299" customWidth="1"/>
    <col min="7928" max="7928" width="13.5546875" style="299" customWidth="1"/>
    <col min="7929" max="7929" width="12" style="299" customWidth="1"/>
    <col min="7930" max="7930" width="14.5546875" style="299" customWidth="1"/>
    <col min="7931" max="7931" width="13.88671875" style="299" customWidth="1"/>
    <col min="7932" max="7932" width="0.5546875" style="299" customWidth="1"/>
    <col min="7933" max="7933" width="1.44140625" style="299" customWidth="1"/>
    <col min="7934" max="7934" width="6.5546875" style="299" bestFit="1" customWidth="1"/>
    <col min="7935" max="8170" width="8.6640625" style="299"/>
    <col min="8171" max="8171" width="0.5546875" style="299" customWidth="1"/>
    <col min="8172" max="8172" width="1.44140625" style="299" customWidth="1"/>
    <col min="8173" max="8173" width="4.44140625" style="299" customWidth="1"/>
    <col min="8174" max="8174" width="3.5546875" style="299" customWidth="1"/>
    <col min="8175" max="8175" width="14.44140625" style="299" customWidth="1"/>
    <col min="8176" max="8176" width="7.109375" style="299" customWidth="1"/>
    <col min="8177" max="8177" width="2.88671875" style="299" customWidth="1"/>
    <col min="8178" max="8178" width="10.44140625" style="299" customWidth="1"/>
    <col min="8179" max="8179" width="16.5546875" style="299" customWidth="1"/>
    <col min="8180" max="8180" width="16" style="299" customWidth="1"/>
    <col min="8181" max="8181" width="6.44140625" style="299" customWidth="1"/>
    <col min="8182" max="8182" width="8.109375" style="299" customWidth="1"/>
    <col min="8183" max="8183" width="12.5546875" style="299" customWidth="1"/>
    <col min="8184" max="8184" width="13.5546875" style="299" customWidth="1"/>
    <col min="8185" max="8185" width="12" style="299" customWidth="1"/>
    <col min="8186" max="8186" width="14.5546875" style="299" customWidth="1"/>
    <col min="8187" max="8187" width="13.88671875" style="299" customWidth="1"/>
    <col min="8188" max="8188" width="0.5546875" style="299" customWidth="1"/>
    <col min="8189" max="8189" width="1.44140625" style="299" customWidth="1"/>
    <col min="8190" max="8190" width="6.5546875" style="299" bestFit="1" customWidth="1"/>
    <col min="8191" max="8426" width="8.6640625" style="299"/>
    <col min="8427" max="8427" width="0.5546875" style="299" customWidth="1"/>
    <col min="8428" max="8428" width="1.44140625" style="299" customWidth="1"/>
    <col min="8429" max="8429" width="4.44140625" style="299" customWidth="1"/>
    <col min="8430" max="8430" width="3.5546875" style="299" customWidth="1"/>
    <col min="8431" max="8431" width="14.44140625" style="299" customWidth="1"/>
    <col min="8432" max="8432" width="7.109375" style="299" customWidth="1"/>
    <col min="8433" max="8433" width="2.88671875" style="299" customWidth="1"/>
    <col min="8434" max="8434" width="10.44140625" style="299" customWidth="1"/>
    <col min="8435" max="8435" width="16.5546875" style="299" customWidth="1"/>
    <col min="8436" max="8436" width="16" style="299" customWidth="1"/>
    <col min="8437" max="8437" width="6.44140625" style="299" customWidth="1"/>
    <col min="8438" max="8438" width="8.109375" style="299" customWidth="1"/>
    <col min="8439" max="8439" width="12.5546875" style="299" customWidth="1"/>
    <col min="8440" max="8440" width="13.5546875" style="299" customWidth="1"/>
    <col min="8441" max="8441" width="12" style="299" customWidth="1"/>
    <col min="8442" max="8442" width="14.5546875" style="299" customWidth="1"/>
    <col min="8443" max="8443" width="13.88671875" style="299" customWidth="1"/>
    <col min="8444" max="8444" width="0.5546875" style="299" customWidth="1"/>
    <col min="8445" max="8445" width="1.44140625" style="299" customWidth="1"/>
    <col min="8446" max="8446" width="6.5546875" style="299" bestFit="1" customWidth="1"/>
    <col min="8447" max="8682" width="8.6640625" style="299"/>
    <col min="8683" max="8683" width="0.5546875" style="299" customWidth="1"/>
    <col min="8684" max="8684" width="1.44140625" style="299" customWidth="1"/>
    <col min="8685" max="8685" width="4.44140625" style="299" customWidth="1"/>
    <col min="8686" max="8686" width="3.5546875" style="299" customWidth="1"/>
    <col min="8687" max="8687" width="14.44140625" style="299" customWidth="1"/>
    <col min="8688" max="8688" width="7.109375" style="299" customWidth="1"/>
    <col min="8689" max="8689" width="2.88671875" style="299" customWidth="1"/>
    <col min="8690" max="8690" width="10.44140625" style="299" customWidth="1"/>
    <col min="8691" max="8691" width="16.5546875" style="299" customWidth="1"/>
    <col min="8692" max="8692" width="16" style="299" customWidth="1"/>
    <col min="8693" max="8693" width="6.44140625" style="299" customWidth="1"/>
    <col min="8694" max="8694" width="8.109375" style="299" customWidth="1"/>
    <col min="8695" max="8695" width="12.5546875" style="299" customWidth="1"/>
    <col min="8696" max="8696" width="13.5546875" style="299" customWidth="1"/>
    <col min="8697" max="8697" width="12" style="299" customWidth="1"/>
    <col min="8698" max="8698" width="14.5546875" style="299" customWidth="1"/>
    <col min="8699" max="8699" width="13.88671875" style="299" customWidth="1"/>
    <col min="8700" max="8700" width="0.5546875" style="299" customWidth="1"/>
    <col min="8701" max="8701" width="1.44140625" style="299" customWidth="1"/>
    <col min="8702" max="8702" width="6.5546875" style="299" bestFit="1" customWidth="1"/>
    <col min="8703" max="8938" width="8.6640625" style="299"/>
    <col min="8939" max="8939" width="0.5546875" style="299" customWidth="1"/>
    <col min="8940" max="8940" width="1.44140625" style="299" customWidth="1"/>
    <col min="8941" max="8941" width="4.44140625" style="299" customWidth="1"/>
    <col min="8942" max="8942" width="3.5546875" style="299" customWidth="1"/>
    <col min="8943" max="8943" width="14.44140625" style="299" customWidth="1"/>
    <col min="8944" max="8944" width="7.109375" style="299" customWidth="1"/>
    <col min="8945" max="8945" width="2.88671875" style="299" customWidth="1"/>
    <col min="8946" max="8946" width="10.44140625" style="299" customWidth="1"/>
    <col min="8947" max="8947" width="16.5546875" style="299" customWidth="1"/>
    <col min="8948" max="8948" width="16" style="299" customWidth="1"/>
    <col min="8949" max="8949" width="6.44140625" style="299" customWidth="1"/>
    <col min="8950" max="8950" width="8.109375" style="299" customWidth="1"/>
    <col min="8951" max="8951" width="12.5546875" style="299" customWidth="1"/>
    <col min="8952" max="8952" width="13.5546875" style="299" customWidth="1"/>
    <col min="8953" max="8953" width="12" style="299" customWidth="1"/>
    <col min="8954" max="8954" width="14.5546875" style="299" customWidth="1"/>
    <col min="8955" max="8955" width="13.88671875" style="299" customWidth="1"/>
    <col min="8956" max="8956" width="0.5546875" style="299" customWidth="1"/>
    <col min="8957" max="8957" width="1.44140625" style="299" customWidth="1"/>
    <col min="8958" max="8958" width="6.5546875" style="299" bestFit="1" customWidth="1"/>
    <col min="8959" max="9194" width="8.6640625" style="299"/>
    <col min="9195" max="9195" width="0.5546875" style="299" customWidth="1"/>
    <col min="9196" max="9196" width="1.44140625" style="299" customWidth="1"/>
    <col min="9197" max="9197" width="4.44140625" style="299" customWidth="1"/>
    <col min="9198" max="9198" width="3.5546875" style="299" customWidth="1"/>
    <col min="9199" max="9199" width="14.44140625" style="299" customWidth="1"/>
    <col min="9200" max="9200" width="7.109375" style="299" customWidth="1"/>
    <col min="9201" max="9201" width="2.88671875" style="299" customWidth="1"/>
    <col min="9202" max="9202" width="10.44140625" style="299" customWidth="1"/>
    <col min="9203" max="9203" width="16.5546875" style="299" customWidth="1"/>
    <col min="9204" max="9204" width="16" style="299" customWidth="1"/>
    <col min="9205" max="9205" width="6.44140625" style="299" customWidth="1"/>
    <col min="9206" max="9206" width="8.109375" style="299" customWidth="1"/>
    <col min="9207" max="9207" width="12.5546875" style="299" customWidth="1"/>
    <col min="9208" max="9208" width="13.5546875" style="299" customWidth="1"/>
    <col min="9209" max="9209" width="12" style="299" customWidth="1"/>
    <col min="9210" max="9210" width="14.5546875" style="299" customWidth="1"/>
    <col min="9211" max="9211" width="13.88671875" style="299" customWidth="1"/>
    <col min="9212" max="9212" width="0.5546875" style="299" customWidth="1"/>
    <col min="9213" max="9213" width="1.44140625" style="299" customWidth="1"/>
    <col min="9214" max="9214" width="6.5546875" style="299" bestFit="1" customWidth="1"/>
    <col min="9215" max="9450" width="8.6640625" style="299"/>
    <col min="9451" max="9451" width="0.5546875" style="299" customWidth="1"/>
    <col min="9452" max="9452" width="1.44140625" style="299" customWidth="1"/>
    <col min="9453" max="9453" width="4.44140625" style="299" customWidth="1"/>
    <col min="9454" max="9454" width="3.5546875" style="299" customWidth="1"/>
    <col min="9455" max="9455" width="14.44140625" style="299" customWidth="1"/>
    <col min="9456" max="9456" width="7.109375" style="299" customWidth="1"/>
    <col min="9457" max="9457" width="2.88671875" style="299" customWidth="1"/>
    <col min="9458" max="9458" width="10.44140625" style="299" customWidth="1"/>
    <col min="9459" max="9459" width="16.5546875" style="299" customWidth="1"/>
    <col min="9460" max="9460" width="16" style="299" customWidth="1"/>
    <col min="9461" max="9461" width="6.44140625" style="299" customWidth="1"/>
    <col min="9462" max="9462" width="8.109375" style="299" customWidth="1"/>
    <col min="9463" max="9463" width="12.5546875" style="299" customWidth="1"/>
    <col min="9464" max="9464" width="13.5546875" style="299" customWidth="1"/>
    <col min="9465" max="9465" width="12" style="299" customWidth="1"/>
    <col min="9466" max="9466" width="14.5546875" style="299" customWidth="1"/>
    <col min="9467" max="9467" width="13.88671875" style="299" customWidth="1"/>
    <col min="9468" max="9468" width="0.5546875" style="299" customWidth="1"/>
    <col min="9469" max="9469" width="1.44140625" style="299" customWidth="1"/>
    <col min="9470" max="9470" width="6.5546875" style="299" bestFit="1" customWidth="1"/>
    <col min="9471" max="9706" width="8.6640625" style="299"/>
    <col min="9707" max="9707" width="0.5546875" style="299" customWidth="1"/>
    <col min="9708" max="9708" width="1.44140625" style="299" customWidth="1"/>
    <col min="9709" max="9709" width="4.44140625" style="299" customWidth="1"/>
    <col min="9710" max="9710" width="3.5546875" style="299" customWidth="1"/>
    <col min="9711" max="9711" width="14.44140625" style="299" customWidth="1"/>
    <col min="9712" max="9712" width="7.109375" style="299" customWidth="1"/>
    <col min="9713" max="9713" width="2.88671875" style="299" customWidth="1"/>
    <col min="9714" max="9714" width="10.44140625" style="299" customWidth="1"/>
    <col min="9715" max="9715" width="16.5546875" style="299" customWidth="1"/>
    <col min="9716" max="9716" width="16" style="299" customWidth="1"/>
    <col min="9717" max="9717" width="6.44140625" style="299" customWidth="1"/>
    <col min="9718" max="9718" width="8.109375" style="299" customWidth="1"/>
    <col min="9719" max="9719" width="12.5546875" style="299" customWidth="1"/>
    <col min="9720" max="9720" width="13.5546875" style="299" customWidth="1"/>
    <col min="9721" max="9721" width="12" style="299" customWidth="1"/>
    <col min="9722" max="9722" width="14.5546875" style="299" customWidth="1"/>
    <col min="9723" max="9723" width="13.88671875" style="299" customWidth="1"/>
    <col min="9724" max="9724" width="0.5546875" style="299" customWidth="1"/>
    <col min="9725" max="9725" width="1.44140625" style="299" customWidth="1"/>
    <col min="9726" max="9726" width="6.5546875" style="299" bestFit="1" customWidth="1"/>
    <col min="9727" max="9962" width="8.6640625" style="299"/>
    <col min="9963" max="9963" width="0.5546875" style="299" customWidth="1"/>
    <col min="9964" max="9964" width="1.44140625" style="299" customWidth="1"/>
    <col min="9965" max="9965" width="4.44140625" style="299" customWidth="1"/>
    <col min="9966" max="9966" width="3.5546875" style="299" customWidth="1"/>
    <col min="9967" max="9967" width="14.44140625" style="299" customWidth="1"/>
    <col min="9968" max="9968" width="7.109375" style="299" customWidth="1"/>
    <col min="9969" max="9969" width="2.88671875" style="299" customWidth="1"/>
    <col min="9970" max="9970" width="10.44140625" style="299" customWidth="1"/>
    <col min="9971" max="9971" width="16.5546875" style="299" customWidth="1"/>
    <col min="9972" max="9972" width="16" style="299" customWidth="1"/>
    <col min="9973" max="9973" width="6.44140625" style="299" customWidth="1"/>
    <col min="9974" max="9974" width="8.109375" style="299" customWidth="1"/>
    <col min="9975" max="9975" width="12.5546875" style="299" customWidth="1"/>
    <col min="9976" max="9976" width="13.5546875" style="299" customWidth="1"/>
    <col min="9977" max="9977" width="12" style="299" customWidth="1"/>
    <col min="9978" max="9978" width="14.5546875" style="299" customWidth="1"/>
    <col min="9979" max="9979" width="13.88671875" style="299" customWidth="1"/>
    <col min="9980" max="9980" width="0.5546875" style="299" customWidth="1"/>
    <col min="9981" max="9981" width="1.44140625" style="299" customWidth="1"/>
    <col min="9982" max="9982" width="6.5546875" style="299" bestFit="1" customWidth="1"/>
    <col min="9983" max="10218" width="8.6640625" style="299"/>
    <col min="10219" max="10219" width="0.5546875" style="299" customWidth="1"/>
    <col min="10220" max="10220" width="1.44140625" style="299" customWidth="1"/>
    <col min="10221" max="10221" width="4.44140625" style="299" customWidth="1"/>
    <col min="10222" max="10222" width="3.5546875" style="299" customWidth="1"/>
    <col min="10223" max="10223" width="14.44140625" style="299" customWidth="1"/>
    <col min="10224" max="10224" width="7.109375" style="299" customWidth="1"/>
    <col min="10225" max="10225" width="2.88671875" style="299" customWidth="1"/>
    <col min="10226" max="10226" width="10.44140625" style="299" customWidth="1"/>
    <col min="10227" max="10227" width="16.5546875" style="299" customWidth="1"/>
    <col min="10228" max="10228" width="16" style="299" customWidth="1"/>
    <col min="10229" max="10229" width="6.44140625" style="299" customWidth="1"/>
    <col min="10230" max="10230" width="8.109375" style="299" customWidth="1"/>
    <col min="10231" max="10231" width="12.5546875" style="299" customWidth="1"/>
    <col min="10232" max="10232" width="13.5546875" style="299" customWidth="1"/>
    <col min="10233" max="10233" width="12" style="299" customWidth="1"/>
    <col min="10234" max="10234" width="14.5546875" style="299" customWidth="1"/>
    <col min="10235" max="10235" width="13.88671875" style="299" customWidth="1"/>
    <col min="10236" max="10236" width="0.5546875" style="299" customWidth="1"/>
    <col min="10237" max="10237" width="1.44140625" style="299" customWidth="1"/>
    <col min="10238" max="10238" width="6.5546875" style="299" bestFit="1" customWidth="1"/>
    <col min="10239" max="10474" width="8.6640625" style="299"/>
    <col min="10475" max="10475" width="0.5546875" style="299" customWidth="1"/>
    <col min="10476" max="10476" width="1.44140625" style="299" customWidth="1"/>
    <col min="10477" max="10477" width="4.44140625" style="299" customWidth="1"/>
    <col min="10478" max="10478" width="3.5546875" style="299" customWidth="1"/>
    <col min="10479" max="10479" width="14.44140625" style="299" customWidth="1"/>
    <col min="10480" max="10480" width="7.109375" style="299" customWidth="1"/>
    <col min="10481" max="10481" width="2.88671875" style="299" customWidth="1"/>
    <col min="10482" max="10482" width="10.44140625" style="299" customWidth="1"/>
    <col min="10483" max="10483" width="16.5546875" style="299" customWidth="1"/>
    <col min="10484" max="10484" width="16" style="299" customWidth="1"/>
    <col min="10485" max="10485" width="6.44140625" style="299" customWidth="1"/>
    <col min="10486" max="10486" width="8.109375" style="299" customWidth="1"/>
    <col min="10487" max="10487" width="12.5546875" style="299" customWidth="1"/>
    <col min="10488" max="10488" width="13.5546875" style="299" customWidth="1"/>
    <col min="10489" max="10489" width="12" style="299" customWidth="1"/>
    <col min="10490" max="10490" width="14.5546875" style="299" customWidth="1"/>
    <col min="10491" max="10491" width="13.88671875" style="299" customWidth="1"/>
    <col min="10492" max="10492" width="0.5546875" style="299" customWidth="1"/>
    <col min="10493" max="10493" width="1.44140625" style="299" customWidth="1"/>
    <col min="10494" max="10494" width="6.5546875" style="299" bestFit="1" customWidth="1"/>
    <col min="10495" max="10730" width="8.6640625" style="299"/>
    <col min="10731" max="10731" width="0.5546875" style="299" customWidth="1"/>
    <col min="10732" max="10732" width="1.44140625" style="299" customWidth="1"/>
    <col min="10733" max="10733" width="4.44140625" style="299" customWidth="1"/>
    <col min="10734" max="10734" width="3.5546875" style="299" customWidth="1"/>
    <col min="10735" max="10735" width="14.44140625" style="299" customWidth="1"/>
    <col min="10736" max="10736" width="7.109375" style="299" customWidth="1"/>
    <col min="10737" max="10737" width="2.88671875" style="299" customWidth="1"/>
    <col min="10738" max="10738" width="10.44140625" style="299" customWidth="1"/>
    <col min="10739" max="10739" width="16.5546875" style="299" customWidth="1"/>
    <col min="10740" max="10740" width="16" style="299" customWidth="1"/>
    <col min="10741" max="10741" width="6.44140625" style="299" customWidth="1"/>
    <col min="10742" max="10742" width="8.109375" style="299" customWidth="1"/>
    <col min="10743" max="10743" width="12.5546875" style="299" customWidth="1"/>
    <col min="10744" max="10744" width="13.5546875" style="299" customWidth="1"/>
    <col min="10745" max="10745" width="12" style="299" customWidth="1"/>
    <col min="10746" max="10746" width="14.5546875" style="299" customWidth="1"/>
    <col min="10747" max="10747" width="13.88671875" style="299" customWidth="1"/>
    <col min="10748" max="10748" width="0.5546875" style="299" customWidth="1"/>
    <col min="10749" max="10749" width="1.44140625" style="299" customWidth="1"/>
    <col min="10750" max="10750" width="6.5546875" style="299" bestFit="1" customWidth="1"/>
    <col min="10751" max="10986" width="8.6640625" style="299"/>
    <col min="10987" max="10987" width="0.5546875" style="299" customWidth="1"/>
    <col min="10988" max="10988" width="1.44140625" style="299" customWidth="1"/>
    <col min="10989" max="10989" width="4.44140625" style="299" customWidth="1"/>
    <col min="10990" max="10990" width="3.5546875" style="299" customWidth="1"/>
    <col min="10991" max="10991" width="14.44140625" style="299" customWidth="1"/>
    <col min="10992" max="10992" width="7.109375" style="299" customWidth="1"/>
    <col min="10993" max="10993" width="2.88671875" style="299" customWidth="1"/>
    <col min="10994" max="10994" width="10.44140625" style="299" customWidth="1"/>
    <col min="10995" max="10995" width="16.5546875" style="299" customWidth="1"/>
    <col min="10996" max="10996" width="16" style="299" customWidth="1"/>
    <col min="10997" max="10997" width="6.44140625" style="299" customWidth="1"/>
    <col min="10998" max="10998" width="8.109375" style="299" customWidth="1"/>
    <col min="10999" max="10999" width="12.5546875" style="299" customWidth="1"/>
    <col min="11000" max="11000" width="13.5546875" style="299" customWidth="1"/>
    <col min="11001" max="11001" width="12" style="299" customWidth="1"/>
    <col min="11002" max="11002" width="14.5546875" style="299" customWidth="1"/>
    <col min="11003" max="11003" width="13.88671875" style="299" customWidth="1"/>
    <col min="11004" max="11004" width="0.5546875" style="299" customWidth="1"/>
    <col min="11005" max="11005" width="1.44140625" style="299" customWidth="1"/>
    <col min="11006" max="11006" width="6.5546875" style="299" bestFit="1" customWidth="1"/>
    <col min="11007" max="11242" width="8.6640625" style="299"/>
    <col min="11243" max="11243" width="0.5546875" style="299" customWidth="1"/>
    <col min="11244" max="11244" width="1.44140625" style="299" customWidth="1"/>
    <col min="11245" max="11245" width="4.44140625" style="299" customWidth="1"/>
    <col min="11246" max="11246" width="3.5546875" style="299" customWidth="1"/>
    <col min="11247" max="11247" width="14.44140625" style="299" customWidth="1"/>
    <col min="11248" max="11248" width="7.109375" style="299" customWidth="1"/>
    <col min="11249" max="11249" width="2.88671875" style="299" customWidth="1"/>
    <col min="11250" max="11250" width="10.44140625" style="299" customWidth="1"/>
    <col min="11251" max="11251" width="16.5546875" style="299" customWidth="1"/>
    <col min="11252" max="11252" width="16" style="299" customWidth="1"/>
    <col min="11253" max="11253" width="6.44140625" style="299" customWidth="1"/>
    <col min="11254" max="11254" width="8.109375" style="299" customWidth="1"/>
    <col min="11255" max="11255" width="12.5546875" style="299" customWidth="1"/>
    <col min="11256" max="11256" width="13.5546875" style="299" customWidth="1"/>
    <col min="11257" max="11257" width="12" style="299" customWidth="1"/>
    <col min="11258" max="11258" width="14.5546875" style="299" customWidth="1"/>
    <col min="11259" max="11259" width="13.88671875" style="299" customWidth="1"/>
    <col min="11260" max="11260" width="0.5546875" style="299" customWidth="1"/>
    <col min="11261" max="11261" width="1.44140625" style="299" customWidth="1"/>
    <col min="11262" max="11262" width="6.5546875" style="299" bestFit="1" customWidth="1"/>
    <col min="11263" max="11498" width="8.6640625" style="299"/>
    <col min="11499" max="11499" width="0.5546875" style="299" customWidth="1"/>
    <col min="11500" max="11500" width="1.44140625" style="299" customWidth="1"/>
    <col min="11501" max="11501" width="4.44140625" style="299" customWidth="1"/>
    <col min="11502" max="11502" width="3.5546875" style="299" customWidth="1"/>
    <col min="11503" max="11503" width="14.44140625" style="299" customWidth="1"/>
    <col min="11504" max="11504" width="7.109375" style="299" customWidth="1"/>
    <col min="11505" max="11505" width="2.88671875" style="299" customWidth="1"/>
    <col min="11506" max="11506" width="10.44140625" style="299" customWidth="1"/>
    <col min="11507" max="11507" width="16.5546875" style="299" customWidth="1"/>
    <col min="11508" max="11508" width="16" style="299" customWidth="1"/>
    <col min="11509" max="11509" width="6.44140625" style="299" customWidth="1"/>
    <col min="11510" max="11510" width="8.109375" style="299" customWidth="1"/>
    <col min="11511" max="11511" width="12.5546875" style="299" customWidth="1"/>
    <col min="11512" max="11512" width="13.5546875" style="299" customWidth="1"/>
    <col min="11513" max="11513" width="12" style="299" customWidth="1"/>
    <col min="11514" max="11514" width="14.5546875" style="299" customWidth="1"/>
    <col min="11515" max="11515" width="13.88671875" style="299" customWidth="1"/>
    <col min="11516" max="11516" width="0.5546875" style="299" customWidth="1"/>
    <col min="11517" max="11517" width="1.44140625" style="299" customWidth="1"/>
    <col min="11518" max="11518" width="6.5546875" style="299" bestFit="1" customWidth="1"/>
    <col min="11519" max="11754" width="8.6640625" style="299"/>
    <col min="11755" max="11755" width="0.5546875" style="299" customWidth="1"/>
    <col min="11756" max="11756" width="1.44140625" style="299" customWidth="1"/>
    <col min="11757" max="11757" width="4.44140625" style="299" customWidth="1"/>
    <col min="11758" max="11758" width="3.5546875" style="299" customWidth="1"/>
    <col min="11759" max="11759" width="14.44140625" style="299" customWidth="1"/>
    <col min="11760" max="11760" width="7.109375" style="299" customWidth="1"/>
    <col min="11761" max="11761" width="2.88671875" style="299" customWidth="1"/>
    <col min="11762" max="11762" width="10.44140625" style="299" customWidth="1"/>
    <col min="11763" max="11763" width="16.5546875" style="299" customWidth="1"/>
    <col min="11764" max="11764" width="16" style="299" customWidth="1"/>
    <col min="11765" max="11765" width="6.44140625" style="299" customWidth="1"/>
    <col min="11766" max="11766" width="8.109375" style="299" customWidth="1"/>
    <col min="11767" max="11767" width="12.5546875" style="299" customWidth="1"/>
    <col min="11768" max="11768" width="13.5546875" style="299" customWidth="1"/>
    <col min="11769" max="11769" width="12" style="299" customWidth="1"/>
    <col min="11770" max="11770" width="14.5546875" style="299" customWidth="1"/>
    <col min="11771" max="11771" width="13.88671875" style="299" customWidth="1"/>
    <col min="11772" max="11772" width="0.5546875" style="299" customWidth="1"/>
    <col min="11773" max="11773" width="1.44140625" style="299" customWidth="1"/>
    <col min="11774" max="11774" width="6.5546875" style="299" bestFit="1" customWidth="1"/>
    <col min="11775" max="12010" width="8.6640625" style="299"/>
    <col min="12011" max="12011" width="0.5546875" style="299" customWidth="1"/>
    <col min="12012" max="12012" width="1.44140625" style="299" customWidth="1"/>
    <col min="12013" max="12013" width="4.44140625" style="299" customWidth="1"/>
    <col min="12014" max="12014" width="3.5546875" style="299" customWidth="1"/>
    <col min="12015" max="12015" width="14.44140625" style="299" customWidth="1"/>
    <col min="12016" max="12016" width="7.109375" style="299" customWidth="1"/>
    <col min="12017" max="12017" width="2.88671875" style="299" customWidth="1"/>
    <col min="12018" max="12018" width="10.44140625" style="299" customWidth="1"/>
    <col min="12019" max="12019" width="16.5546875" style="299" customWidth="1"/>
    <col min="12020" max="12020" width="16" style="299" customWidth="1"/>
    <col min="12021" max="12021" width="6.44140625" style="299" customWidth="1"/>
    <col min="12022" max="12022" width="8.109375" style="299" customWidth="1"/>
    <col min="12023" max="12023" width="12.5546875" style="299" customWidth="1"/>
    <col min="12024" max="12024" width="13.5546875" style="299" customWidth="1"/>
    <col min="12025" max="12025" width="12" style="299" customWidth="1"/>
    <col min="12026" max="12026" width="14.5546875" style="299" customWidth="1"/>
    <col min="12027" max="12027" width="13.88671875" style="299" customWidth="1"/>
    <col min="12028" max="12028" width="0.5546875" style="299" customWidth="1"/>
    <col min="12029" max="12029" width="1.44140625" style="299" customWidth="1"/>
    <col min="12030" max="12030" width="6.5546875" style="299" bestFit="1" customWidth="1"/>
    <col min="12031" max="12266" width="8.6640625" style="299"/>
    <col min="12267" max="12267" width="0.5546875" style="299" customWidth="1"/>
    <col min="12268" max="12268" width="1.44140625" style="299" customWidth="1"/>
    <col min="12269" max="12269" width="4.44140625" style="299" customWidth="1"/>
    <col min="12270" max="12270" width="3.5546875" style="299" customWidth="1"/>
    <col min="12271" max="12271" width="14.44140625" style="299" customWidth="1"/>
    <col min="12272" max="12272" width="7.109375" style="299" customWidth="1"/>
    <col min="12273" max="12273" width="2.88671875" style="299" customWidth="1"/>
    <col min="12274" max="12274" width="10.44140625" style="299" customWidth="1"/>
    <col min="12275" max="12275" width="16.5546875" style="299" customWidth="1"/>
    <col min="12276" max="12276" width="16" style="299" customWidth="1"/>
    <col min="12277" max="12277" width="6.44140625" style="299" customWidth="1"/>
    <col min="12278" max="12278" width="8.109375" style="299" customWidth="1"/>
    <col min="12279" max="12279" width="12.5546875" style="299" customWidth="1"/>
    <col min="12280" max="12280" width="13.5546875" style="299" customWidth="1"/>
    <col min="12281" max="12281" width="12" style="299" customWidth="1"/>
    <col min="12282" max="12282" width="14.5546875" style="299" customWidth="1"/>
    <col min="12283" max="12283" width="13.88671875" style="299" customWidth="1"/>
    <col min="12284" max="12284" width="0.5546875" style="299" customWidth="1"/>
    <col min="12285" max="12285" width="1.44140625" style="299" customWidth="1"/>
    <col min="12286" max="12286" width="6.5546875" style="299" bestFit="1" customWidth="1"/>
    <col min="12287" max="12522" width="8.6640625" style="299"/>
    <col min="12523" max="12523" width="0.5546875" style="299" customWidth="1"/>
    <col min="12524" max="12524" width="1.44140625" style="299" customWidth="1"/>
    <col min="12525" max="12525" width="4.44140625" style="299" customWidth="1"/>
    <col min="12526" max="12526" width="3.5546875" style="299" customWidth="1"/>
    <col min="12527" max="12527" width="14.44140625" style="299" customWidth="1"/>
    <col min="12528" max="12528" width="7.109375" style="299" customWidth="1"/>
    <col min="12529" max="12529" width="2.88671875" style="299" customWidth="1"/>
    <col min="12530" max="12530" width="10.44140625" style="299" customWidth="1"/>
    <col min="12531" max="12531" width="16.5546875" style="299" customWidth="1"/>
    <col min="12532" max="12532" width="16" style="299" customWidth="1"/>
    <col min="12533" max="12533" width="6.44140625" style="299" customWidth="1"/>
    <col min="12534" max="12534" width="8.109375" style="299" customWidth="1"/>
    <col min="12535" max="12535" width="12.5546875" style="299" customWidth="1"/>
    <col min="12536" max="12536" width="13.5546875" style="299" customWidth="1"/>
    <col min="12537" max="12537" width="12" style="299" customWidth="1"/>
    <col min="12538" max="12538" width="14.5546875" style="299" customWidth="1"/>
    <col min="12539" max="12539" width="13.88671875" style="299" customWidth="1"/>
    <col min="12540" max="12540" width="0.5546875" style="299" customWidth="1"/>
    <col min="12541" max="12541" width="1.44140625" style="299" customWidth="1"/>
    <col min="12542" max="12542" width="6.5546875" style="299" bestFit="1" customWidth="1"/>
    <col min="12543" max="12778" width="8.6640625" style="299"/>
    <col min="12779" max="12779" width="0.5546875" style="299" customWidth="1"/>
    <col min="12780" max="12780" width="1.44140625" style="299" customWidth="1"/>
    <col min="12781" max="12781" width="4.44140625" style="299" customWidth="1"/>
    <col min="12782" max="12782" width="3.5546875" style="299" customWidth="1"/>
    <col min="12783" max="12783" width="14.44140625" style="299" customWidth="1"/>
    <col min="12784" max="12784" width="7.109375" style="299" customWidth="1"/>
    <col min="12785" max="12785" width="2.88671875" style="299" customWidth="1"/>
    <col min="12786" max="12786" width="10.44140625" style="299" customWidth="1"/>
    <col min="12787" max="12787" width="16.5546875" style="299" customWidth="1"/>
    <col min="12788" max="12788" width="16" style="299" customWidth="1"/>
    <col min="12789" max="12789" width="6.44140625" style="299" customWidth="1"/>
    <col min="12790" max="12790" width="8.109375" style="299" customWidth="1"/>
    <col min="12791" max="12791" width="12.5546875" style="299" customWidth="1"/>
    <col min="12792" max="12792" width="13.5546875" style="299" customWidth="1"/>
    <col min="12793" max="12793" width="12" style="299" customWidth="1"/>
    <col min="12794" max="12794" width="14.5546875" style="299" customWidth="1"/>
    <col min="12795" max="12795" width="13.88671875" style="299" customWidth="1"/>
    <col min="12796" max="12796" width="0.5546875" style="299" customWidth="1"/>
    <col min="12797" max="12797" width="1.44140625" style="299" customWidth="1"/>
    <col min="12798" max="12798" width="6.5546875" style="299" bestFit="1" customWidth="1"/>
    <col min="12799" max="13034" width="8.6640625" style="299"/>
    <col min="13035" max="13035" width="0.5546875" style="299" customWidth="1"/>
    <col min="13036" max="13036" width="1.44140625" style="299" customWidth="1"/>
    <col min="13037" max="13037" width="4.44140625" style="299" customWidth="1"/>
    <col min="13038" max="13038" width="3.5546875" style="299" customWidth="1"/>
    <col min="13039" max="13039" width="14.44140625" style="299" customWidth="1"/>
    <col min="13040" max="13040" width="7.109375" style="299" customWidth="1"/>
    <col min="13041" max="13041" width="2.88671875" style="299" customWidth="1"/>
    <col min="13042" max="13042" width="10.44140625" style="299" customWidth="1"/>
    <col min="13043" max="13043" width="16.5546875" style="299" customWidth="1"/>
    <col min="13044" max="13044" width="16" style="299" customWidth="1"/>
    <col min="13045" max="13045" width="6.44140625" style="299" customWidth="1"/>
    <col min="13046" max="13046" width="8.109375" style="299" customWidth="1"/>
    <col min="13047" max="13047" width="12.5546875" style="299" customWidth="1"/>
    <col min="13048" max="13048" width="13.5546875" style="299" customWidth="1"/>
    <col min="13049" max="13049" width="12" style="299" customWidth="1"/>
    <col min="13050" max="13050" width="14.5546875" style="299" customWidth="1"/>
    <col min="13051" max="13051" width="13.88671875" style="299" customWidth="1"/>
    <col min="13052" max="13052" width="0.5546875" style="299" customWidth="1"/>
    <col min="13053" max="13053" width="1.44140625" style="299" customWidth="1"/>
    <col min="13054" max="13054" width="6.5546875" style="299" bestFit="1" customWidth="1"/>
    <col min="13055" max="13290" width="8.6640625" style="299"/>
    <col min="13291" max="13291" width="0.5546875" style="299" customWidth="1"/>
    <col min="13292" max="13292" width="1.44140625" style="299" customWidth="1"/>
    <col min="13293" max="13293" width="4.44140625" style="299" customWidth="1"/>
    <col min="13294" max="13294" width="3.5546875" style="299" customWidth="1"/>
    <col min="13295" max="13295" width="14.44140625" style="299" customWidth="1"/>
    <col min="13296" max="13296" width="7.109375" style="299" customWidth="1"/>
    <col min="13297" max="13297" width="2.88671875" style="299" customWidth="1"/>
    <col min="13298" max="13298" width="10.44140625" style="299" customWidth="1"/>
    <col min="13299" max="13299" width="16.5546875" style="299" customWidth="1"/>
    <col min="13300" max="13300" width="16" style="299" customWidth="1"/>
    <col min="13301" max="13301" width="6.44140625" style="299" customWidth="1"/>
    <col min="13302" max="13302" width="8.109375" style="299" customWidth="1"/>
    <col min="13303" max="13303" width="12.5546875" style="299" customWidth="1"/>
    <col min="13304" max="13304" width="13.5546875" style="299" customWidth="1"/>
    <col min="13305" max="13305" width="12" style="299" customWidth="1"/>
    <col min="13306" max="13306" width="14.5546875" style="299" customWidth="1"/>
    <col min="13307" max="13307" width="13.88671875" style="299" customWidth="1"/>
    <col min="13308" max="13308" width="0.5546875" style="299" customWidth="1"/>
    <col min="13309" max="13309" width="1.44140625" style="299" customWidth="1"/>
    <col min="13310" max="13310" width="6.5546875" style="299" bestFit="1" customWidth="1"/>
    <col min="13311" max="13546" width="8.6640625" style="299"/>
    <col min="13547" max="13547" width="0.5546875" style="299" customWidth="1"/>
    <col min="13548" max="13548" width="1.44140625" style="299" customWidth="1"/>
    <col min="13549" max="13549" width="4.44140625" style="299" customWidth="1"/>
    <col min="13550" max="13550" width="3.5546875" style="299" customWidth="1"/>
    <col min="13551" max="13551" width="14.44140625" style="299" customWidth="1"/>
    <col min="13552" max="13552" width="7.109375" style="299" customWidth="1"/>
    <col min="13553" max="13553" width="2.88671875" style="299" customWidth="1"/>
    <col min="13554" max="13554" width="10.44140625" style="299" customWidth="1"/>
    <col min="13555" max="13555" width="16.5546875" style="299" customWidth="1"/>
    <col min="13556" max="13556" width="16" style="299" customWidth="1"/>
    <col min="13557" max="13557" width="6.44140625" style="299" customWidth="1"/>
    <col min="13558" max="13558" width="8.109375" style="299" customWidth="1"/>
    <col min="13559" max="13559" width="12.5546875" style="299" customWidth="1"/>
    <col min="13560" max="13560" width="13.5546875" style="299" customWidth="1"/>
    <col min="13561" max="13561" width="12" style="299" customWidth="1"/>
    <col min="13562" max="13562" width="14.5546875" style="299" customWidth="1"/>
    <col min="13563" max="13563" width="13.88671875" style="299" customWidth="1"/>
    <col min="13564" max="13564" width="0.5546875" style="299" customWidth="1"/>
    <col min="13565" max="13565" width="1.44140625" style="299" customWidth="1"/>
    <col min="13566" max="13566" width="6.5546875" style="299" bestFit="1" customWidth="1"/>
    <col min="13567" max="13802" width="8.6640625" style="299"/>
    <col min="13803" max="13803" width="0.5546875" style="299" customWidth="1"/>
    <col min="13804" max="13804" width="1.44140625" style="299" customWidth="1"/>
    <col min="13805" max="13805" width="4.44140625" style="299" customWidth="1"/>
    <col min="13806" max="13806" width="3.5546875" style="299" customWidth="1"/>
    <col min="13807" max="13807" width="14.44140625" style="299" customWidth="1"/>
    <col min="13808" max="13808" width="7.109375" style="299" customWidth="1"/>
    <col min="13809" max="13809" width="2.88671875" style="299" customWidth="1"/>
    <col min="13810" max="13810" width="10.44140625" style="299" customWidth="1"/>
    <col min="13811" max="13811" width="16.5546875" style="299" customWidth="1"/>
    <col min="13812" max="13812" width="16" style="299" customWidth="1"/>
    <col min="13813" max="13813" width="6.44140625" style="299" customWidth="1"/>
    <col min="13814" max="13814" width="8.109375" style="299" customWidth="1"/>
    <col min="13815" max="13815" width="12.5546875" style="299" customWidth="1"/>
    <col min="13816" max="13816" width="13.5546875" style="299" customWidth="1"/>
    <col min="13817" max="13817" width="12" style="299" customWidth="1"/>
    <col min="13818" max="13818" width="14.5546875" style="299" customWidth="1"/>
    <col min="13819" max="13819" width="13.88671875" style="299" customWidth="1"/>
    <col min="13820" max="13820" width="0.5546875" style="299" customWidth="1"/>
    <col min="13821" max="13821" width="1.44140625" style="299" customWidth="1"/>
    <col min="13822" max="13822" width="6.5546875" style="299" bestFit="1" customWidth="1"/>
    <col min="13823" max="14058" width="8.6640625" style="299"/>
    <col min="14059" max="14059" width="0.5546875" style="299" customWidth="1"/>
    <col min="14060" max="14060" width="1.44140625" style="299" customWidth="1"/>
    <col min="14061" max="14061" width="4.44140625" style="299" customWidth="1"/>
    <col min="14062" max="14062" width="3.5546875" style="299" customWidth="1"/>
    <col min="14063" max="14063" width="14.44140625" style="299" customWidth="1"/>
    <col min="14064" max="14064" width="7.109375" style="299" customWidth="1"/>
    <col min="14065" max="14065" width="2.88671875" style="299" customWidth="1"/>
    <col min="14066" max="14066" width="10.44140625" style="299" customWidth="1"/>
    <col min="14067" max="14067" width="16.5546875" style="299" customWidth="1"/>
    <col min="14068" max="14068" width="16" style="299" customWidth="1"/>
    <col min="14069" max="14069" width="6.44140625" style="299" customWidth="1"/>
    <col min="14070" max="14070" width="8.109375" style="299" customWidth="1"/>
    <col min="14071" max="14071" width="12.5546875" style="299" customWidth="1"/>
    <col min="14072" max="14072" width="13.5546875" style="299" customWidth="1"/>
    <col min="14073" max="14073" width="12" style="299" customWidth="1"/>
    <col min="14074" max="14074" width="14.5546875" style="299" customWidth="1"/>
    <col min="14075" max="14075" width="13.88671875" style="299" customWidth="1"/>
    <col min="14076" max="14076" width="0.5546875" style="299" customWidth="1"/>
    <col min="14077" max="14077" width="1.44140625" style="299" customWidth="1"/>
    <col min="14078" max="14078" width="6.5546875" style="299" bestFit="1" customWidth="1"/>
    <col min="14079" max="14314" width="8.6640625" style="299"/>
    <col min="14315" max="14315" width="0.5546875" style="299" customWidth="1"/>
    <col min="14316" max="14316" width="1.44140625" style="299" customWidth="1"/>
    <col min="14317" max="14317" width="4.44140625" style="299" customWidth="1"/>
    <col min="14318" max="14318" width="3.5546875" style="299" customWidth="1"/>
    <col min="14319" max="14319" width="14.44140625" style="299" customWidth="1"/>
    <col min="14320" max="14320" width="7.109375" style="299" customWidth="1"/>
    <col min="14321" max="14321" width="2.88671875" style="299" customWidth="1"/>
    <col min="14322" max="14322" width="10.44140625" style="299" customWidth="1"/>
    <col min="14323" max="14323" width="16.5546875" style="299" customWidth="1"/>
    <col min="14324" max="14324" width="16" style="299" customWidth="1"/>
    <col min="14325" max="14325" width="6.44140625" style="299" customWidth="1"/>
    <col min="14326" max="14326" width="8.109375" style="299" customWidth="1"/>
    <col min="14327" max="14327" width="12.5546875" style="299" customWidth="1"/>
    <col min="14328" max="14328" width="13.5546875" style="299" customWidth="1"/>
    <col min="14329" max="14329" width="12" style="299" customWidth="1"/>
    <col min="14330" max="14330" width="14.5546875" style="299" customWidth="1"/>
    <col min="14331" max="14331" width="13.88671875" style="299" customWidth="1"/>
    <col min="14332" max="14332" width="0.5546875" style="299" customWidth="1"/>
    <col min="14333" max="14333" width="1.44140625" style="299" customWidth="1"/>
    <col min="14334" max="14334" width="6.5546875" style="299" bestFit="1" customWidth="1"/>
    <col min="14335" max="14570" width="8.6640625" style="299"/>
    <col min="14571" max="14571" width="0.5546875" style="299" customWidth="1"/>
    <col min="14572" max="14572" width="1.44140625" style="299" customWidth="1"/>
    <col min="14573" max="14573" width="4.44140625" style="299" customWidth="1"/>
    <col min="14574" max="14574" width="3.5546875" style="299" customWidth="1"/>
    <col min="14575" max="14575" width="14.44140625" style="299" customWidth="1"/>
    <col min="14576" max="14576" width="7.109375" style="299" customWidth="1"/>
    <col min="14577" max="14577" width="2.88671875" style="299" customWidth="1"/>
    <col min="14578" max="14578" width="10.44140625" style="299" customWidth="1"/>
    <col min="14579" max="14579" width="16.5546875" style="299" customWidth="1"/>
    <col min="14580" max="14580" width="16" style="299" customWidth="1"/>
    <col min="14581" max="14581" width="6.44140625" style="299" customWidth="1"/>
    <col min="14582" max="14582" width="8.109375" style="299" customWidth="1"/>
    <col min="14583" max="14583" width="12.5546875" style="299" customWidth="1"/>
    <col min="14584" max="14584" width="13.5546875" style="299" customWidth="1"/>
    <col min="14585" max="14585" width="12" style="299" customWidth="1"/>
    <col min="14586" max="14586" width="14.5546875" style="299" customWidth="1"/>
    <col min="14587" max="14587" width="13.88671875" style="299" customWidth="1"/>
    <col min="14588" max="14588" width="0.5546875" style="299" customWidth="1"/>
    <col min="14589" max="14589" width="1.44140625" style="299" customWidth="1"/>
    <col min="14590" max="14590" width="6.5546875" style="299" bestFit="1" customWidth="1"/>
    <col min="14591" max="14826" width="8.6640625" style="299"/>
    <col min="14827" max="14827" width="0.5546875" style="299" customWidth="1"/>
    <col min="14828" max="14828" width="1.44140625" style="299" customWidth="1"/>
    <col min="14829" max="14829" width="4.44140625" style="299" customWidth="1"/>
    <col min="14830" max="14830" width="3.5546875" style="299" customWidth="1"/>
    <col min="14831" max="14831" width="14.44140625" style="299" customWidth="1"/>
    <col min="14832" max="14832" width="7.109375" style="299" customWidth="1"/>
    <col min="14833" max="14833" width="2.88671875" style="299" customWidth="1"/>
    <col min="14834" max="14834" width="10.44140625" style="299" customWidth="1"/>
    <col min="14835" max="14835" width="16.5546875" style="299" customWidth="1"/>
    <col min="14836" max="14836" width="16" style="299" customWidth="1"/>
    <col min="14837" max="14837" width="6.44140625" style="299" customWidth="1"/>
    <col min="14838" max="14838" width="8.109375" style="299" customWidth="1"/>
    <col min="14839" max="14839" width="12.5546875" style="299" customWidth="1"/>
    <col min="14840" max="14840" width="13.5546875" style="299" customWidth="1"/>
    <col min="14841" max="14841" width="12" style="299" customWidth="1"/>
    <col min="14842" max="14842" width="14.5546875" style="299" customWidth="1"/>
    <col min="14843" max="14843" width="13.88671875" style="299" customWidth="1"/>
    <col min="14844" max="14844" width="0.5546875" style="299" customWidth="1"/>
    <col min="14845" max="14845" width="1.44140625" style="299" customWidth="1"/>
    <col min="14846" max="14846" width="6.5546875" style="299" bestFit="1" customWidth="1"/>
    <col min="14847" max="15082" width="8.6640625" style="299"/>
    <col min="15083" max="15083" width="0.5546875" style="299" customWidth="1"/>
    <col min="15084" max="15084" width="1.44140625" style="299" customWidth="1"/>
    <col min="15085" max="15085" width="4.44140625" style="299" customWidth="1"/>
    <col min="15086" max="15086" width="3.5546875" style="299" customWidth="1"/>
    <col min="15087" max="15087" width="14.44140625" style="299" customWidth="1"/>
    <col min="15088" max="15088" width="7.109375" style="299" customWidth="1"/>
    <col min="15089" max="15089" width="2.88671875" style="299" customWidth="1"/>
    <col min="15090" max="15090" width="10.44140625" style="299" customWidth="1"/>
    <col min="15091" max="15091" width="16.5546875" style="299" customWidth="1"/>
    <col min="15092" max="15092" width="16" style="299" customWidth="1"/>
    <col min="15093" max="15093" width="6.44140625" style="299" customWidth="1"/>
    <col min="15094" max="15094" width="8.109375" style="299" customWidth="1"/>
    <col min="15095" max="15095" width="12.5546875" style="299" customWidth="1"/>
    <col min="15096" max="15096" width="13.5546875" style="299" customWidth="1"/>
    <col min="15097" max="15097" width="12" style="299" customWidth="1"/>
    <col min="15098" max="15098" width="14.5546875" style="299" customWidth="1"/>
    <col min="15099" max="15099" width="13.88671875" style="299" customWidth="1"/>
    <col min="15100" max="15100" width="0.5546875" style="299" customWidth="1"/>
    <col min="15101" max="15101" width="1.44140625" style="299" customWidth="1"/>
    <col min="15102" max="15102" width="6.5546875" style="299" bestFit="1" customWidth="1"/>
    <col min="15103" max="15338" width="8.6640625" style="299"/>
    <col min="15339" max="15339" width="0.5546875" style="299" customWidth="1"/>
    <col min="15340" max="15340" width="1.44140625" style="299" customWidth="1"/>
    <col min="15341" max="15341" width="4.44140625" style="299" customWidth="1"/>
    <col min="15342" max="15342" width="3.5546875" style="299" customWidth="1"/>
    <col min="15343" max="15343" width="14.44140625" style="299" customWidth="1"/>
    <col min="15344" max="15344" width="7.109375" style="299" customWidth="1"/>
    <col min="15345" max="15345" width="2.88671875" style="299" customWidth="1"/>
    <col min="15346" max="15346" width="10.44140625" style="299" customWidth="1"/>
    <col min="15347" max="15347" width="16.5546875" style="299" customWidth="1"/>
    <col min="15348" max="15348" width="16" style="299" customWidth="1"/>
    <col min="15349" max="15349" width="6.44140625" style="299" customWidth="1"/>
    <col min="15350" max="15350" width="8.109375" style="299" customWidth="1"/>
    <col min="15351" max="15351" width="12.5546875" style="299" customWidth="1"/>
    <col min="15352" max="15352" width="13.5546875" style="299" customWidth="1"/>
    <col min="15353" max="15353" width="12" style="299" customWidth="1"/>
    <col min="15354" max="15354" width="14.5546875" style="299" customWidth="1"/>
    <col min="15355" max="15355" width="13.88671875" style="299" customWidth="1"/>
    <col min="15356" max="15356" width="0.5546875" style="299" customWidth="1"/>
    <col min="15357" max="15357" width="1.44140625" style="299" customWidth="1"/>
    <col min="15358" max="15358" width="6.5546875" style="299" bestFit="1" customWidth="1"/>
    <col min="15359" max="15594" width="8.6640625" style="299"/>
    <col min="15595" max="15595" width="0.5546875" style="299" customWidth="1"/>
    <col min="15596" max="15596" width="1.44140625" style="299" customWidth="1"/>
    <col min="15597" max="15597" width="4.44140625" style="299" customWidth="1"/>
    <col min="15598" max="15598" width="3.5546875" style="299" customWidth="1"/>
    <col min="15599" max="15599" width="14.44140625" style="299" customWidth="1"/>
    <col min="15600" max="15600" width="7.109375" style="299" customWidth="1"/>
    <col min="15601" max="15601" width="2.88671875" style="299" customWidth="1"/>
    <col min="15602" max="15602" width="10.44140625" style="299" customWidth="1"/>
    <col min="15603" max="15603" width="16.5546875" style="299" customWidth="1"/>
    <col min="15604" max="15604" width="16" style="299" customWidth="1"/>
    <col min="15605" max="15605" width="6.44140625" style="299" customWidth="1"/>
    <col min="15606" max="15606" width="8.109375" style="299" customWidth="1"/>
    <col min="15607" max="15607" width="12.5546875" style="299" customWidth="1"/>
    <col min="15608" max="15608" width="13.5546875" style="299" customWidth="1"/>
    <col min="15609" max="15609" width="12" style="299" customWidth="1"/>
    <col min="15610" max="15610" width="14.5546875" style="299" customWidth="1"/>
    <col min="15611" max="15611" width="13.88671875" style="299" customWidth="1"/>
    <col min="15612" max="15612" width="0.5546875" style="299" customWidth="1"/>
    <col min="15613" max="15613" width="1.44140625" style="299" customWidth="1"/>
    <col min="15614" max="15614" width="6.5546875" style="299" bestFit="1" customWidth="1"/>
    <col min="15615" max="15850" width="8.6640625" style="299"/>
    <col min="15851" max="15851" width="0.5546875" style="299" customWidth="1"/>
    <col min="15852" max="15852" width="1.44140625" style="299" customWidth="1"/>
    <col min="15853" max="15853" width="4.44140625" style="299" customWidth="1"/>
    <col min="15854" max="15854" width="3.5546875" style="299" customWidth="1"/>
    <col min="15855" max="15855" width="14.44140625" style="299" customWidth="1"/>
    <col min="15856" max="15856" width="7.109375" style="299" customWidth="1"/>
    <col min="15857" max="15857" width="2.88671875" style="299" customWidth="1"/>
    <col min="15858" max="15858" width="10.44140625" style="299" customWidth="1"/>
    <col min="15859" max="15859" width="16.5546875" style="299" customWidth="1"/>
    <col min="15860" max="15860" width="16" style="299" customWidth="1"/>
    <col min="15861" max="15861" width="6.44140625" style="299" customWidth="1"/>
    <col min="15862" max="15862" width="8.109375" style="299" customWidth="1"/>
    <col min="15863" max="15863" width="12.5546875" style="299" customWidth="1"/>
    <col min="15864" max="15864" width="13.5546875" style="299" customWidth="1"/>
    <col min="15865" max="15865" width="12" style="299" customWidth="1"/>
    <col min="15866" max="15866" width="14.5546875" style="299" customWidth="1"/>
    <col min="15867" max="15867" width="13.88671875" style="299" customWidth="1"/>
    <col min="15868" max="15868" width="0.5546875" style="299" customWidth="1"/>
    <col min="15869" max="15869" width="1.44140625" style="299" customWidth="1"/>
    <col min="15870" max="15870" width="6.5546875" style="299" bestFit="1" customWidth="1"/>
    <col min="15871" max="16106" width="8.6640625" style="299"/>
    <col min="16107" max="16107" width="0.5546875" style="299" customWidth="1"/>
    <col min="16108" max="16108" width="1.44140625" style="299" customWidth="1"/>
    <col min="16109" max="16109" width="4.44140625" style="299" customWidth="1"/>
    <col min="16110" max="16110" width="3.5546875" style="299" customWidth="1"/>
    <col min="16111" max="16111" width="14.44140625" style="299" customWidth="1"/>
    <col min="16112" max="16112" width="7.109375" style="299" customWidth="1"/>
    <col min="16113" max="16113" width="2.88671875" style="299" customWidth="1"/>
    <col min="16114" max="16114" width="10.44140625" style="299" customWidth="1"/>
    <col min="16115" max="16115" width="16.5546875" style="299" customWidth="1"/>
    <col min="16116" max="16116" width="16" style="299" customWidth="1"/>
    <col min="16117" max="16117" width="6.44140625" style="299" customWidth="1"/>
    <col min="16118" max="16118" width="8.109375" style="299" customWidth="1"/>
    <col min="16119" max="16119" width="12.5546875" style="299" customWidth="1"/>
    <col min="16120" max="16120" width="13.5546875" style="299" customWidth="1"/>
    <col min="16121" max="16121" width="12" style="299" customWidth="1"/>
    <col min="16122" max="16122" width="14.5546875" style="299" customWidth="1"/>
    <col min="16123" max="16123" width="13.88671875" style="299" customWidth="1"/>
    <col min="16124" max="16124" width="0.5546875" style="299" customWidth="1"/>
    <col min="16125" max="16125" width="1.44140625" style="299" customWidth="1"/>
    <col min="16126" max="16126" width="6.5546875" style="299" bestFit="1" customWidth="1"/>
    <col min="16127" max="16384" width="8.6640625" style="299"/>
  </cols>
  <sheetData>
    <row r="2" spans="1:11" ht="12.75" customHeight="1">
      <c r="A2" s="489" t="s">
        <v>306</v>
      </c>
      <c r="B2" s="490"/>
      <c r="C2" s="489" t="s">
        <v>307</v>
      </c>
      <c r="D2" s="491"/>
      <c r="E2" s="491"/>
      <c r="F2" s="491"/>
      <c r="G2" s="490"/>
      <c r="H2" s="492" t="s">
        <v>21</v>
      </c>
      <c r="I2" s="493"/>
      <c r="J2" s="494"/>
    </row>
    <row r="3" spans="1:11" ht="12.75" customHeight="1">
      <c r="A3" s="495" t="s">
        <v>308</v>
      </c>
      <c r="B3" s="496"/>
      <c r="C3" s="495" t="s">
        <v>309</v>
      </c>
      <c r="D3" s="497"/>
      <c r="E3" s="497"/>
      <c r="F3" s="497"/>
      <c r="G3" s="496"/>
      <c r="H3" s="498" t="s">
        <v>310</v>
      </c>
      <c r="I3" s="499"/>
      <c r="J3" s="500"/>
    </row>
    <row r="4" spans="1:11" ht="12.75" customHeight="1">
      <c r="A4" s="481" t="s">
        <v>311</v>
      </c>
      <c r="B4" s="482"/>
      <c r="C4" s="483" t="s">
        <v>312</v>
      </c>
      <c r="D4" s="484"/>
      <c r="E4" s="484"/>
      <c r="F4" s="484"/>
      <c r="G4" s="485"/>
      <c r="H4" s="486" t="s">
        <v>313</v>
      </c>
      <c r="I4" s="487"/>
      <c r="J4" s="488"/>
    </row>
    <row r="5" spans="1:11" ht="12.75" customHeight="1">
      <c r="A5" s="300"/>
      <c r="B5" s="301"/>
      <c r="C5" s="302"/>
      <c r="D5" s="302"/>
      <c r="E5" s="303"/>
      <c r="F5" s="304"/>
      <c r="G5" s="304"/>
      <c r="H5" s="304"/>
      <c r="I5" s="304"/>
      <c r="J5" s="305"/>
    </row>
    <row r="6" spans="1:11" ht="12.75" customHeight="1">
      <c r="A6" s="306" t="s">
        <v>314</v>
      </c>
      <c r="B6" s="307" t="s">
        <v>315</v>
      </c>
      <c r="C6" s="308" t="s">
        <v>316</v>
      </c>
      <c r="D6" s="308" t="s">
        <v>317</v>
      </c>
      <c r="E6" s="309" t="s">
        <v>318</v>
      </c>
      <c r="F6" s="310" t="s">
        <v>319</v>
      </c>
      <c r="G6" s="310" t="s">
        <v>320</v>
      </c>
      <c r="H6" s="310" t="s">
        <v>321</v>
      </c>
      <c r="I6" s="310" t="s">
        <v>320</v>
      </c>
      <c r="J6" s="311" t="s">
        <v>322</v>
      </c>
    </row>
    <row r="7" spans="1:11" s="316" customFormat="1" ht="12.75" customHeight="1">
      <c r="A7" s="312"/>
      <c r="B7" s="313"/>
      <c r="C7" s="298"/>
      <c r="D7" s="298"/>
      <c r="E7" s="314"/>
      <c r="F7" s="315"/>
      <c r="G7" s="315"/>
      <c r="H7" s="315"/>
      <c r="I7" s="315"/>
      <c r="J7" s="315"/>
      <c r="K7" s="298"/>
    </row>
    <row r="8" spans="1:11" s="316" customFormat="1" ht="12.75" customHeight="1">
      <c r="A8" s="312"/>
      <c r="B8" s="313"/>
      <c r="C8" s="298"/>
      <c r="D8" s="298"/>
      <c r="E8" s="314"/>
      <c r="F8" s="315"/>
      <c r="G8" s="315"/>
      <c r="H8" s="315"/>
      <c r="I8" s="315"/>
      <c r="J8" s="315"/>
      <c r="K8" s="298"/>
    </row>
    <row r="9" spans="1:11" s="316" customFormat="1" ht="12.75" customHeight="1">
      <c r="A9" s="312"/>
      <c r="B9" s="313"/>
      <c r="C9" s="298"/>
      <c r="D9" s="298"/>
      <c r="E9" s="314"/>
      <c r="F9" s="315"/>
      <c r="G9" s="315"/>
      <c r="H9" s="315"/>
      <c r="I9" s="315"/>
      <c r="J9" s="315"/>
      <c r="K9" s="298"/>
    </row>
    <row r="10" spans="1:11" s="316" customFormat="1" ht="12.75" customHeight="1">
      <c r="A10" s="317" t="s">
        <v>323</v>
      </c>
      <c r="B10" s="318" t="s">
        <v>324</v>
      </c>
      <c r="C10" s="298"/>
      <c r="D10" s="319">
        <v>1</v>
      </c>
      <c r="E10" s="314" t="s">
        <v>15</v>
      </c>
      <c r="F10" s="315"/>
      <c r="G10" s="320">
        <f>D10*F10</f>
        <v>0</v>
      </c>
      <c r="H10" s="321"/>
      <c r="I10" s="320">
        <f t="shared" ref="I10:I73" si="0">D10*H10</f>
        <v>0</v>
      </c>
      <c r="J10" s="320">
        <f t="shared" ref="J10:J73" si="1">G10+I10</f>
        <v>0</v>
      </c>
      <c r="K10" s="298"/>
    </row>
    <row r="11" spans="1:11" s="322" customFormat="1" ht="12.75" customHeight="1">
      <c r="A11" s="312" t="s">
        <v>325</v>
      </c>
      <c r="B11" s="313" t="s">
        <v>326</v>
      </c>
      <c r="C11" s="298">
        <v>20051</v>
      </c>
      <c r="D11" s="319">
        <v>4</v>
      </c>
      <c r="E11" s="314" t="s">
        <v>15</v>
      </c>
      <c r="F11" s="315"/>
      <c r="G11" s="320">
        <f t="shared" ref="G11:G74" si="2">D11*F11</f>
        <v>0</v>
      </c>
      <c r="H11" s="321"/>
      <c r="I11" s="320">
        <f t="shared" si="0"/>
        <v>0</v>
      </c>
      <c r="J11" s="320">
        <f t="shared" si="1"/>
        <v>0</v>
      </c>
      <c r="K11" s="298"/>
    </row>
    <row r="12" spans="1:11" s="322" customFormat="1" ht="12.75" customHeight="1">
      <c r="A12" s="312" t="s">
        <v>327</v>
      </c>
      <c r="B12" s="313" t="s">
        <v>328</v>
      </c>
      <c r="C12" s="298">
        <v>20296</v>
      </c>
      <c r="D12" s="319">
        <v>1</v>
      </c>
      <c r="E12" s="314" t="s">
        <v>15</v>
      </c>
      <c r="F12" s="315"/>
      <c r="G12" s="320">
        <f t="shared" si="2"/>
        <v>0</v>
      </c>
      <c r="H12" s="321"/>
      <c r="I12" s="320">
        <f t="shared" si="0"/>
        <v>0</v>
      </c>
      <c r="J12" s="320">
        <f t="shared" si="1"/>
        <v>0</v>
      </c>
      <c r="K12" s="298"/>
    </row>
    <row r="13" spans="1:11" s="322" customFormat="1" ht="12.75" customHeight="1">
      <c r="A13" s="312" t="s">
        <v>329</v>
      </c>
      <c r="B13" s="313" t="s">
        <v>330</v>
      </c>
      <c r="C13" s="298">
        <v>20459</v>
      </c>
      <c r="D13" s="319">
        <v>1</v>
      </c>
      <c r="E13" s="314" t="s">
        <v>15</v>
      </c>
      <c r="F13" s="315"/>
      <c r="G13" s="320">
        <f t="shared" si="2"/>
        <v>0</v>
      </c>
      <c r="H13" s="321"/>
      <c r="I13" s="320">
        <f t="shared" si="0"/>
        <v>0</v>
      </c>
      <c r="J13" s="320">
        <f t="shared" si="1"/>
        <v>0</v>
      </c>
      <c r="K13" s="298"/>
    </row>
    <row r="14" spans="1:11" s="322" customFormat="1" ht="12.75" customHeight="1">
      <c r="A14" s="312" t="s">
        <v>331</v>
      </c>
      <c r="B14" s="313" t="s">
        <v>332</v>
      </c>
      <c r="C14" s="298">
        <v>20469</v>
      </c>
      <c r="D14" s="319">
        <v>1</v>
      </c>
      <c r="E14" s="314" t="s">
        <v>15</v>
      </c>
      <c r="F14" s="315"/>
      <c r="G14" s="320">
        <f t="shared" si="2"/>
        <v>0</v>
      </c>
      <c r="H14" s="321"/>
      <c r="I14" s="320">
        <f t="shared" si="0"/>
        <v>0</v>
      </c>
      <c r="J14" s="320">
        <f t="shared" si="1"/>
        <v>0</v>
      </c>
      <c r="K14" s="298"/>
    </row>
    <row r="15" spans="1:11" s="322" customFormat="1" ht="12.75" customHeight="1">
      <c r="A15" s="312" t="s">
        <v>333</v>
      </c>
      <c r="B15" s="313" t="s">
        <v>334</v>
      </c>
      <c r="C15" s="298">
        <v>20651</v>
      </c>
      <c r="D15" s="319">
        <v>5</v>
      </c>
      <c r="E15" s="314" t="s">
        <v>15</v>
      </c>
      <c r="F15" s="315"/>
      <c r="G15" s="320">
        <f t="shared" si="2"/>
        <v>0</v>
      </c>
      <c r="H15" s="321"/>
      <c r="I15" s="320">
        <f t="shared" si="0"/>
        <v>0</v>
      </c>
      <c r="J15" s="320">
        <f t="shared" si="1"/>
        <v>0</v>
      </c>
      <c r="K15" s="298"/>
    </row>
    <row r="16" spans="1:11" s="322" customFormat="1" ht="12.75" customHeight="1">
      <c r="A16" s="312" t="s">
        <v>335</v>
      </c>
      <c r="B16" s="313" t="s">
        <v>334</v>
      </c>
      <c r="C16" s="298">
        <v>20654</v>
      </c>
      <c r="D16" s="319">
        <v>1</v>
      </c>
      <c r="E16" s="314" t="s">
        <v>15</v>
      </c>
      <c r="F16" s="315"/>
      <c r="G16" s="320">
        <f t="shared" si="2"/>
        <v>0</v>
      </c>
      <c r="H16" s="321"/>
      <c r="I16" s="320">
        <f t="shared" si="0"/>
        <v>0</v>
      </c>
      <c r="J16" s="320">
        <f t="shared" si="1"/>
        <v>0</v>
      </c>
      <c r="K16" s="298"/>
    </row>
    <row r="17" spans="1:11" s="322" customFormat="1" ht="12.75" customHeight="1">
      <c r="A17" s="312" t="s">
        <v>336</v>
      </c>
      <c r="B17" s="313" t="s">
        <v>337</v>
      </c>
      <c r="C17" s="298">
        <v>20661</v>
      </c>
      <c r="D17" s="319">
        <v>1</v>
      </c>
      <c r="E17" s="314" t="s">
        <v>15</v>
      </c>
      <c r="F17" s="315"/>
      <c r="G17" s="320">
        <f t="shared" si="2"/>
        <v>0</v>
      </c>
      <c r="H17" s="321"/>
      <c r="I17" s="320">
        <f t="shared" si="0"/>
        <v>0</v>
      </c>
      <c r="J17" s="320">
        <f t="shared" si="1"/>
        <v>0</v>
      </c>
      <c r="K17" s="298"/>
    </row>
    <row r="18" spans="1:11" s="322" customFormat="1" ht="12.75" customHeight="1">
      <c r="A18" s="312" t="s">
        <v>338</v>
      </c>
      <c r="B18" s="313" t="s">
        <v>339</v>
      </c>
      <c r="C18" s="298">
        <v>20950</v>
      </c>
      <c r="D18" s="319">
        <v>5</v>
      </c>
      <c r="E18" s="314" t="s">
        <v>15</v>
      </c>
      <c r="F18" s="315"/>
      <c r="G18" s="320">
        <f t="shared" si="2"/>
        <v>0</v>
      </c>
      <c r="H18" s="321"/>
      <c r="I18" s="320">
        <f t="shared" si="0"/>
        <v>0</v>
      </c>
      <c r="J18" s="320">
        <f t="shared" si="1"/>
        <v>0</v>
      </c>
      <c r="K18" s="298"/>
    </row>
    <row r="19" spans="1:11" s="322" customFormat="1" ht="12.75" customHeight="1">
      <c r="A19" s="312" t="s">
        <v>340</v>
      </c>
      <c r="B19" s="313" t="s">
        <v>341</v>
      </c>
      <c r="C19" s="298">
        <v>20960</v>
      </c>
      <c r="D19" s="319">
        <v>1</v>
      </c>
      <c r="E19" s="314" t="s">
        <v>15</v>
      </c>
      <c r="F19" s="315"/>
      <c r="G19" s="320">
        <f t="shared" si="2"/>
        <v>0</v>
      </c>
      <c r="H19" s="321"/>
      <c r="I19" s="320">
        <f t="shared" si="0"/>
        <v>0</v>
      </c>
      <c r="J19" s="320">
        <f t="shared" si="1"/>
        <v>0</v>
      </c>
      <c r="K19" s="298"/>
    </row>
    <row r="20" spans="1:11" s="322" customFormat="1" ht="12.75" customHeight="1">
      <c r="A20" s="312" t="s">
        <v>342</v>
      </c>
      <c r="B20" s="313" t="s">
        <v>343</v>
      </c>
      <c r="C20" s="298">
        <v>20991</v>
      </c>
      <c r="D20" s="319">
        <v>2</v>
      </c>
      <c r="E20" s="314" t="s">
        <v>15</v>
      </c>
      <c r="F20" s="315"/>
      <c r="G20" s="320">
        <f t="shared" si="2"/>
        <v>0</v>
      </c>
      <c r="H20" s="321"/>
      <c r="I20" s="320">
        <f t="shared" si="0"/>
        <v>0</v>
      </c>
      <c r="J20" s="320">
        <f t="shared" si="1"/>
        <v>0</v>
      </c>
      <c r="K20" s="298"/>
    </row>
    <row r="21" spans="1:11" s="322" customFormat="1" ht="12.75" customHeight="1">
      <c r="A21" s="312" t="s">
        <v>344</v>
      </c>
      <c r="B21" s="313" t="s">
        <v>345</v>
      </c>
      <c r="C21" s="298">
        <v>20992</v>
      </c>
      <c r="D21" s="319">
        <v>1</v>
      </c>
      <c r="E21" s="314" t="s">
        <v>15</v>
      </c>
      <c r="F21" s="315"/>
      <c r="G21" s="320">
        <f t="shared" si="2"/>
        <v>0</v>
      </c>
      <c r="H21" s="321"/>
      <c r="I21" s="320">
        <f t="shared" si="0"/>
        <v>0</v>
      </c>
      <c r="J21" s="320">
        <f t="shared" si="1"/>
        <v>0</v>
      </c>
      <c r="K21" s="298"/>
    </row>
    <row r="22" spans="1:11" s="322" customFormat="1" ht="12.75" customHeight="1">
      <c r="A22" s="312" t="s">
        <v>346</v>
      </c>
      <c r="B22" s="313" t="s">
        <v>347</v>
      </c>
      <c r="C22" s="298">
        <v>20995</v>
      </c>
      <c r="D22" s="319">
        <v>1</v>
      </c>
      <c r="E22" s="314" t="s">
        <v>15</v>
      </c>
      <c r="F22" s="315"/>
      <c r="G22" s="320">
        <f t="shared" si="2"/>
        <v>0</v>
      </c>
      <c r="H22" s="321"/>
      <c r="I22" s="320">
        <f t="shared" si="0"/>
        <v>0</v>
      </c>
      <c r="J22" s="320">
        <f t="shared" si="1"/>
        <v>0</v>
      </c>
      <c r="K22" s="298"/>
    </row>
    <row r="23" spans="1:11" s="322" customFormat="1" ht="12.75" customHeight="1">
      <c r="A23" s="312" t="s">
        <v>348</v>
      </c>
      <c r="B23" s="313" t="s">
        <v>349</v>
      </c>
      <c r="C23" s="298">
        <v>21279</v>
      </c>
      <c r="D23" s="319">
        <v>1</v>
      </c>
      <c r="E23" s="314" t="s">
        <v>15</v>
      </c>
      <c r="F23" s="315"/>
      <c r="G23" s="320">
        <f t="shared" si="2"/>
        <v>0</v>
      </c>
      <c r="H23" s="321"/>
      <c r="I23" s="320">
        <f t="shared" si="0"/>
        <v>0</v>
      </c>
      <c r="J23" s="320">
        <f t="shared" si="1"/>
        <v>0</v>
      </c>
      <c r="K23" s="298"/>
    </row>
    <row r="24" spans="1:11" s="322" customFormat="1" ht="12.75" customHeight="1">
      <c r="A24" s="312" t="s">
        <v>350</v>
      </c>
      <c r="B24" s="313" t="s">
        <v>351</v>
      </c>
      <c r="C24" s="298">
        <v>37101</v>
      </c>
      <c r="D24" s="319">
        <v>34</v>
      </c>
      <c r="E24" s="314" t="s">
        <v>15</v>
      </c>
      <c r="F24" s="315"/>
      <c r="G24" s="320">
        <f t="shared" si="2"/>
        <v>0</v>
      </c>
      <c r="H24" s="321"/>
      <c r="I24" s="320">
        <f t="shared" si="0"/>
        <v>0</v>
      </c>
      <c r="J24" s="320">
        <f t="shared" si="1"/>
        <v>0</v>
      </c>
      <c r="K24" s="298"/>
    </row>
    <row r="25" spans="1:11" s="322" customFormat="1" ht="12.75" customHeight="1">
      <c r="A25" s="312" t="s">
        <v>352</v>
      </c>
      <c r="B25" s="313" t="s">
        <v>353</v>
      </c>
      <c r="C25" s="298">
        <v>37161</v>
      </c>
      <c r="D25" s="319">
        <v>46</v>
      </c>
      <c r="E25" s="314" t="s">
        <v>15</v>
      </c>
      <c r="F25" s="315"/>
      <c r="G25" s="320">
        <f t="shared" si="2"/>
        <v>0</v>
      </c>
      <c r="H25" s="321"/>
      <c r="I25" s="320">
        <f t="shared" si="0"/>
        <v>0</v>
      </c>
      <c r="J25" s="320">
        <f t="shared" si="1"/>
        <v>0</v>
      </c>
      <c r="K25" s="298"/>
    </row>
    <row r="26" spans="1:11" s="322" customFormat="1" ht="12.75" customHeight="1">
      <c r="A26" s="312" t="s">
        <v>354</v>
      </c>
      <c r="B26" s="313" t="s">
        <v>355</v>
      </c>
      <c r="C26" s="298">
        <v>37165</v>
      </c>
      <c r="D26" s="319">
        <v>3</v>
      </c>
      <c r="E26" s="314" t="s">
        <v>15</v>
      </c>
      <c r="F26" s="315"/>
      <c r="G26" s="320">
        <f t="shared" si="2"/>
        <v>0</v>
      </c>
      <c r="H26" s="321"/>
      <c r="I26" s="320">
        <f t="shared" si="0"/>
        <v>0</v>
      </c>
      <c r="J26" s="320">
        <f t="shared" si="1"/>
        <v>0</v>
      </c>
      <c r="K26" s="298"/>
    </row>
    <row r="27" spans="1:11" s="322" customFormat="1" ht="12.75" customHeight="1">
      <c r="A27" s="312" t="s">
        <v>356</v>
      </c>
      <c r="B27" s="313" t="s">
        <v>357</v>
      </c>
      <c r="C27" s="298">
        <v>37302</v>
      </c>
      <c r="D27" s="319">
        <v>2</v>
      </c>
      <c r="E27" s="314" t="s">
        <v>15</v>
      </c>
      <c r="F27" s="315"/>
      <c r="G27" s="320">
        <f t="shared" si="2"/>
        <v>0</v>
      </c>
      <c r="H27" s="321"/>
      <c r="I27" s="320">
        <f t="shared" si="0"/>
        <v>0</v>
      </c>
      <c r="J27" s="320">
        <f t="shared" si="1"/>
        <v>0</v>
      </c>
      <c r="K27" s="298"/>
    </row>
    <row r="28" spans="1:11" s="322" customFormat="1" ht="12.75" customHeight="1">
      <c r="A28" s="312" t="s">
        <v>358</v>
      </c>
      <c r="B28" s="313" t="s">
        <v>359</v>
      </c>
      <c r="C28" s="298">
        <v>37385</v>
      </c>
      <c r="D28" s="319">
        <v>1</v>
      </c>
      <c r="E28" s="314" t="s">
        <v>15</v>
      </c>
      <c r="F28" s="315"/>
      <c r="G28" s="320">
        <f t="shared" si="2"/>
        <v>0</v>
      </c>
      <c r="H28" s="321"/>
      <c r="I28" s="320">
        <f t="shared" si="0"/>
        <v>0</v>
      </c>
      <c r="J28" s="320">
        <f t="shared" si="1"/>
        <v>0</v>
      </c>
      <c r="K28" s="298"/>
    </row>
    <row r="29" spans="1:11" s="322" customFormat="1" ht="12.75" customHeight="1">
      <c r="A29" s="312" t="s">
        <v>360</v>
      </c>
      <c r="B29" s="313" t="s">
        <v>361</v>
      </c>
      <c r="C29" s="298">
        <v>37513</v>
      </c>
      <c r="D29" s="319">
        <v>2</v>
      </c>
      <c r="E29" s="314" t="s">
        <v>15</v>
      </c>
      <c r="F29" s="315"/>
      <c r="G29" s="320">
        <f t="shared" si="2"/>
        <v>0</v>
      </c>
      <c r="H29" s="321"/>
      <c r="I29" s="320">
        <f t="shared" si="0"/>
        <v>0</v>
      </c>
      <c r="J29" s="320">
        <f t="shared" si="1"/>
        <v>0</v>
      </c>
      <c r="K29" s="298"/>
    </row>
    <row r="30" spans="1:11" s="322" customFormat="1" ht="12.75" customHeight="1">
      <c r="A30" s="312" t="s">
        <v>362</v>
      </c>
      <c r="B30" s="313" t="s">
        <v>363</v>
      </c>
      <c r="C30" s="298">
        <v>37550</v>
      </c>
      <c r="D30" s="319">
        <v>1</v>
      </c>
      <c r="E30" s="314" t="s">
        <v>15</v>
      </c>
      <c r="F30" s="315"/>
      <c r="G30" s="320">
        <f t="shared" si="2"/>
        <v>0</v>
      </c>
      <c r="H30" s="321"/>
      <c r="I30" s="320">
        <f t="shared" si="0"/>
        <v>0</v>
      </c>
      <c r="J30" s="320">
        <f t="shared" si="1"/>
        <v>0</v>
      </c>
      <c r="K30" s="298"/>
    </row>
    <row r="31" spans="1:11" s="322" customFormat="1" ht="12.75" customHeight="1">
      <c r="A31" s="312" t="s">
        <v>364</v>
      </c>
      <c r="B31" s="313" t="s">
        <v>365</v>
      </c>
      <c r="C31" s="298">
        <v>37551</v>
      </c>
      <c r="D31" s="319">
        <v>1</v>
      </c>
      <c r="E31" s="314" t="s">
        <v>15</v>
      </c>
      <c r="F31" s="315"/>
      <c r="G31" s="320">
        <f t="shared" si="2"/>
        <v>0</v>
      </c>
      <c r="H31" s="321"/>
      <c r="I31" s="320">
        <f t="shared" si="0"/>
        <v>0</v>
      </c>
      <c r="J31" s="320">
        <f t="shared" si="1"/>
        <v>0</v>
      </c>
      <c r="K31" s="298"/>
    </row>
    <row r="32" spans="1:11" s="322" customFormat="1" ht="12.75" customHeight="1">
      <c r="A32" s="312" t="s">
        <v>366</v>
      </c>
      <c r="B32" s="313" t="s">
        <v>367</v>
      </c>
      <c r="C32" s="298">
        <v>404125</v>
      </c>
      <c r="D32" s="319">
        <v>4</v>
      </c>
      <c r="E32" s="314" t="s">
        <v>15</v>
      </c>
      <c r="F32" s="315"/>
      <c r="G32" s="320">
        <f t="shared" si="2"/>
        <v>0</v>
      </c>
      <c r="H32" s="321"/>
      <c r="I32" s="320">
        <f t="shared" si="0"/>
        <v>0</v>
      </c>
      <c r="J32" s="320">
        <f t="shared" si="1"/>
        <v>0</v>
      </c>
      <c r="K32" s="298"/>
    </row>
    <row r="33" spans="1:11" s="322" customFormat="1" ht="12.75" customHeight="1">
      <c r="A33" s="312" t="s">
        <v>368</v>
      </c>
      <c r="B33" s="313" t="s">
        <v>369</v>
      </c>
      <c r="C33" s="298">
        <v>404129</v>
      </c>
      <c r="D33" s="319">
        <v>7</v>
      </c>
      <c r="E33" s="314" t="s">
        <v>15</v>
      </c>
      <c r="F33" s="315"/>
      <c r="G33" s="320">
        <f t="shared" si="2"/>
        <v>0</v>
      </c>
      <c r="H33" s="321"/>
      <c r="I33" s="320">
        <f t="shared" si="0"/>
        <v>0</v>
      </c>
      <c r="J33" s="320">
        <f t="shared" si="1"/>
        <v>0</v>
      </c>
      <c r="K33" s="298"/>
    </row>
    <row r="34" spans="1:11" s="322" customFormat="1" ht="12.75" customHeight="1">
      <c r="A34" s="312" t="s">
        <v>370</v>
      </c>
      <c r="B34" s="313" t="s">
        <v>371</v>
      </c>
      <c r="C34" s="298">
        <v>404166</v>
      </c>
      <c r="D34" s="319">
        <v>2</v>
      </c>
      <c r="E34" s="314" t="s">
        <v>15</v>
      </c>
      <c r="F34" s="315"/>
      <c r="G34" s="320">
        <f t="shared" si="2"/>
        <v>0</v>
      </c>
      <c r="H34" s="321"/>
      <c r="I34" s="320">
        <f t="shared" si="0"/>
        <v>0</v>
      </c>
      <c r="J34" s="320">
        <f t="shared" si="1"/>
        <v>0</v>
      </c>
      <c r="K34" s="298"/>
    </row>
    <row r="35" spans="1:11" s="322" customFormat="1" ht="12.75" customHeight="1">
      <c r="A35" s="312" t="s">
        <v>372</v>
      </c>
      <c r="B35" s="313" t="s">
        <v>373</v>
      </c>
      <c r="C35" s="298">
        <v>404224</v>
      </c>
      <c r="D35" s="319">
        <v>1</v>
      </c>
      <c r="E35" s="314" t="s">
        <v>15</v>
      </c>
      <c r="F35" s="315"/>
      <c r="G35" s="320">
        <f t="shared" si="2"/>
        <v>0</v>
      </c>
      <c r="H35" s="321"/>
      <c r="I35" s="320">
        <f t="shared" si="0"/>
        <v>0</v>
      </c>
      <c r="J35" s="320">
        <f t="shared" si="1"/>
        <v>0</v>
      </c>
      <c r="K35" s="298"/>
    </row>
    <row r="36" spans="1:11" s="322" customFormat="1" ht="12.75" customHeight="1">
      <c r="A36" s="312" t="s">
        <v>374</v>
      </c>
      <c r="B36" s="313" t="s">
        <v>375</v>
      </c>
      <c r="C36" s="298">
        <v>405226</v>
      </c>
      <c r="D36" s="319">
        <v>1</v>
      </c>
      <c r="E36" s="314" t="s">
        <v>15</v>
      </c>
      <c r="F36" s="315"/>
      <c r="G36" s="320">
        <f t="shared" si="2"/>
        <v>0</v>
      </c>
      <c r="H36" s="321"/>
      <c r="I36" s="320">
        <f t="shared" si="0"/>
        <v>0</v>
      </c>
      <c r="J36" s="320">
        <f t="shared" si="1"/>
        <v>0</v>
      </c>
      <c r="K36" s="298"/>
    </row>
    <row r="37" spans="1:11" s="322" customFormat="1" ht="12.75" customHeight="1">
      <c r="A37" s="312" t="s">
        <v>376</v>
      </c>
      <c r="B37" s="313" t="s">
        <v>377</v>
      </c>
      <c r="C37" s="298">
        <v>411287</v>
      </c>
      <c r="D37" s="319">
        <v>24</v>
      </c>
      <c r="E37" s="314" t="s">
        <v>15</v>
      </c>
      <c r="F37" s="315"/>
      <c r="G37" s="320">
        <f t="shared" si="2"/>
        <v>0</v>
      </c>
      <c r="H37" s="321"/>
      <c r="I37" s="320">
        <f t="shared" si="0"/>
        <v>0</v>
      </c>
      <c r="J37" s="320">
        <f t="shared" si="1"/>
        <v>0</v>
      </c>
      <c r="K37" s="298"/>
    </row>
    <row r="38" spans="1:11" s="322" customFormat="1" ht="12.75" customHeight="1">
      <c r="A38" s="312" t="s">
        <v>378</v>
      </c>
      <c r="B38" s="313" t="s">
        <v>379</v>
      </c>
      <c r="C38" s="298">
        <v>411293</v>
      </c>
      <c r="D38" s="319">
        <v>9</v>
      </c>
      <c r="E38" s="314" t="s">
        <v>15</v>
      </c>
      <c r="F38" s="315"/>
      <c r="G38" s="320">
        <f t="shared" si="2"/>
        <v>0</v>
      </c>
      <c r="H38" s="321"/>
      <c r="I38" s="320">
        <f t="shared" si="0"/>
        <v>0</v>
      </c>
      <c r="J38" s="320">
        <f t="shared" si="1"/>
        <v>0</v>
      </c>
      <c r="K38" s="298"/>
    </row>
    <row r="39" spans="1:11" s="322" customFormat="1" ht="12.75" customHeight="1">
      <c r="A39" s="312" t="s">
        <v>380</v>
      </c>
      <c r="B39" s="313" t="s">
        <v>381</v>
      </c>
      <c r="C39" s="298">
        <v>411765</v>
      </c>
      <c r="D39" s="319">
        <v>2</v>
      </c>
      <c r="E39" s="314" t="s">
        <v>15</v>
      </c>
      <c r="F39" s="315"/>
      <c r="G39" s="320">
        <f t="shared" si="2"/>
        <v>0</v>
      </c>
      <c r="H39" s="321"/>
      <c r="I39" s="320">
        <f t="shared" si="0"/>
        <v>0</v>
      </c>
      <c r="J39" s="320">
        <f t="shared" si="1"/>
        <v>0</v>
      </c>
      <c r="K39" s="298"/>
    </row>
    <row r="40" spans="1:11" s="322" customFormat="1" ht="12.75" customHeight="1">
      <c r="A40" s="312" t="s">
        <v>382</v>
      </c>
      <c r="B40" s="313" t="s">
        <v>383</v>
      </c>
      <c r="C40" s="298">
        <v>412272</v>
      </c>
      <c r="D40" s="319">
        <v>1</v>
      </c>
      <c r="E40" s="314" t="s">
        <v>15</v>
      </c>
      <c r="F40" s="315"/>
      <c r="G40" s="320">
        <f t="shared" si="2"/>
        <v>0</v>
      </c>
      <c r="H40" s="321"/>
      <c r="I40" s="320">
        <f t="shared" si="0"/>
        <v>0</v>
      </c>
      <c r="J40" s="320">
        <f t="shared" si="1"/>
        <v>0</v>
      </c>
      <c r="K40" s="298"/>
    </row>
    <row r="41" spans="1:11" s="322" customFormat="1" ht="12.75" customHeight="1">
      <c r="A41" s="312" t="s">
        <v>384</v>
      </c>
      <c r="B41" s="313" t="s">
        <v>385</v>
      </c>
      <c r="C41" s="298">
        <v>412310</v>
      </c>
      <c r="D41" s="319">
        <v>1</v>
      </c>
      <c r="E41" s="314" t="s">
        <v>15</v>
      </c>
      <c r="F41" s="315"/>
      <c r="G41" s="320">
        <f t="shared" si="2"/>
        <v>0</v>
      </c>
      <c r="H41" s="321"/>
      <c r="I41" s="320">
        <f t="shared" si="0"/>
        <v>0</v>
      </c>
      <c r="J41" s="320">
        <f t="shared" si="1"/>
        <v>0</v>
      </c>
      <c r="K41" s="298"/>
    </row>
    <row r="42" spans="1:11" s="322" customFormat="1" ht="12.75" customHeight="1">
      <c r="A42" s="312" t="s">
        <v>386</v>
      </c>
      <c r="B42" s="313" t="s">
        <v>387</v>
      </c>
      <c r="C42" s="298">
        <v>420006</v>
      </c>
      <c r="D42" s="319">
        <v>1</v>
      </c>
      <c r="E42" s="314" t="s">
        <v>15</v>
      </c>
      <c r="F42" s="315"/>
      <c r="G42" s="320">
        <f t="shared" si="2"/>
        <v>0</v>
      </c>
      <c r="H42" s="321"/>
      <c r="I42" s="320">
        <f t="shared" si="0"/>
        <v>0</v>
      </c>
      <c r="J42" s="320">
        <f t="shared" si="1"/>
        <v>0</v>
      </c>
      <c r="K42" s="298"/>
    </row>
    <row r="43" spans="1:11" s="322" customFormat="1" ht="12.75" customHeight="1">
      <c r="A43" s="312" t="s">
        <v>388</v>
      </c>
      <c r="B43" s="313" t="s">
        <v>389</v>
      </c>
      <c r="C43" s="298">
        <v>420007</v>
      </c>
      <c r="D43" s="319">
        <v>1</v>
      </c>
      <c r="E43" s="314" t="s">
        <v>15</v>
      </c>
      <c r="F43" s="315"/>
      <c r="G43" s="320">
        <f t="shared" si="2"/>
        <v>0</v>
      </c>
      <c r="H43" s="321"/>
      <c r="I43" s="320">
        <f t="shared" si="0"/>
        <v>0</v>
      </c>
      <c r="J43" s="320">
        <f t="shared" si="1"/>
        <v>0</v>
      </c>
      <c r="K43" s="298"/>
    </row>
    <row r="44" spans="1:11" s="322" customFormat="1" ht="12.75" customHeight="1">
      <c r="A44" s="312" t="s">
        <v>390</v>
      </c>
      <c r="B44" s="313" t="s">
        <v>391</v>
      </c>
      <c r="C44" s="298">
        <v>421011</v>
      </c>
      <c r="D44" s="319">
        <v>1</v>
      </c>
      <c r="E44" s="314" t="s">
        <v>15</v>
      </c>
      <c r="F44" s="315"/>
      <c r="G44" s="320">
        <f t="shared" si="2"/>
        <v>0</v>
      </c>
      <c r="H44" s="321"/>
      <c r="I44" s="320">
        <f t="shared" si="0"/>
        <v>0</v>
      </c>
      <c r="J44" s="320">
        <f t="shared" si="1"/>
        <v>0</v>
      </c>
      <c r="K44" s="298"/>
    </row>
    <row r="45" spans="1:11" s="322" customFormat="1" ht="12.75" customHeight="1">
      <c r="A45" s="312" t="s">
        <v>392</v>
      </c>
      <c r="B45" s="313" t="s">
        <v>393</v>
      </c>
      <c r="C45" s="298">
        <v>421016</v>
      </c>
      <c r="D45" s="319">
        <v>1</v>
      </c>
      <c r="E45" s="314" t="s">
        <v>15</v>
      </c>
      <c r="F45" s="315"/>
      <c r="G45" s="320">
        <f t="shared" si="2"/>
        <v>0</v>
      </c>
      <c r="H45" s="321"/>
      <c r="I45" s="320">
        <f t="shared" si="0"/>
        <v>0</v>
      </c>
      <c r="J45" s="320">
        <f t="shared" si="1"/>
        <v>0</v>
      </c>
      <c r="K45" s="298"/>
    </row>
    <row r="46" spans="1:11" s="322" customFormat="1" ht="12.75" customHeight="1">
      <c r="A46" s="312" t="s">
        <v>394</v>
      </c>
      <c r="B46" s="313" t="s">
        <v>395</v>
      </c>
      <c r="C46" s="298">
        <v>421071</v>
      </c>
      <c r="D46" s="319">
        <v>2</v>
      </c>
      <c r="E46" s="314" t="s">
        <v>15</v>
      </c>
      <c r="F46" s="315"/>
      <c r="G46" s="320">
        <f t="shared" si="2"/>
        <v>0</v>
      </c>
      <c r="H46" s="321"/>
      <c r="I46" s="320">
        <f t="shared" si="0"/>
        <v>0</v>
      </c>
      <c r="J46" s="320">
        <f t="shared" si="1"/>
        <v>0</v>
      </c>
      <c r="K46" s="298"/>
    </row>
    <row r="47" spans="1:11" s="322" customFormat="1" ht="12.75" customHeight="1">
      <c r="A47" s="312" t="s">
        <v>396</v>
      </c>
      <c r="B47" s="313" t="s">
        <v>397</v>
      </c>
      <c r="C47" s="298"/>
      <c r="D47" s="319">
        <v>1</v>
      </c>
      <c r="E47" s="314" t="s">
        <v>23</v>
      </c>
      <c r="F47" s="315"/>
      <c r="G47" s="320">
        <f t="shared" si="2"/>
        <v>0</v>
      </c>
      <c r="H47" s="321"/>
      <c r="I47" s="320">
        <f t="shared" si="0"/>
        <v>0</v>
      </c>
      <c r="J47" s="320">
        <f t="shared" si="1"/>
        <v>0</v>
      </c>
      <c r="K47" s="298"/>
    </row>
    <row r="48" spans="1:11" s="322" customFormat="1" ht="12.75" customHeight="1">
      <c r="A48" s="312"/>
      <c r="B48" s="313"/>
      <c r="C48" s="298"/>
      <c r="D48" s="319"/>
      <c r="E48" s="314"/>
      <c r="F48" s="315"/>
      <c r="G48" s="320">
        <f t="shared" si="2"/>
        <v>0</v>
      </c>
      <c r="H48" s="321"/>
      <c r="I48" s="320">
        <f t="shared" si="0"/>
        <v>0</v>
      </c>
      <c r="J48" s="320">
        <f t="shared" si="1"/>
        <v>0</v>
      </c>
      <c r="K48" s="298"/>
    </row>
    <row r="49" spans="1:11" s="322" customFormat="1" ht="12.75" customHeight="1">
      <c r="A49" s="317" t="s">
        <v>398</v>
      </c>
      <c r="B49" s="318" t="s">
        <v>399</v>
      </c>
      <c r="C49" s="298"/>
      <c r="D49" s="319">
        <v>0</v>
      </c>
      <c r="E49" s="314"/>
      <c r="F49" s="315"/>
      <c r="G49" s="320">
        <f t="shared" si="2"/>
        <v>0</v>
      </c>
      <c r="H49" s="321"/>
      <c r="I49" s="320">
        <f t="shared" si="0"/>
        <v>0</v>
      </c>
      <c r="J49" s="320">
        <f t="shared" si="1"/>
        <v>0</v>
      </c>
      <c r="K49" s="298"/>
    </row>
    <row r="50" spans="1:11" s="322" customFormat="1" ht="12.75" customHeight="1">
      <c r="A50" s="312" t="s">
        <v>400</v>
      </c>
      <c r="B50" s="313" t="s">
        <v>401</v>
      </c>
      <c r="C50" s="298"/>
      <c r="D50" s="319">
        <v>580</v>
      </c>
      <c r="E50" s="314" t="s">
        <v>16</v>
      </c>
      <c r="F50" s="315"/>
      <c r="G50" s="320">
        <f t="shared" si="2"/>
        <v>0</v>
      </c>
      <c r="H50" s="321"/>
      <c r="I50" s="320">
        <f t="shared" si="0"/>
        <v>0</v>
      </c>
      <c r="J50" s="320">
        <f t="shared" si="1"/>
        <v>0</v>
      </c>
      <c r="K50" s="298"/>
    </row>
    <row r="51" spans="1:11" s="322" customFormat="1" ht="12.75" customHeight="1">
      <c r="A51" s="312" t="s">
        <v>402</v>
      </c>
      <c r="B51" s="313" t="s">
        <v>403</v>
      </c>
      <c r="C51" s="298"/>
      <c r="D51" s="319">
        <v>140</v>
      </c>
      <c r="E51" s="314" t="s">
        <v>16</v>
      </c>
      <c r="F51" s="315"/>
      <c r="G51" s="320">
        <f t="shared" si="2"/>
        <v>0</v>
      </c>
      <c r="H51" s="321"/>
      <c r="I51" s="320">
        <f t="shared" si="0"/>
        <v>0</v>
      </c>
      <c r="J51" s="320">
        <f t="shared" si="1"/>
        <v>0</v>
      </c>
      <c r="K51" s="298"/>
    </row>
    <row r="52" spans="1:11" s="322" customFormat="1" ht="12.75" customHeight="1">
      <c r="A52" s="312" t="s">
        <v>404</v>
      </c>
      <c r="B52" s="313" t="s">
        <v>405</v>
      </c>
      <c r="C52" s="298"/>
      <c r="D52" s="319">
        <v>85</v>
      </c>
      <c r="E52" s="314" t="s">
        <v>16</v>
      </c>
      <c r="F52" s="315"/>
      <c r="G52" s="320">
        <f t="shared" si="2"/>
        <v>0</v>
      </c>
      <c r="H52" s="321"/>
      <c r="I52" s="320">
        <f t="shared" si="0"/>
        <v>0</v>
      </c>
      <c r="J52" s="320">
        <f t="shared" si="1"/>
        <v>0</v>
      </c>
      <c r="K52" s="298"/>
    </row>
    <row r="53" spans="1:11" s="322" customFormat="1" ht="12.75" customHeight="1">
      <c r="A53" s="312" t="s">
        <v>406</v>
      </c>
      <c r="B53" s="313" t="s">
        <v>407</v>
      </c>
      <c r="C53" s="298"/>
      <c r="D53" s="319">
        <v>750</v>
      </c>
      <c r="E53" s="314" t="s">
        <v>16</v>
      </c>
      <c r="F53" s="315"/>
      <c r="G53" s="320">
        <f t="shared" si="2"/>
        <v>0</v>
      </c>
      <c r="H53" s="321"/>
      <c r="I53" s="320">
        <f t="shared" si="0"/>
        <v>0</v>
      </c>
      <c r="J53" s="320">
        <f t="shared" si="1"/>
        <v>0</v>
      </c>
      <c r="K53" s="298"/>
    </row>
    <row r="54" spans="1:11" s="322" customFormat="1" ht="12.75" customHeight="1">
      <c r="A54" s="312" t="s">
        <v>408</v>
      </c>
      <c r="B54" s="313" t="s">
        <v>409</v>
      </c>
      <c r="C54" s="298"/>
      <c r="D54" s="319">
        <v>100</v>
      </c>
      <c r="E54" s="314" t="s">
        <v>16</v>
      </c>
      <c r="F54" s="315"/>
      <c r="G54" s="320">
        <f t="shared" si="2"/>
        <v>0</v>
      </c>
      <c r="H54" s="321"/>
      <c r="I54" s="320">
        <f t="shared" si="0"/>
        <v>0</v>
      </c>
      <c r="J54" s="320">
        <f t="shared" si="1"/>
        <v>0</v>
      </c>
      <c r="K54" s="298"/>
    </row>
    <row r="55" spans="1:11" s="322" customFormat="1" ht="12.75" customHeight="1">
      <c r="A55" s="312" t="s">
        <v>410</v>
      </c>
      <c r="B55" s="313" t="s">
        <v>411</v>
      </c>
      <c r="C55" s="298"/>
      <c r="D55" s="319">
        <v>100</v>
      </c>
      <c r="E55" s="314" t="s">
        <v>16</v>
      </c>
      <c r="F55" s="315"/>
      <c r="G55" s="320">
        <f t="shared" si="2"/>
        <v>0</v>
      </c>
      <c r="H55" s="321"/>
      <c r="I55" s="320">
        <f t="shared" si="0"/>
        <v>0</v>
      </c>
      <c r="J55" s="320">
        <f t="shared" si="1"/>
        <v>0</v>
      </c>
      <c r="K55" s="298"/>
    </row>
    <row r="56" spans="1:11" s="322" customFormat="1" ht="12.75" customHeight="1">
      <c r="A56" s="312" t="s">
        <v>412</v>
      </c>
      <c r="B56" s="313" t="s">
        <v>413</v>
      </c>
      <c r="C56" s="298"/>
      <c r="D56" s="319">
        <v>40</v>
      </c>
      <c r="E56" s="314" t="s">
        <v>16</v>
      </c>
      <c r="F56" s="315"/>
      <c r="G56" s="320">
        <f t="shared" si="2"/>
        <v>0</v>
      </c>
      <c r="H56" s="321"/>
      <c r="I56" s="320">
        <f t="shared" si="0"/>
        <v>0</v>
      </c>
      <c r="J56" s="320">
        <f t="shared" si="1"/>
        <v>0</v>
      </c>
      <c r="K56" s="298"/>
    </row>
    <row r="57" spans="1:11" s="322" customFormat="1" ht="12.75" customHeight="1">
      <c r="A57" s="312" t="s">
        <v>414</v>
      </c>
      <c r="B57" s="313" t="s">
        <v>415</v>
      </c>
      <c r="C57" s="298"/>
      <c r="D57" s="319">
        <v>50</v>
      </c>
      <c r="E57" s="314" t="s">
        <v>16</v>
      </c>
      <c r="F57" s="315"/>
      <c r="G57" s="320">
        <f t="shared" si="2"/>
        <v>0</v>
      </c>
      <c r="H57" s="321"/>
      <c r="I57" s="320">
        <f t="shared" si="0"/>
        <v>0</v>
      </c>
      <c r="J57" s="320">
        <f t="shared" si="1"/>
        <v>0</v>
      </c>
      <c r="K57" s="298"/>
    </row>
    <row r="58" spans="1:11" s="322" customFormat="1" ht="12.75" customHeight="1">
      <c r="A58" s="312" t="s">
        <v>416</v>
      </c>
      <c r="B58" s="313" t="s">
        <v>417</v>
      </c>
      <c r="C58" s="298"/>
      <c r="D58" s="319">
        <v>140</v>
      </c>
      <c r="E58" s="314" t="s">
        <v>16</v>
      </c>
      <c r="F58" s="315"/>
      <c r="G58" s="320">
        <f t="shared" si="2"/>
        <v>0</v>
      </c>
      <c r="H58" s="321"/>
      <c r="I58" s="320">
        <f t="shared" si="0"/>
        <v>0</v>
      </c>
      <c r="J58" s="320">
        <f t="shared" si="1"/>
        <v>0</v>
      </c>
      <c r="K58" s="298"/>
    </row>
    <row r="59" spans="1:11" s="322" customFormat="1" ht="12.75" customHeight="1">
      <c r="A59" s="312" t="s">
        <v>418</v>
      </c>
      <c r="B59" s="313" t="s">
        <v>419</v>
      </c>
      <c r="C59" s="298"/>
      <c r="D59" s="319">
        <v>5</v>
      </c>
      <c r="E59" s="314" t="s">
        <v>16</v>
      </c>
      <c r="F59" s="315"/>
      <c r="G59" s="320">
        <f t="shared" si="2"/>
        <v>0</v>
      </c>
      <c r="H59" s="321"/>
      <c r="I59" s="320">
        <f t="shared" si="0"/>
        <v>0</v>
      </c>
      <c r="J59" s="320">
        <f t="shared" si="1"/>
        <v>0</v>
      </c>
      <c r="K59" s="298"/>
    </row>
    <row r="60" spans="1:11" s="322" customFormat="1" ht="12.75" customHeight="1">
      <c r="A60" s="312" t="s">
        <v>420</v>
      </c>
      <c r="B60" s="313" t="s">
        <v>421</v>
      </c>
      <c r="C60" s="298"/>
      <c r="D60" s="319">
        <v>25</v>
      </c>
      <c r="E60" s="323" t="s">
        <v>15</v>
      </c>
      <c r="F60" s="315"/>
      <c r="G60" s="320">
        <f t="shared" si="2"/>
        <v>0</v>
      </c>
      <c r="H60" s="321"/>
      <c r="I60" s="320">
        <f t="shared" si="0"/>
        <v>0</v>
      </c>
      <c r="J60" s="320">
        <f t="shared" si="1"/>
        <v>0</v>
      </c>
      <c r="K60" s="298"/>
    </row>
    <row r="61" spans="1:11" s="322" customFormat="1" ht="12.75" customHeight="1">
      <c r="A61" s="312"/>
      <c r="B61" s="313"/>
      <c r="C61" s="298"/>
      <c r="D61" s="319">
        <v>0</v>
      </c>
      <c r="E61" s="323"/>
      <c r="F61" s="315"/>
      <c r="G61" s="320">
        <f t="shared" si="2"/>
        <v>0</v>
      </c>
      <c r="H61" s="321"/>
      <c r="I61" s="320">
        <f t="shared" si="0"/>
        <v>0</v>
      </c>
      <c r="J61" s="320">
        <f t="shared" si="1"/>
        <v>0</v>
      </c>
      <c r="K61" s="298"/>
    </row>
    <row r="62" spans="1:11" s="322" customFormat="1" ht="12.75" customHeight="1">
      <c r="A62" s="317" t="s">
        <v>422</v>
      </c>
      <c r="B62" s="318" t="s">
        <v>423</v>
      </c>
      <c r="C62" s="298"/>
      <c r="D62" s="319">
        <v>0</v>
      </c>
      <c r="E62" s="314"/>
      <c r="F62" s="315"/>
      <c r="G62" s="320">
        <f t="shared" si="2"/>
        <v>0</v>
      </c>
      <c r="H62" s="321"/>
      <c r="I62" s="320">
        <f t="shared" si="0"/>
        <v>0</v>
      </c>
      <c r="J62" s="320">
        <f t="shared" si="1"/>
        <v>0</v>
      </c>
      <c r="K62" s="298"/>
    </row>
    <row r="63" spans="1:11" s="322" customFormat="1" ht="12.75" customHeight="1">
      <c r="A63" s="312" t="s">
        <v>424</v>
      </c>
      <c r="B63" s="313" t="s">
        <v>425</v>
      </c>
      <c r="C63" s="298"/>
      <c r="D63" s="319">
        <v>100</v>
      </c>
      <c r="E63" s="323" t="s">
        <v>16</v>
      </c>
      <c r="F63" s="315"/>
      <c r="G63" s="320">
        <f t="shared" si="2"/>
        <v>0</v>
      </c>
      <c r="H63" s="321"/>
      <c r="I63" s="320">
        <f t="shared" si="0"/>
        <v>0</v>
      </c>
      <c r="J63" s="320">
        <f t="shared" si="1"/>
        <v>0</v>
      </c>
      <c r="K63" s="298"/>
    </row>
    <row r="64" spans="1:11" s="322" customFormat="1" ht="12.75" customHeight="1">
      <c r="A64" s="312" t="s">
        <v>426</v>
      </c>
      <c r="B64" s="313" t="s">
        <v>427</v>
      </c>
      <c r="C64" s="298"/>
      <c r="D64" s="319">
        <v>40</v>
      </c>
      <c r="E64" s="323" t="s">
        <v>16</v>
      </c>
      <c r="F64" s="315"/>
      <c r="G64" s="320">
        <f t="shared" si="2"/>
        <v>0</v>
      </c>
      <c r="H64" s="321"/>
      <c r="I64" s="320">
        <f t="shared" si="0"/>
        <v>0</v>
      </c>
      <c r="J64" s="320">
        <f t="shared" si="1"/>
        <v>0</v>
      </c>
      <c r="K64" s="298"/>
    </row>
    <row r="65" spans="1:11" s="322" customFormat="1" ht="12.75" customHeight="1">
      <c r="A65" s="312" t="s">
        <v>428</v>
      </c>
      <c r="B65" s="313" t="s">
        <v>429</v>
      </c>
      <c r="C65" s="298"/>
      <c r="D65" s="319">
        <v>1235</v>
      </c>
      <c r="E65" s="323" t="s">
        <v>16</v>
      </c>
      <c r="F65" s="315"/>
      <c r="G65" s="320">
        <f t="shared" si="2"/>
        <v>0</v>
      </c>
      <c r="H65" s="321"/>
      <c r="I65" s="320">
        <f t="shared" si="0"/>
        <v>0</v>
      </c>
      <c r="J65" s="320">
        <f t="shared" si="1"/>
        <v>0</v>
      </c>
      <c r="K65" s="298"/>
    </row>
    <row r="66" spans="1:11" s="322" customFormat="1" ht="12.75" customHeight="1">
      <c r="A66" s="312" t="s">
        <v>430</v>
      </c>
      <c r="B66" s="313" t="s">
        <v>431</v>
      </c>
      <c r="C66" s="298"/>
      <c r="D66" s="319">
        <v>6</v>
      </c>
      <c r="E66" s="323" t="s">
        <v>16</v>
      </c>
      <c r="F66" s="315"/>
      <c r="G66" s="320">
        <f t="shared" si="2"/>
        <v>0</v>
      </c>
      <c r="H66" s="321"/>
      <c r="I66" s="320">
        <f t="shared" si="0"/>
        <v>0</v>
      </c>
      <c r="J66" s="320">
        <f t="shared" si="1"/>
        <v>0</v>
      </c>
      <c r="K66" s="298"/>
    </row>
    <row r="67" spans="1:11" s="322" customFormat="1" ht="12.75" customHeight="1">
      <c r="A67" s="312" t="s">
        <v>432</v>
      </c>
      <c r="B67" s="313" t="s">
        <v>433</v>
      </c>
      <c r="C67" s="298"/>
      <c r="D67" s="319">
        <v>1</v>
      </c>
      <c r="E67" s="323" t="s">
        <v>23</v>
      </c>
      <c r="F67" s="315"/>
      <c r="G67" s="320">
        <f t="shared" si="2"/>
        <v>0</v>
      </c>
      <c r="H67" s="321"/>
      <c r="I67" s="320">
        <f t="shared" si="0"/>
        <v>0</v>
      </c>
      <c r="J67" s="320">
        <f t="shared" si="1"/>
        <v>0</v>
      </c>
      <c r="K67" s="298"/>
    </row>
    <row r="68" spans="1:11" s="322" customFormat="1" ht="12.75" customHeight="1">
      <c r="A68" s="312"/>
      <c r="B68" s="313"/>
      <c r="C68" s="298"/>
      <c r="D68" s="319">
        <v>0</v>
      </c>
      <c r="E68" s="323"/>
      <c r="F68" s="315"/>
      <c r="G68" s="320">
        <f t="shared" si="2"/>
        <v>0</v>
      </c>
      <c r="H68" s="321"/>
      <c r="I68" s="320">
        <f t="shared" si="0"/>
        <v>0</v>
      </c>
      <c r="J68" s="320">
        <f t="shared" si="1"/>
        <v>0</v>
      </c>
      <c r="K68" s="298"/>
    </row>
    <row r="69" spans="1:11" s="322" customFormat="1" ht="12.75" customHeight="1">
      <c r="A69" s="317" t="s">
        <v>434</v>
      </c>
      <c r="B69" s="318" t="s">
        <v>435</v>
      </c>
      <c r="C69" s="298"/>
      <c r="D69" s="319">
        <v>0</v>
      </c>
      <c r="E69" s="323"/>
      <c r="F69" s="315"/>
      <c r="G69" s="320">
        <f t="shared" si="2"/>
        <v>0</v>
      </c>
      <c r="H69" s="321"/>
      <c r="I69" s="320">
        <f t="shared" si="0"/>
        <v>0</v>
      </c>
      <c r="J69" s="320">
        <f t="shared" si="1"/>
        <v>0</v>
      </c>
      <c r="K69" s="298"/>
    </row>
    <row r="70" spans="1:11" s="322" customFormat="1" ht="12.75" customHeight="1">
      <c r="A70" s="324" t="s">
        <v>436</v>
      </c>
      <c r="B70" s="325" t="s">
        <v>437</v>
      </c>
      <c r="C70" s="326"/>
      <c r="D70" s="327">
        <v>9</v>
      </c>
      <c r="E70" s="328" t="s">
        <v>15</v>
      </c>
      <c r="F70" s="329"/>
      <c r="G70" s="330">
        <f t="shared" si="2"/>
        <v>0</v>
      </c>
      <c r="H70" s="321"/>
      <c r="I70" s="320">
        <f t="shared" si="0"/>
        <v>0</v>
      </c>
      <c r="J70" s="320">
        <f t="shared" si="1"/>
        <v>0</v>
      </c>
      <c r="K70" s="298"/>
    </row>
    <row r="71" spans="1:11" s="322" customFormat="1" ht="12.75" customHeight="1">
      <c r="A71" s="324" t="s">
        <v>438</v>
      </c>
      <c r="B71" s="325" t="s">
        <v>439</v>
      </c>
      <c r="C71" s="326"/>
      <c r="D71" s="327">
        <v>16</v>
      </c>
      <c r="E71" s="328" t="s">
        <v>15</v>
      </c>
      <c r="F71" s="329"/>
      <c r="G71" s="330">
        <f t="shared" si="2"/>
        <v>0</v>
      </c>
      <c r="H71" s="321"/>
      <c r="I71" s="320">
        <f t="shared" si="0"/>
        <v>0</v>
      </c>
      <c r="J71" s="320">
        <f t="shared" si="1"/>
        <v>0</v>
      </c>
      <c r="K71" s="298"/>
    </row>
    <row r="72" spans="1:11" s="322" customFormat="1" ht="12.75" customHeight="1">
      <c r="A72" s="324" t="s">
        <v>440</v>
      </c>
      <c r="B72" s="325" t="s">
        <v>441</v>
      </c>
      <c r="C72" s="326"/>
      <c r="D72" s="327">
        <v>12</v>
      </c>
      <c r="E72" s="328" t="s">
        <v>15</v>
      </c>
      <c r="F72" s="329"/>
      <c r="G72" s="330">
        <f t="shared" si="2"/>
        <v>0</v>
      </c>
      <c r="H72" s="321"/>
      <c r="I72" s="320">
        <f t="shared" si="0"/>
        <v>0</v>
      </c>
      <c r="J72" s="320">
        <f t="shared" si="1"/>
        <v>0</v>
      </c>
      <c r="K72" s="298"/>
    </row>
    <row r="73" spans="1:11" s="322" customFormat="1" ht="12.75" customHeight="1">
      <c r="A73" s="324" t="s">
        <v>442</v>
      </c>
      <c r="B73" s="325" t="s">
        <v>443</v>
      </c>
      <c r="C73" s="326"/>
      <c r="D73" s="327">
        <v>1</v>
      </c>
      <c r="E73" s="328" t="s">
        <v>15</v>
      </c>
      <c r="F73" s="329"/>
      <c r="G73" s="330">
        <f t="shared" si="2"/>
        <v>0</v>
      </c>
      <c r="H73" s="321"/>
      <c r="I73" s="320">
        <f t="shared" si="0"/>
        <v>0</v>
      </c>
      <c r="J73" s="320">
        <f t="shared" si="1"/>
        <v>0</v>
      </c>
      <c r="K73" s="298"/>
    </row>
    <row r="74" spans="1:11" s="322" customFormat="1" ht="12.75" customHeight="1">
      <c r="A74" s="324" t="s">
        <v>444</v>
      </c>
      <c r="B74" s="325" t="s">
        <v>445</v>
      </c>
      <c r="C74" s="326"/>
      <c r="D74" s="327">
        <v>22</v>
      </c>
      <c r="E74" s="328" t="s">
        <v>15</v>
      </c>
      <c r="F74" s="329"/>
      <c r="G74" s="330">
        <f t="shared" si="2"/>
        <v>0</v>
      </c>
      <c r="H74" s="321"/>
      <c r="I74" s="320">
        <f t="shared" ref="I74:I125" si="3">D74*H74</f>
        <v>0</v>
      </c>
      <c r="J74" s="320">
        <f t="shared" ref="J74:J125" si="4">G74+I74</f>
        <v>0</v>
      </c>
      <c r="K74" s="298"/>
    </row>
    <row r="75" spans="1:11" s="322" customFormat="1" ht="12.75" customHeight="1">
      <c r="A75" s="324" t="s">
        <v>446</v>
      </c>
      <c r="B75" s="325" t="s">
        <v>447</v>
      </c>
      <c r="C75" s="326"/>
      <c r="D75" s="327">
        <v>14</v>
      </c>
      <c r="E75" s="328" t="s">
        <v>15</v>
      </c>
      <c r="F75" s="329"/>
      <c r="G75" s="330">
        <f t="shared" ref="G75:G125" si="5">D75*F75</f>
        <v>0</v>
      </c>
      <c r="H75" s="321"/>
      <c r="I75" s="320">
        <f t="shared" si="3"/>
        <v>0</v>
      </c>
      <c r="J75" s="320">
        <f t="shared" si="4"/>
        <v>0</v>
      </c>
      <c r="K75" s="298"/>
    </row>
    <row r="76" spans="1:11" s="322" customFormat="1" ht="12.75" customHeight="1">
      <c r="A76" s="324" t="s">
        <v>448</v>
      </c>
      <c r="B76" s="325" t="s">
        <v>449</v>
      </c>
      <c r="C76" s="326" t="s">
        <v>450</v>
      </c>
      <c r="D76" s="327">
        <v>4</v>
      </c>
      <c r="E76" s="328" t="s">
        <v>15</v>
      </c>
      <c r="F76" s="329"/>
      <c r="G76" s="330">
        <f t="shared" si="5"/>
        <v>0</v>
      </c>
      <c r="H76" s="321"/>
      <c r="I76" s="320">
        <f t="shared" si="3"/>
        <v>0</v>
      </c>
      <c r="J76" s="320">
        <f t="shared" si="4"/>
        <v>0</v>
      </c>
      <c r="K76" s="298"/>
    </row>
    <row r="77" spans="1:11" s="322" customFormat="1" ht="12.75" customHeight="1">
      <c r="A77" s="324" t="s">
        <v>451</v>
      </c>
      <c r="B77" s="325" t="s">
        <v>452</v>
      </c>
      <c r="C77" s="326" t="s">
        <v>453</v>
      </c>
      <c r="D77" s="327">
        <v>2</v>
      </c>
      <c r="E77" s="328" t="s">
        <v>15</v>
      </c>
      <c r="F77" s="329"/>
      <c r="G77" s="330">
        <f t="shared" si="5"/>
        <v>0</v>
      </c>
      <c r="H77" s="321"/>
      <c r="I77" s="320">
        <f t="shared" si="3"/>
        <v>0</v>
      </c>
      <c r="J77" s="320">
        <f t="shared" si="4"/>
        <v>0</v>
      </c>
      <c r="K77" s="298"/>
    </row>
    <row r="78" spans="1:11" s="322" customFormat="1" ht="12.75" customHeight="1">
      <c r="A78" s="324" t="s">
        <v>454</v>
      </c>
      <c r="B78" s="325" t="s">
        <v>455</v>
      </c>
      <c r="C78" s="326" t="s">
        <v>456</v>
      </c>
      <c r="D78" s="327">
        <v>2</v>
      </c>
      <c r="E78" s="328" t="s">
        <v>15</v>
      </c>
      <c r="F78" s="329"/>
      <c r="G78" s="330">
        <f t="shared" si="5"/>
        <v>0</v>
      </c>
      <c r="H78" s="321"/>
      <c r="I78" s="320">
        <f t="shared" si="3"/>
        <v>0</v>
      </c>
      <c r="J78" s="320">
        <f t="shared" si="4"/>
        <v>0</v>
      </c>
      <c r="K78" s="298"/>
    </row>
    <row r="79" spans="1:11" s="322" customFormat="1" ht="12.75" customHeight="1">
      <c r="A79" s="324" t="s">
        <v>457</v>
      </c>
      <c r="B79" s="325" t="s">
        <v>458</v>
      </c>
      <c r="C79" s="326" t="s">
        <v>459</v>
      </c>
      <c r="D79" s="327">
        <v>2</v>
      </c>
      <c r="E79" s="328" t="s">
        <v>15</v>
      </c>
      <c r="F79" s="329"/>
      <c r="G79" s="330">
        <f t="shared" si="5"/>
        <v>0</v>
      </c>
      <c r="H79" s="321"/>
      <c r="I79" s="320">
        <f t="shared" si="3"/>
        <v>0</v>
      </c>
      <c r="J79" s="320">
        <f t="shared" si="4"/>
        <v>0</v>
      </c>
      <c r="K79" s="298"/>
    </row>
    <row r="80" spans="1:11" s="322" customFormat="1" ht="12.75" customHeight="1">
      <c r="A80" s="324" t="s">
        <v>460</v>
      </c>
      <c r="B80" s="325" t="s">
        <v>461</v>
      </c>
      <c r="C80" s="326" t="s">
        <v>462</v>
      </c>
      <c r="D80" s="327">
        <v>8</v>
      </c>
      <c r="E80" s="328" t="s">
        <v>15</v>
      </c>
      <c r="F80" s="329"/>
      <c r="G80" s="330">
        <f t="shared" si="5"/>
        <v>0</v>
      </c>
      <c r="H80" s="321"/>
      <c r="I80" s="320">
        <f t="shared" si="3"/>
        <v>0</v>
      </c>
      <c r="J80" s="320">
        <f t="shared" si="4"/>
        <v>0</v>
      </c>
      <c r="K80" s="298"/>
    </row>
    <row r="81" spans="1:11" s="322" customFormat="1" ht="12.75" customHeight="1">
      <c r="A81" s="312" t="s">
        <v>463</v>
      </c>
      <c r="B81" s="313" t="s">
        <v>464</v>
      </c>
      <c r="C81" s="298"/>
      <c r="D81" s="319">
        <v>1</v>
      </c>
      <c r="E81" s="323" t="s">
        <v>23</v>
      </c>
      <c r="F81" s="315"/>
      <c r="G81" s="320">
        <f t="shared" si="5"/>
        <v>0</v>
      </c>
      <c r="H81" s="321"/>
      <c r="I81" s="320">
        <f t="shared" si="3"/>
        <v>0</v>
      </c>
      <c r="J81" s="320">
        <f t="shared" si="4"/>
        <v>0</v>
      </c>
      <c r="K81" s="298"/>
    </row>
    <row r="82" spans="1:11" s="322" customFormat="1" ht="12.75" customHeight="1">
      <c r="A82" s="312"/>
      <c r="B82" s="313"/>
      <c r="C82" s="298"/>
      <c r="D82" s="319">
        <v>0</v>
      </c>
      <c r="E82" s="323"/>
      <c r="F82" s="315"/>
      <c r="G82" s="320">
        <f t="shared" si="5"/>
        <v>0</v>
      </c>
      <c r="H82" s="321"/>
      <c r="I82" s="320">
        <f t="shared" si="3"/>
        <v>0</v>
      </c>
      <c r="J82" s="320">
        <f t="shared" si="4"/>
        <v>0</v>
      </c>
      <c r="K82" s="298"/>
    </row>
    <row r="83" spans="1:11" s="322" customFormat="1" ht="12.75" customHeight="1">
      <c r="A83" s="317" t="s">
        <v>465</v>
      </c>
      <c r="B83" s="318" t="s">
        <v>466</v>
      </c>
      <c r="C83" s="298"/>
      <c r="D83" s="319">
        <v>0</v>
      </c>
      <c r="E83" s="323"/>
      <c r="F83" s="315"/>
      <c r="G83" s="320">
        <f t="shared" si="5"/>
        <v>0</v>
      </c>
      <c r="H83" s="321"/>
      <c r="I83" s="320">
        <f t="shared" si="3"/>
        <v>0</v>
      </c>
      <c r="J83" s="320">
        <f t="shared" si="4"/>
        <v>0</v>
      </c>
      <c r="K83" s="298"/>
    </row>
    <row r="84" spans="1:11" s="322" customFormat="1" ht="12.75" customHeight="1">
      <c r="A84" s="324" t="s">
        <v>467</v>
      </c>
      <c r="B84" s="325" t="s">
        <v>468</v>
      </c>
      <c r="C84" s="326" t="s">
        <v>469</v>
      </c>
      <c r="D84" s="327">
        <v>9</v>
      </c>
      <c r="E84" s="328" t="s">
        <v>15</v>
      </c>
      <c r="F84" s="329"/>
      <c r="G84" s="330">
        <f t="shared" si="5"/>
        <v>0</v>
      </c>
      <c r="H84" s="321"/>
      <c r="I84" s="320">
        <f t="shared" si="3"/>
        <v>0</v>
      </c>
      <c r="J84" s="320">
        <f t="shared" si="4"/>
        <v>0</v>
      </c>
      <c r="K84" s="298"/>
    </row>
    <row r="85" spans="1:11" s="322" customFormat="1" ht="12.75" customHeight="1">
      <c r="A85" s="324"/>
      <c r="B85" s="325" t="s">
        <v>470</v>
      </c>
      <c r="C85" s="326"/>
      <c r="D85" s="327"/>
      <c r="E85" s="328"/>
      <c r="F85" s="329"/>
      <c r="G85" s="330">
        <f t="shared" si="5"/>
        <v>0</v>
      </c>
      <c r="H85" s="321"/>
      <c r="I85" s="320">
        <f t="shared" si="3"/>
        <v>0</v>
      </c>
      <c r="J85" s="320">
        <f t="shared" si="4"/>
        <v>0</v>
      </c>
      <c r="K85" s="298"/>
    </row>
    <row r="86" spans="1:11" s="322" customFormat="1" ht="12.75" customHeight="1">
      <c r="A86" s="324" t="s">
        <v>471</v>
      </c>
      <c r="B86" s="325" t="s">
        <v>472</v>
      </c>
      <c r="C86" s="326" t="s">
        <v>473</v>
      </c>
      <c r="D86" s="327">
        <v>9</v>
      </c>
      <c r="E86" s="328" t="s">
        <v>15</v>
      </c>
      <c r="F86" s="329"/>
      <c r="G86" s="330">
        <f t="shared" si="5"/>
        <v>0</v>
      </c>
      <c r="H86" s="321"/>
      <c r="I86" s="320">
        <f t="shared" si="3"/>
        <v>0</v>
      </c>
      <c r="J86" s="320">
        <f t="shared" si="4"/>
        <v>0</v>
      </c>
      <c r="K86" s="298"/>
    </row>
    <row r="87" spans="1:11" s="322" customFormat="1" ht="12.75" customHeight="1">
      <c r="A87" s="324"/>
      <c r="B87" s="325" t="s">
        <v>474</v>
      </c>
      <c r="C87" s="326"/>
      <c r="D87" s="327"/>
      <c r="E87" s="328"/>
      <c r="F87" s="329"/>
      <c r="G87" s="330">
        <f t="shared" si="5"/>
        <v>0</v>
      </c>
      <c r="H87" s="321"/>
      <c r="I87" s="320">
        <f t="shared" si="3"/>
        <v>0</v>
      </c>
      <c r="J87" s="320">
        <f t="shared" si="4"/>
        <v>0</v>
      </c>
      <c r="K87" s="298"/>
    </row>
    <row r="88" spans="1:11" s="322" customFormat="1" ht="12.75" customHeight="1">
      <c r="A88" s="312" t="s">
        <v>475</v>
      </c>
      <c r="B88" s="313" t="s">
        <v>464</v>
      </c>
      <c r="C88" s="298"/>
      <c r="D88" s="319">
        <v>1</v>
      </c>
      <c r="E88" s="323" t="s">
        <v>23</v>
      </c>
      <c r="F88" s="315"/>
      <c r="G88" s="320">
        <f t="shared" si="5"/>
        <v>0</v>
      </c>
      <c r="H88" s="321"/>
      <c r="I88" s="320">
        <f t="shared" si="3"/>
        <v>0</v>
      </c>
      <c r="J88" s="320">
        <f t="shared" si="4"/>
        <v>0</v>
      </c>
      <c r="K88" s="298"/>
    </row>
    <row r="89" spans="1:11" s="322" customFormat="1" ht="12.75" customHeight="1">
      <c r="A89" s="312"/>
      <c r="B89" s="313"/>
      <c r="C89" s="298"/>
      <c r="D89" s="319"/>
      <c r="E89" s="323"/>
      <c r="F89" s="315"/>
      <c r="G89" s="320">
        <f t="shared" si="5"/>
        <v>0</v>
      </c>
      <c r="H89" s="321"/>
      <c r="I89" s="320">
        <f t="shared" si="3"/>
        <v>0</v>
      </c>
      <c r="J89" s="320">
        <f t="shared" si="4"/>
        <v>0</v>
      </c>
      <c r="K89" s="298"/>
    </row>
    <row r="90" spans="1:11" s="322" customFormat="1" ht="12.75" customHeight="1">
      <c r="A90" s="317" t="s">
        <v>476</v>
      </c>
      <c r="B90" s="318" t="s">
        <v>477</v>
      </c>
      <c r="C90" s="312"/>
      <c r="D90" s="319">
        <v>0</v>
      </c>
      <c r="E90" s="323"/>
      <c r="F90" s="315"/>
      <c r="G90" s="320">
        <f t="shared" si="5"/>
        <v>0</v>
      </c>
      <c r="H90" s="321"/>
      <c r="I90" s="320">
        <f t="shared" si="3"/>
        <v>0</v>
      </c>
      <c r="J90" s="320">
        <f t="shared" si="4"/>
        <v>0</v>
      </c>
      <c r="K90" s="298"/>
    </row>
    <row r="91" spans="1:11" s="322" customFormat="1" ht="12.75" customHeight="1">
      <c r="A91" s="312" t="s">
        <v>478</v>
      </c>
      <c r="B91" s="313" t="s">
        <v>479</v>
      </c>
      <c r="C91" s="312"/>
      <c r="D91" s="319">
        <v>2</v>
      </c>
      <c r="E91" s="323" t="s">
        <v>15</v>
      </c>
      <c r="F91" s="315"/>
      <c r="G91" s="320">
        <f t="shared" si="5"/>
        <v>0</v>
      </c>
      <c r="H91" s="321"/>
      <c r="I91" s="320">
        <f t="shared" si="3"/>
        <v>0</v>
      </c>
      <c r="J91" s="320">
        <f t="shared" si="4"/>
        <v>0</v>
      </c>
      <c r="K91" s="298"/>
    </row>
    <row r="92" spans="1:11" s="322" customFormat="1" ht="12.75" customHeight="1">
      <c r="A92" s="312" t="s">
        <v>480</v>
      </c>
      <c r="B92" s="313" t="s">
        <v>481</v>
      </c>
      <c r="C92" s="312"/>
      <c r="D92" s="319">
        <v>3</v>
      </c>
      <c r="E92" s="323" t="s">
        <v>15</v>
      </c>
      <c r="F92" s="315"/>
      <c r="G92" s="320">
        <f t="shared" si="5"/>
        <v>0</v>
      </c>
      <c r="H92" s="321"/>
      <c r="I92" s="320">
        <f t="shared" si="3"/>
        <v>0</v>
      </c>
      <c r="J92" s="320">
        <f t="shared" si="4"/>
        <v>0</v>
      </c>
      <c r="K92" s="298"/>
    </row>
    <row r="93" spans="1:11" s="322" customFormat="1" ht="12.75" customHeight="1">
      <c r="A93" s="312" t="s">
        <v>482</v>
      </c>
      <c r="B93" s="313" t="s">
        <v>483</v>
      </c>
      <c r="C93" s="312"/>
      <c r="D93" s="319">
        <v>4</v>
      </c>
      <c r="E93" s="323" t="s">
        <v>15</v>
      </c>
      <c r="F93" s="315"/>
      <c r="G93" s="320">
        <f t="shared" si="5"/>
        <v>0</v>
      </c>
      <c r="H93" s="321"/>
      <c r="I93" s="320">
        <f t="shared" si="3"/>
        <v>0</v>
      </c>
      <c r="J93" s="320">
        <f t="shared" si="4"/>
        <v>0</v>
      </c>
      <c r="K93" s="298"/>
    </row>
    <row r="94" spans="1:11" s="322" customFormat="1" ht="12.75" customHeight="1">
      <c r="A94" s="312" t="s">
        <v>484</v>
      </c>
      <c r="B94" s="313" t="s">
        <v>485</v>
      </c>
      <c r="C94" s="312"/>
      <c r="D94" s="319">
        <v>2</v>
      </c>
      <c r="E94" s="323" t="s">
        <v>15</v>
      </c>
      <c r="F94" s="315"/>
      <c r="G94" s="320">
        <f t="shared" si="5"/>
        <v>0</v>
      </c>
      <c r="H94" s="321"/>
      <c r="I94" s="320">
        <f t="shared" si="3"/>
        <v>0</v>
      </c>
      <c r="J94" s="320">
        <f t="shared" si="4"/>
        <v>0</v>
      </c>
      <c r="K94" s="298"/>
    </row>
    <row r="95" spans="1:11" s="322" customFormat="1" ht="12.75" customHeight="1">
      <c r="A95" s="312" t="s">
        <v>486</v>
      </c>
      <c r="B95" s="313" t="s">
        <v>487</v>
      </c>
      <c r="C95" s="312"/>
      <c r="D95" s="319">
        <v>4</v>
      </c>
      <c r="E95" s="323" t="s">
        <v>15</v>
      </c>
      <c r="F95" s="315"/>
      <c r="G95" s="320">
        <f t="shared" si="5"/>
        <v>0</v>
      </c>
      <c r="H95" s="321"/>
      <c r="I95" s="320">
        <f t="shared" si="3"/>
        <v>0</v>
      </c>
      <c r="J95" s="320">
        <f t="shared" si="4"/>
        <v>0</v>
      </c>
      <c r="K95" s="298"/>
    </row>
    <row r="96" spans="1:11" s="322" customFormat="1" ht="12.75" customHeight="1">
      <c r="A96" s="312" t="s">
        <v>488</v>
      </c>
      <c r="B96" s="313" t="s">
        <v>489</v>
      </c>
      <c r="C96" s="312"/>
      <c r="D96" s="319">
        <v>2</v>
      </c>
      <c r="E96" s="323" t="s">
        <v>15</v>
      </c>
      <c r="F96" s="315"/>
      <c r="G96" s="320">
        <f t="shared" si="5"/>
        <v>0</v>
      </c>
      <c r="H96" s="321"/>
      <c r="I96" s="320">
        <f t="shared" si="3"/>
        <v>0</v>
      </c>
      <c r="J96" s="320">
        <f t="shared" si="4"/>
        <v>0</v>
      </c>
      <c r="K96" s="298"/>
    </row>
    <row r="97" spans="1:11" s="322" customFormat="1" ht="12.75" customHeight="1">
      <c r="A97" s="312" t="s">
        <v>490</v>
      </c>
      <c r="B97" s="313" t="s">
        <v>491</v>
      </c>
      <c r="C97" s="312" t="s">
        <v>492</v>
      </c>
      <c r="D97" s="319">
        <v>23</v>
      </c>
      <c r="E97" s="323" t="s">
        <v>15</v>
      </c>
      <c r="F97" s="315"/>
      <c r="G97" s="320">
        <f t="shared" si="5"/>
        <v>0</v>
      </c>
      <c r="H97" s="321"/>
      <c r="I97" s="320">
        <f t="shared" si="3"/>
        <v>0</v>
      </c>
      <c r="J97" s="320">
        <f t="shared" si="4"/>
        <v>0</v>
      </c>
      <c r="K97" s="298"/>
    </row>
    <row r="98" spans="1:11" s="322" customFormat="1" ht="12.75" customHeight="1">
      <c r="A98" s="312" t="s">
        <v>493</v>
      </c>
      <c r="B98" s="313" t="s">
        <v>397</v>
      </c>
      <c r="C98" s="298"/>
      <c r="D98" s="319">
        <v>1</v>
      </c>
      <c r="E98" s="323" t="s">
        <v>23</v>
      </c>
      <c r="F98" s="315"/>
      <c r="G98" s="320">
        <f t="shared" si="5"/>
        <v>0</v>
      </c>
      <c r="H98" s="321"/>
      <c r="I98" s="320">
        <f t="shared" si="3"/>
        <v>0</v>
      </c>
      <c r="J98" s="320">
        <f t="shared" si="4"/>
        <v>0</v>
      </c>
      <c r="K98" s="298"/>
    </row>
    <row r="99" spans="1:11" s="322" customFormat="1" ht="12.75" customHeight="1">
      <c r="A99" s="350">
        <v>44445</v>
      </c>
      <c r="B99" s="351" t="s">
        <v>537</v>
      </c>
      <c r="C99" s="352"/>
      <c r="D99" s="353">
        <v>2</v>
      </c>
      <c r="E99" s="354" t="s">
        <v>15</v>
      </c>
      <c r="F99" s="355"/>
      <c r="G99" s="352"/>
      <c r="H99" s="355"/>
      <c r="I99" s="352"/>
      <c r="J99" s="356"/>
      <c r="K99" s="298"/>
    </row>
    <row r="100" spans="1:11" s="322" customFormat="1" ht="12.75" customHeight="1">
      <c r="A100" s="312"/>
      <c r="B100" s="313"/>
      <c r="C100" s="312"/>
      <c r="D100" s="319">
        <v>0</v>
      </c>
      <c r="E100" s="323"/>
      <c r="F100" s="315"/>
      <c r="G100" s="320">
        <f t="shared" si="5"/>
        <v>0</v>
      </c>
      <c r="H100" s="321"/>
      <c r="I100" s="320">
        <f t="shared" si="3"/>
        <v>0</v>
      </c>
      <c r="J100" s="320">
        <f t="shared" si="4"/>
        <v>0</v>
      </c>
      <c r="K100" s="298"/>
    </row>
    <row r="101" spans="1:11" s="322" customFormat="1" ht="12.75" customHeight="1">
      <c r="A101" s="317" t="s">
        <v>494</v>
      </c>
      <c r="B101" s="318" t="s">
        <v>495</v>
      </c>
      <c r="C101" s="298"/>
      <c r="D101" s="319">
        <v>0</v>
      </c>
      <c r="E101" s="314"/>
      <c r="F101" s="315"/>
      <c r="G101" s="320">
        <f t="shared" si="5"/>
        <v>0</v>
      </c>
      <c r="H101" s="321"/>
      <c r="I101" s="320">
        <f t="shared" si="3"/>
        <v>0</v>
      </c>
      <c r="J101" s="320">
        <f t="shared" si="4"/>
        <v>0</v>
      </c>
      <c r="K101" s="298"/>
    </row>
    <row r="102" spans="1:11" s="322" customFormat="1" ht="12.75" customHeight="1">
      <c r="A102" s="331" t="s">
        <v>496</v>
      </c>
      <c r="B102" s="332" t="s">
        <v>497</v>
      </c>
      <c r="C102" s="331"/>
      <c r="D102" s="333">
        <v>32</v>
      </c>
      <c r="E102" s="334" t="s">
        <v>15</v>
      </c>
      <c r="F102" s="315"/>
      <c r="G102" s="320">
        <f t="shared" si="5"/>
        <v>0</v>
      </c>
      <c r="H102" s="321"/>
      <c r="I102" s="320">
        <f t="shared" si="3"/>
        <v>0</v>
      </c>
      <c r="J102" s="320">
        <f t="shared" si="4"/>
        <v>0</v>
      </c>
      <c r="K102" s="298"/>
    </row>
    <row r="103" spans="1:11" s="322" customFormat="1" ht="12.75" customHeight="1">
      <c r="A103" s="312" t="s">
        <v>498</v>
      </c>
      <c r="B103" s="313" t="s">
        <v>499</v>
      </c>
      <c r="C103" s="312"/>
      <c r="D103" s="319">
        <v>1</v>
      </c>
      <c r="E103" s="323" t="s">
        <v>23</v>
      </c>
      <c r="F103" s="315"/>
      <c r="G103" s="320">
        <f t="shared" si="5"/>
        <v>0</v>
      </c>
      <c r="H103" s="321"/>
      <c r="I103" s="320">
        <f t="shared" si="3"/>
        <v>0</v>
      </c>
      <c r="J103" s="320">
        <f t="shared" si="4"/>
        <v>0</v>
      </c>
      <c r="K103" s="298"/>
    </row>
    <row r="104" spans="1:11" s="322" customFormat="1" ht="12.75" customHeight="1">
      <c r="A104" s="312" t="s">
        <v>500</v>
      </c>
      <c r="B104" s="313" t="s">
        <v>501</v>
      </c>
      <c r="C104" s="312"/>
      <c r="D104" s="319">
        <v>20</v>
      </c>
      <c r="E104" s="323" t="s">
        <v>94</v>
      </c>
      <c r="F104" s="315"/>
      <c r="G104" s="320">
        <f t="shared" si="5"/>
        <v>0</v>
      </c>
      <c r="H104" s="321"/>
      <c r="I104" s="320">
        <f t="shared" si="3"/>
        <v>0</v>
      </c>
      <c r="J104" s="320">
        <f t="shared" si="4"/>
        <v>0</v>
      </c>
      <c r="K104" s="298"/>
    </row>
    <row r="105" spans="1:11" s="322" customFormat="1" ht="12.75" customHeight="1">
      <c r="A105" s="312" t="s">
        <v>502</v>
      </c>
      <c r="B105" s="313" t="s">
        <v>503</v>
      </c>
      <c r="C105" s="298"/>
      <c r="D105" s="319">
        <v>25</v>
      </c>
      <c r="E105" s="323" t="s">
        <v>15</v>
      </c>
      <c r="F105" s="315"/>
      <c r="G105" s="320">
        <f t="shared" si="5"/>
        <v>0</v>
      </c>
      <c r="H105" s="321"/>
      <c r="I105" s="320">
        <f t="shared" si="3"/>
        <v>0</v>
      </c>
      <c r="J105" s="320">
        <f t="shared" si="4"/>
        <v>0</v>
      </c>
      <c r="K105" s="298"/>
    </row>
    <row r="106" spans="1:11" s="322" customFormat="1" ht="12.75" customHeight="1">
      <c r="A106" s="312" t="s">
        <v>504</v>
      </c>
      <c r="B106" s="313" t="s">
        <v>505</v>
      </c>
      <c r="C106" s="298"/>
      <c r="D106" s="319">
        <v>50</v>
      </c>
      <c r="E106" s="323" t="s">
        <v>15</v>
      </c>
      <c r="F106" s="315"/>
      <c r="G106" s="320">
        <f t="shared" si="5"/>
        <v>0</v>
      </c>
      <c r="H106" s="321"/>
      <c r="I106" s="320">
        <f t="shared" si="3"/>
        <v>0</v>
      </c>
      <c r="J106" s="320">
        <f t="shared" si="4"/>
        <v>0</v>
      </c>
      <c r="K106" s="298"/>
    </row>
    <row r="107" spans="1:11" s="322" customFormat="1" ht="12.75" customHeight="1">
      <c r="A107" s="312" t="s">
        <v>506</v>
      </c>
      <c r="B107" s="313" t="s">
        <v>507</v>
      </c>
      <c r="C107" s="312"/>
      <c r="D107" s="319">
        <v>1</v>
      </c>
      <c r="E107" s="323" t="s">
        <v>23</v>
      </c>
      <c r="F107" s="315"/>
      <c r="G107" s="320">
        <f t="shared" si="5"/>
        <v>0</v>
      </c>
      <c r="H107" s="321"/>
      <c r="I107" s="320">
        <f t="shared" si="3"/>
        <v>0</v>
      </c>
      <c r="J107" s="320">
        <f t="shared" si="4"/>
        <v>0</v>
      </c>
      <c r="K107" s="298"/>
    </row>
    <row r="108" spans="1:11" s="322" customFormat="1" ht="12.75" customHeight="1">
      <c r="A108" s="312" t="s">
        <v>508</v>
      </c>
      <c r="B108" s="313" t="s">
        <v>397</v>
      </c>
      <c r="C108" s="312"/>
      <c r="D108" s="319">
        <v>1</v>
      </c>
      <c r="E108" s="323" t="s">
        <v>23</v>
      </c>
      <c r="F108" s="315"/>
      <c r="G108" s="320">
        <f t="shared" si="5"/>
        <v>0</v>
      </c>
      <c r="H108" s="321"/>
      <c r="I108" s="320">
        <f t="shared" si="3"/>
        <v>0</v>
      </c>
      <c r="J108" s="320">
        <f t="shared" si="4"/>
        <v>0</v>
      </c>
      <c r="K108" s="298"/>
    </row>
    <row r="109" spans="1:11" s="322" customFormat="1" ht="12.75" customHeight="1">
      <c r="A109" s="312"/>
      <c r="B109" s="335"/>
      <c r="C109" s="298"/>
      <c r="D109" s="319">
        <v>0</v>
      </c>
      <c r="E109" s="314"/>
      <c r="F109" s="315"/>
      <c r="G109" s="320">
        <f t="shared" si="5"/>
        <v>0</v>
      </c>
      <c r="H109" s="321"/>
      <c r="I109" s="320">
        <f t="shared" si="3"/>
        <v>0</v>
      </c>
      <c r="J109" s="320">
        <f t="shared" si="4"/>
        <v>0</v>
      </c>
      <c r="K109" s="298"/>
    </row>
    <row r="110" spans="1:11" s="322" customFormat="1" ht="12.75" customHeight="1">
      <c r="A110" s="317" t="s">
        <v>509</v>
      </c>
      <c r="B110" s="318" t="s">
        <v>510</v>
      </c>
      <c r="C110" s="298"/>
      <c r="D110" s="319">
        <v>0</v>
      </c>
      <c r="E110" s="314"/>
      <c r="F110" s="315"/>
      <c r="G110" s="320">
        <f t="shared" si="5"/>
        <v>0</v>
      </c>
      <c r="H110" s="321"/>
      <c r="I110" s="320">
        <f t="shared" si="3"/>
        <v>0</v>
      </c>
      <c r="J110" s="320">
        <f t="shared" si="4"/>
        <v>0</v>
      </c>
      <c r="K110" s="298"/>
    </row>
    <row r="111" spans="1:11" s="322" customFormat="1" ht="12.75" customHeight="1">
      <c r="A111" s="312" t="s">
        <v>511</v>
      </c>
      <c r="B111" s="313" t="s">
        <v>512</v>
      </c>
      <c r="C111" s="312"/>
      <c r="D111" s="319">
        <v>1</v>
      </c>
      <c r="E111" s="323" t="s">
        <v>23</v>
      </c>
      <c r="F111" s="315"/>
      <c r="G111" s="320">
        <f t="shared" si="5"/>
        <v>0</v>
      </c>
      <c r="H111" s="321"/>
      <c r="I111" s="320">
        <f t="shared" si="3"/>
        <v>0</v>
      </c>
      <c r="J111" s="320">
        <f t="shared" si="4"/>
        <v>0</v>
      </c>
      <c r="K111" s="298"/>
    </row>
    <row r="112" spans="1:11" s="322" customFormat="1" ht="12.75" customHeight="1">
      <c r="A112" s="312" t="s">
        <v>513</v>
      </c>
      <c r="B112" s="313" t="s">
        <v>514</v>
      </c>
      <c r="C112" s="312"/>
      <c r="D112" s="319">
        <v>1</v>
      </c>
      <c r="E112" s="323" t="s">
        <v>23</v>
      </c>
      <c r="F112" s="315"/>
      <c r="G112" s="320">
        <f t="shared" si="5"/>
        <v>0</v>
      </c>
      <c r="H112" s="321"/>
      <c r="I112" s="320">
        <f t="shared" si="3"/>
        <v>0</v>
      </c>
      <c r="J112" s="320">
        <f t="shared" si="4"/>
        <v>0</v>
      </c>
      <c r="K112" s="298"/>
    </row>
    <row r="113" spans="1:11" s="322" customFormat="1" ht="12.75" customHeight="1">
      <c r="A113" s="312" t="s">
        <v>515</v>
      </c>
      <c r="B113" s="313" t="s">
        <v>516</v>
      </c>
      <c r="C113" s="312"/>
      <c r="D113" s="319">
        <v>1</v>
      </c>
      <c r="E113" s="323" t="s">
        <v>23</v>
      </c>
      <c r="F113" s="315"/>
      <c r="G113" s="320">
        <f t="shared" si="5"/>
        <v>0</v>
      </c>
      <c r="H113" s="321"/>
      <c r="I113" s="320">
        <f t="shared" si="3"/>
        <v>0</v>
      </c>
      <c r="J113" s="320">
        <f t="shared" si="4"/>
        <v>0</v>
      </c>
      <c r="K113" s="298"/>
    </row>
    <row r="114" spans="1:11" s="322" customFormat="1" ht="12.75" customHeight="1">
      <c r="A114" s="312" t="s">
        <v>517</v>
      </c>
      <c r="B114" s="313" t="s">
        <v>518</v>
      </c>
      <c r="C114" s="312"/>
      <c r="D114" s="319">
        <v>1</v>
      </c>
      <c r="E114" s="323" t="s">
        <v>23</v>
      </c>
      <c r="F114" s="315"/>
      <c r="G114" s="320">
        <f t="shared" si="5"/>
        <v>0</v>
      </c>
      <c r="H114" s="321"/>
      <c r="I114" s="320">
        <f t="shared" si="3"/>
        <v>0</v>
      </c>
      <c r="J114" s="320">
        <f t="shared" si="4"/>
        <v>0</v>
      </c>
      <c r="K114" s="298"/>
    </row>
    <row r="115" spans="1:11" s="322" customFormat="1" ht="12.75" customHeight="1">
      <c r="A115" s="312" t="s">
        <v>519</v>
      </c>
      <c r="B115" s="313" t="s">
        <v>520</v>
      </c>
      <c r="C115" s="312"/>
      <c r="D115" s="319">
        <v>1</v>
      </c>
      <c r="E115" s="323" t="s">
        <v>23</v>
      </c>
      <c r="F115" s="315"/>
      <c r="G115" s="320">
        <f t="shared" si="5"/>
        <v>0</v>
      </c>
      <c r="H115" s="321"/>
      <c r="I115" s="320">
        <f t="shared" si="3"/>
        <v>0</v>
      </c>
      <c r="J115" s="320">
        <f t="shared" si="4"/>
        <v>0</v>
      </c>
      <c r="K115" s="298"/>
    </row>
    <row r="116" spans="1:11" s="322" customFormat="1" ht="12.75" customHeight="1">
      <c r="A116" s="312" t="s">
        <v>521</v>
      </c>
      <c r="B116" s="313" t="s">
        <v>522</v>
      </c>
      <c r="C116" s="298"/>
      <c r="D116" s="319">
        <v>1</v>
      </c>
      <c r="E116" s="323" t="s">
        <v>23</v>
      </c>
      <c r="F116" s="315"/>
      <c r="G116" s="320">
        <f t="shared" si="5"/>
        <v>0</v>
      </c>
      <c r="H116" s="321"/>
      <c r="I116" s="320">
        <f t="shared" si="3"/>
        <v>0</v>
      </c>
      <c r="J116" s="320">
        <f t="shared" si="4"/>
        <v>0</v>
      </c>
      <c r="K116" s="298"/>
    </row>
    <row r="117" spans="1:11" s="322" customFormat="1" ht="12.75" customHeight="1">
      <c r="A117" s="312" t="s">
        <v>523</v>
      </c>
      <c r="B117" s="313" t="s">
        <v>524</v>
      </c>
      <c r="C117" s="312"/>
      <c r="D117" s="319">
        <v>1</v>
      </c>
      <c r="E117" s="314" t="s">
        <v>23</v>
      </c>
      <c r="F117" s="315"/>
      <c r="G117" s="320"/>
      <c r="H117" s="321"/>
      <c r="I117" s="320">
        <f t="shared" si="3"/>
        <v>0</v>
      </c>
      <c r="J117" s="320">
        <f t="shared" si="4"/>
        <v>0</v>
      </c>
      <c r="K117" s="298"/>
    </row>
    <row r="118" spans="1:11" s="322" customFormat="1" ht="12.75" customHeight="1">
      <c r="A118" s="312" t="s">
        <v>525</v>
      </c>
      <c r="B118" s="313" t="s">
        <v>526</v>
      </c>
      <c r="C118" s="312"/>
      <c r="D118" s="319">
        <v>1</v>
      </c>
      <c r="E118" s="314" t="s">
        <v>23</v>
      </c>
      <c r="F118" s="315"/>
      <c r="G118" s="320">
        <f t="shared" si="5"/>
        <v>0</v>
      </c>
      <c r="H118" s="321"/>
      <c r="I118" s="320">
        <f t="shared" si="3"/>
        <v>0</v>
      </c>
      <c r="J118" s="320">
        <f t="shared" si="4"/>
        <v>0</v>
      </c>
      <c r="K118" s="298"/>
    </row>
    <row r="119" spans="1:11" s="322" customFormat="1" ht="12.75" customHeight="1">
      <c r="A119" s="312" t="s">
        <v>527</v>
      </c>
      <c r="B119" s="313" t="s">
        <v>528</v>
      </c>
      <c r="C119" s="312"/>
      <c r="D119" s="319">
        <v>1</v>
      </c>
      <c r="E119" s="323" t="s">
        <v>23</v>
      </c>
      <c r="F119" s="315"/>
      <c r="G119" s="320">
        <f t="shared" si="5"/>
        <v>0</v>
      </c>
      <c r="H119" s="321"/>
      <c r="I119" s="320">
        <f t="shared" si="3"/>
        <v>0</v>
      </c>
      <c r="J119" s="320">
        <f t="shared" si="4"/>
        <v>0</v>
      </c>
      <c r="K119" s="298"/>
    </row>
    <row r="120" spans="1:11" s="322" customFormat="1" ht="12.75" customHeight="1">
      <c r="A120" s="312" t="s">
        <v>529</v>
      </c>
      <c r="B120" s="313" t="s">
        <v>530</v>
      </c>
      <c r="C120" s="312"/>
      <c r="D120" s="319">
        <v>1</v>
      </c>
      <c r="E120" s="323" t="s">
        <v>23</v>
      </c>
      <c r="F120" s="315"/>
      <c r="G120" s="320">
        <f t="shared" si="5"/>
        <v>0</v>
      </c>
      <c r="H120" s="321"/>
      <c r="I120" s="320">
        <f t="shared" si="3"/>
        <v>0</v>
      </c>
      <c r="J120" s="320">
        <f t="shared" si="4"/>
        <v>0</v>
      </c>
      <c r="K120" s="298"/>
    </row>
    <row r="121" spans="1:11" s="322" customFormat="1" ht="12.75" customHeight="1">
      <c r="A121" s="312"/>
      <c r="B121" s="313"/>
      <c r="C121" s="312"/>
      <c r="D121" s="319"/>
      <c r="E121" s="323"/>
      <c r="F121" s="315"/>
      <c r="G121" s="320">
        <f t="shared" si="5"/>
        <v>0</v>
      </c>
      <c r="H121" s="321">
        <v>0</v>
      </c>
      <c r="I121" s="320">
        <f t="shared" si="3"/>
        <v>0</v>
      </c>
      <c r="J121" s="320">
        <f t="shared" si="4"/>
        <v>0</v>
      </c>
      <c r="K121" s="298"/>
    </row>
    <row r="122" spans="1:11" s="322" customFormat="1" ht="12.75" customHeight="1">
      <c r="B122" s="336" t="s">
        <v>531</v>
      </c>
      <c r="C122" s="312"/>
      <c r="D122" s="319"/>
      <c r="E122" s="323"/>
      <c r="F122" s="315"/>
      <c r="G122" s="320">
        <f t="shared" si="5"/>
        <v>0</v>
      </c>
      <c r="H122" s="321"/>
      <c r="I122" s="320">
        <f t="shared" si="3"/>
        <v>0</v>
      </c>
      <c r="J122" s="320">
        <f t="shared" si="4"/>
        <v>0</v>
      </c>
      <c r="K122" s="298"/>
    </row>
    <row r="123" spans="1:11" s="322" customFormat="1" ht="12.75" customHeight="1">
      <c r="B123" s="336" t="s">
        <v>532</v>
      </c>
      <c r="C123" s="312"/>
      <c r="D123" s="319"/>
      <c r="E123" s="323"/>
      <c r="F123" s="315"/>
      <c r="G123" s="320">
        <f t="shared" si="5"/>
        <v>0</v>
      </c>
      <c r="H123" s="321"/>
      <c r="I123" s="320">
        <f t="shared" si="3"/>
        <v>0</v>
      </c>
      <c r="J123" s="320">
        <f t="shared" si="4"/>
        <v>0</v>
      </c>
      <c r="K123" s="298"/>
    </row>
    <row r="124" spans="1:11" s="322" customFormat="1" ht="12.75" customHeight="1">
      <c r="B124" s="336" t="s">
        <v>533</v>
      </c>
      <c r="C124" s="312"/>
      <c r="D124" s="319"/>
      <c r="E124" s="323"/>
      <c r="F124" s="315"/>
      <c r="G124" s="320">
        <f t="shared" si="5"/>
        <v>0</v>
      </c>
      <c r="H124" s="321"/>
      <c r="I124" s="320">
        <f t="shared" si="3"/>
        <v>0</v>
      </c>
      <c r="J124" s="320">
        <f t="shared" si="4"/>
        <v>0</v>
      </c>
      <c r="K124" s="298"/>
    </row>
    <row r="125" spans="1:11" s="322" customFormat="1" ht="12.75" customHeight="1">
      <c r="B125" s="336" t="s">
        <v>534</v>
      </c>
      <c r="C125" s="298"/>
      <c r="D125" s="298"/>
      <c r="E125" s="314"/>
      <c r="F125" s="315"/>
      <c r="G125" s="320">
        <f t="shared" si="5"/>
        <v>0</v>
      </c>
      <c r="H125" s="321"/>
      <c r="I125" s="320">
        <f t="shared" si="3"/>
        <v>0</v>
      </c>
      <c r="J125" s="320">
        <f t="shared" si="4"/>
        <v>0</v>
      </c>
      <c r="K125" s="298"/>
    </row>
    <row r="126" spans="1:11" ht="12.75" customHeight="1">
      <c r="A126" s="337"/>
      <c r="B126" s="338"/>
      <c r="C126" s="339"/>
      <c r="D126" s="339"/>
      <c r="E126" s="340"/>
      <c r="F126" s="341"/>
      <c r="G126" s="342">
        <f>SUM(G10:G125)</f>
        <v>0</v>
      </c>
      <c r="H126" s="343"/>
      <c r="I126" s="342">
        <f>SUM(I10:I125)</f>
        <v>0</v>
      </c>
      <c r="J126" s="342">
        <f>SUM(J10:J125)</f>
        <v>0</v>
      </c>
    </row>
    <row r="127" spans="1:11" ht="12.75" customHeight="1">
      <c r="A127" s="312"/>
      <c r="B127" s="313"/>
      <c r="C127" s="298"/>
      <c r="D127" s="298"/>
      <c r="E127" s="314"/>
      <c r="F127" s="315"/>
      <c r="G127" s="344"/>
      <c r="H127" s="315"/>
      <c r="I127" s="344"/>
      <c r="J127" s="344"/>
    </row>
    <row r="128" spans="1:11" ht="12.75" customHeight="1">
      <c r="A128" s="312"/>
      <c r="B128" s="313"/>
      <c r="C128" s="298"/>
      <c r="D128" s="298"/>
      <c r="E128" s="314"/>
      <c r="F128" s="315"/>
      <c r="G128" s="344"/>
      <c r="H128" s="315"/>
      <c r="I128" s="344"/>
      <c r="J128" s="344"/>
    </row>
  </sheetData>
  <mergeCells count="9">
    <mergeCell ref="A4:B4"/>
    <mergeCell ref="C4:G4"/>
    <mergeCell ref="H4:J4"/>
    <mergeCell ref="A2:B2"/>
    <mergeCell ref="C2:G2"/>
    <mergeCell ref="H2:J2"/>
    <mergeCell ref="A3:B3"/>
    <mergeCell ref="C3:G3"/>
    <mergeCell ref="H3:J3"/>
  </mergeCells>
  <printOptions horizontalCentered="1"/>
  <pageMargins left="0.11811023622047245" right="0.11811023622047245" top="0.19685039370078741" bottom="0.19685039370078741" header="0" footer="0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REKAPITULÁCIA</vt:lpstr>
      <vt:lpstr>SO.01_BÚRACIE PRÁCE</vt:lpstr>
      <vt:lpstr>SO.02_KONŠTR_NOVÉ ÚPRAVY</vt:lpstr>
      <vt:lpstr>ZTI</vt:lpstr>
      <vt:lpstr>ELE</vt:lpstr>
      <vt:lpstr>ZTI!Názvy_tlače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CÍSAR</dc:creator>
  <cp:lastModifiedBy>Mrázová Katarína</cp:lastModifiedBy>
  <cp:lastPrinted>2021-09-01T09:20:00Z</cp:lastPrinted>
  <dcterms:created xsi:type="dcterms:W3CDTF">2020-10-09T09:48:36Z</dcterms:created>
  <dcterms:modified xsi:type="dcterms:W3CDTF">2022-01-25T14:15:09Z</dcterms:modified>
</cp:coreProperties>
</file>