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bali_bratislava_sk/Documents/Desktop/BALI/ZADANIA/INVESTICIE/Projekty2020/Motýlia lúka/VO realizácia/rozpočet - úprava POV/"/>
    </mc:Choice>
  </mc:AlternateContent>
  <xr:revisionPtr revIDLastSave="96" documentId="11_362B86F9D9A5C4F4F9E1655728BD7E1A5FB2B28E" xr6:coauthVersionLast="47" xr6:coauthVersionMax="47" xr10:uidLastSave="{0D4678A1-20D7-49E3-BDF8-89E3C67D28ED}"/>
  <bookViews>
    <workbookView xWindow="165" yWindow="210" windowWidth="21600" windowHeight="11385" xr2:uid="{00000000-000D-0000-FFFF-FFFF00000000}"/>
  </bookViews>
  <sheets>
    <sheet name="Rekapitulácia stavby" sheetId="1" r:id="rId1"/>
    <sheet name="9-21 POV" sheetId="10" r:id="rId2"/>
    <sheet name="2-21-1 - SO 01 Spevnené p..." sheetId="2" r:id="rId3"/>
    <sheet name="2-21-2-1 - Typový mobiliá..." sheetId="3" r:id="rId4"/>
    <sheet name="2-21-2-2 - Typový mobiliá..." sheetId="4" r:id="rId5"/>
    <sheet name="2-21-2-3 - Atypové prvky" sheetId="5" r:id="rId6"/>
    <sheet name="2-21-3-1 - Výruby I.etapa" sheetId="6" r:id="rId7"/>
    <sheet name="2-21-3-3 - Vegetačné prvky" sheetId="8" r:id="rId8"/>
    <sheet name="2-21-4 - SO 04 Vodovodná ..." sheetId="9" r:id="rId9"/>
  </sheets>
  <externalReferences>
    <externalReference r:id="rId10"/>
  </externalReferences>
  <definedNames>
    <definedName name="_xlnm._FilterDatabase" localSheetId="2" hidden="1">'2-21-1 - SO 01 Spevnené p...'!$C$121:$K$169</definedName>
    <definedName name="_xlnm._FilterDatabase" localSheetId="3" hidden="1">'2-21-2-1 - Typový mobiliá...'!$C$124:$K$145</definedName>
    <definedName name="_xlnm._FilterDatabase" localSheetId="4" hidden="1">'2-21-2-2 - Typový mobiliá...'!$C$124:$K$140</definedName>
    <definedName name="_xlnm._FilterDatabase" localSheetId="5" hidden="1">'2-21-2-3 - Atypové prvky'!$C$128:$K$173</definedName>
    <definedName name="_xlnm._FilterDatabase" localSheetId="6" hidden="1">'2-21-3-1 - Výruby I.etapa'!$C$121:$K$128</definedName>
    <definedName name="_xlnm._FilterDatabase" localSheetId="7" hidden="1">'2-21-3-3 - Vegetačné prvky'!$C$122:$K$193</definedName>
    <definedName name="_xlnm._FilterDatabase" localSheetId="8" hidden="1">'2-21-4 - SO 04 Vodovodná ...'!$C$122:$K$169</definedName>
    <definedName name="_xlnm.Print_Titles" localSheetId="2">'2-21-1 - SO 01 Spevnené p...'!$121:$121</definedName>
    <definedName name="_xlnm.Print_Titles" localSheetId="3">'2-21-2-1 - Typový mobiliá...'!$124:$124</definedName>
    <definedName name="_xlnm.Print_Titles" localSheetId="4">'2-21-2-2 - Typový mobiliá...'!$124:$124</definedName>
    <definedName name="_xlnm.Print_Titles" localSheetId="5">'2-21-2-3 - Atypové prvky'!$128:$128</definedName>
    <definedName name="_xlnm.Print_Titles" localSheetId="6">'2-21-3-1 - Výruby I.etapa'!$121:$121</definedName>
    <definedName name="_xlnm.Print_Titles" localSheetId="7">'2-21-3-3 - Vegetačné prvky'!$122:$122</definedName>
    <definedName name="_xlnm.Print_Titles" localSheetId="8">'2-21-4 - SO 04 Vodovodná ...'!$122:$122</definedName>
    <definedName name="_xlnm.Print_Titles" localSheetId="0">'Rekapitulácia stavby'!$92:$92</definedName>
    <definedName name="_xlnm.Print_Area" localSheetId="2">'2-21-1 - SO 01 Spevnené p...'!$C$4:$J$76,'2-21-1 - SO 01 Spevnené p...'!$C$82:$J$103,'2-21-1 - SO 01 Spevnené p...'!$C$109:$J$169</definedName>
    <definedName name="_xlnm.Print_Area" localSheetId="3">'2-21-2-1 - Typový mobiliá...'!$C$4:$J$76,'2-21-2-1 - Typový mobiliá...'!$C$82:$J$104,'2-21-2-1 - Typový mobiliá...'!$C$110:$J$145</definedName>
    <definedName name="_xlnm.Print_Area" localSheetId="4">'2-21-2-2 - Typový mobiliá...'!$C$4:$J$76,'2-21-2-2 - Typový mobiliá...'!$C$82:$J$104,'2-21-2-2 - Typový mobiliá...'!$C$110:$J$140</definedName>
    <definedName name="_xlnm.Print_Area" localSheetId="5">'2-21-2-3 - Atypové prvky'!$C$4:$J$76,'2-21-2-3 - Atypové prvky'!$C$82:$J$108,'2-21-2-3 - Atypové prvky'!$C$114:$J$173</definedName>
    <definedName name="_xlnm.Print_Area" localSheetId="6">'2-21-3-1 - Výruby I.etapa'!$C$4:$J$76,'2-21-3-1 - Výruby I.etapa'!$C$82:$J$101,'2-21-3-1 - Výruby I.etapa'!$C$107:$J$128</definedName>
    <definedName name="_xlnm.Print_Area" localSheetId="7">'2-21-3-3 - Vegetačné prvky'!$C$4:$J$76,'2-21-3-3 - Vegetačné prvky'!$C$82:$J$102,'2-21-3-3 - Vegetačné prvky'!$C$108:$J$193</definedName>
    <definedName name="_xlnm.Print_Area" localSheetId="8">'2-21-4 - SO 04 Vodovodná ...'!$C$4:$J$76,'2-21-4 - SO 04 Vodovodná ...'!$C$82:$J$104,'2-21-4 - SO 04 Vodovodná ...'!$C$110:$J$169</definedName>
    <definedName name="_xlnm.Print_Area" localSheetId="0">'Rekapitulácia stavby'!$D$4:$AO$76,'Rekapitulácia stavby'!$C$82:$AQ$105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4" i="1" l="1"/>
  <c r="AG94" i="1"/>
  <c r="J113" i="10"/>
  <c r="J93" i="10" s="1"/>
  <c r="J115" i="10"/>
  <c r="J114" i="10"/>
  <c r="J107" i="10"/>
  <c r="F107" i="10"/>
  <c r="F105" i="10"/>
  <c r="E103" i="10"/>
  <c r="J86" i="10"/>
  <c r="F86" i="10"/>
  <c r="F84" i="10"/>
  <c r="E82" i="10"/>
  <c r="J31" i="10"/>
  <c r="F31" i="10"/>
  <c r="J22" i="10"/>
  <c r="E22" i="10"/>
  <c r="J87" i="10" s="1"/>
  <c r="J21" i="10"/>
  <c r="J16" i="10"/>
  <c r="E16" i="10"/>
  <c r="F108" i="10" s="1"/>
  <c r="J15" i="10"/>
  <c r="J10" i="10"/>
  <c r="J105" i="10" s="1"/>
  <c r="AG95" i="1"/>
  <c r="J108" i="10" l="1"/>
  <c r="F87" i="10"/>
  <c r="J112" i="10"/>
  <c r="J84" i="10"/>
  <c r="J92" i="10" l="1"/>
  <c r="J111" i="10"/>
  <c r="J28" i="10" l="1"/>
  <c r="J34" i="10" s="1"/>
  <c r="J91" i="10"/>
  <c r="J37" i="9" l="1"/>
  <c r="J36" i="9"/>
  <c r="AY104" i="1"/>
  <c r="J35" i="9"/>
  <c r="AX104" i="1" s="1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6" i="9"/>
  <c r="BH166" i="9"/>
  <c r="BG166" i="9"/>
  <c r="BE166" i="9"/>
  <c r="T166" i="9"/>
  <c r="T165" i="9"/>
  <c r="R166" i="9"/>
  <c r="R165" i="9" s="1"/>
  <c r="P166" i="9"/>
  <c r="P165" i="9" s="1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19" i="9"/>
  <c r="F119" i="9"/>
  <c r="F117" i="9"/>
  <c r="E115" i="9"/>
  <c r="J91" i="9"/>
  <c r="F91" i="9"/>
  <c r="F89" i="9"/>
  <c r="E87" i="9"/>
  <c r="J24" i="9"/>
  <c r="E24" i="9"/>
  <c r="J120" i="9" s="1"/>
  <c r="J23" i="9"/>
  <c r="J18" i="9"/>
  <c r="E18" i="9"/>
  <c r="F120" i="9" s="1"/>
  <c r="J17" i="9"/>
  <c r="J12" i="9"/>
  <c r="J117" i="9" s="1"/>
  <c r="E7" i="9"/>
  <c r="E113" i="9" s="1"/>
  <c r="J39" i="8"/>
  <c r="J38" i="8"/>
  <c r="AY103" i="1" s="1"/>
  <c r="J37" i="8"/>
  <c r="AX103" i="1" s="1"/>
  <c r="BI193" i="8"/>
  <c r="BH193" i="8"/>
  <c r="BG193" i="8"/>
  <c r="BE193" i="8"/>
  <c r="T193" i="8"/>
  <c r="T192" i="8" s="1"/>
  <c r="R193" i="8"/>
  <c r="R192" i="8" s="1"/>
  <c r="P193" i="8"/>
  <c r="P192" i="8" s="1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19" i="8"/>
  <c r="F119" i="8"/>
  <c r="F117" i="8"/>
  <c r="E115" i="8"/>
  <c r="J93" i="8"/>
  <c r="F93" i="8"/>
  <c r="F91" i="8"/>
  <c r="E89" i="8"/>
  <c r="J26" i="8"/>
  <c r="E26" i="8"/>
  <c r="J94" i="8" s="1"/>
  <c r="J25" i="8"/>
  <c r="J20" i="8"/>
  <c r="E20" i="8"/>
  <c r="F120" i="8" s="1"/>
  <c r="J19" i="8"/>
  <c r="J14" i="8"/>
  <c r="J117" i="8" s="1"/>
  <c r="E7" i="8"/>
  <c r="E85" i="8" s="1"/>
  <c r="J39" i="6"/>
  <c r="J38" i="6"/>
  <c r="AY102" i="1" s="1"/>
  <c r="J37" i="6"/>
  <c r="AX102" i="1" s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94" i="6" s="1"/>
  <c r="J25" i="6"/>
  <c r="J20" i="6"/>
  <c r="E20" i="6"/>
  <c r="F119" i="6" s="1"/>
  <c r="J19" i="6"/>
  <c r="J14" i="6"/>
  <c r="J116" i="6" s="1"/>
  <c r="E7" i="6"/>
  <c r="E110" i="6" s="1"/>
  <c r="J39" i="5"/>
  <c r="J38" i="5"/>
  <c r="AY100" i="1"/>
  <c r="J37" i="5"/>
  <c r="AX100" i="1"/>
  <c r="BI173" i="5"/>
  <c r="BH173" i="5"/>
  <c r="BG173" i="5"/>
  <c r="BE173" i="5"/>
  <c r="T173" i="5"/>
  <c r="T172" i="5"/>
  <c r="R173" i="5"/>
  <c r="R172" i="5"/>
  <c r="P173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 s="1"/>
  <c r="R162" i="5"/>
  <c r="R161" i="5" s="1"/>
  <c r="P162" i="5"/>
  <c r="P161" i="5" s="1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T146" i="5" s="1"/>
  <c r="R147" i="5"/>
  <c r="R146" i="5" s="1"/>
  <c r="P147" i="5"/>
  <c r="P146" i="5" s="1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J125" i="5"/>
  <c r="F125" i="5"/>
  <c r="F123" i="5"/>
  <c r="E121" i="5"/>
  <c r="J93" i="5"/>
  <c r="F93" i="5"/>
  <c r="F91" i="5"/>
  <c r="E89" i="5"/>
  <c r="J26" i="5"/>
  <c r="E26" i="5"/>
  <c r="J94" i="5" s="1"/>
  <c r="J25" i="5"/>
  <c r="J20" i="5"/>
  <c r="E20" i="5"/>
  <c r="F126" i="5" s="1"/>
  <c r="J19" i="5"/>
  <c r="J14" i="5"/>
  <c r="J91" i="5" s="1"/>
  <c r="E7" i="5"/>
  <c r="E117" i="5" s="1"/>
  <c r="J39" i="4"/>
  <c r="J38" i="4"/>
  <c r="AY99" i="1" s="1"/>
  <c r="J37" i="4"/>
  <c r="AX99" i="1" s="1"/>
  <c r="BI140" i="4"/>
  <c r="BH140" i="4"/>
  <c r="BG140" i="4"/>
  <c r="BE140" i="4"/>
  <c r="T140" i="4"/>
  <c r="T139" i="4" s="1"/>
  <c r="R140" i="4"/>
  <c r="R139" i="4" s="1"/>
  <c r="P140" i="4"/>
  <c r="P139" i="4" s="1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T133" i="4" s="1"/>
  <c r="R134" i="4"/>
  <c r="R133" i="4" s="1"/>
  <c r="P134" i="4"/>
  <c r="P133" i="4" s="1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J121" i="4"/>
  <c r="F121" i="4"/>
  <c r="F119" i="4"/>
  <c r="E117" i="4"/>
  <c r="J93" i="4"/>
  <c r="F93" i="4"/>
  <c r="F91" i="4"/>
  <c r="E89" i="4"/>
  <c r="J26" i="4"/>
  <c r="E26" i="4"/>
  <c r="J94" i="4" s="1"/>
  <c r="J25" i="4"/>
  <c r="J20" i="4"/>
  <c r="E20" i="4"/>
  <c r="F122" i="4" s="1"/>
  <c r="J19" i="4"/>
  <c r="J14" i="4"/>
  <c r="J119" i="4" s="1"/>
  <c r="E7" i="4"/>
  <c r="E85" i="4" s="1"/>
  <c r="J39" i="3"/>
  <c r="J38" i="3"/>
  <c r="AY98" i="1"/>
  <c r="J37" i="3"/>
  <c r="AX98" i="1"/>
  <c r="BI145" i="3"/>
  <c r="BH145" i="3"/>
  <c r="BG145" i="3"/>
  <c r="BE145" i="3"/>
  <c r="T145" i="3"/>
  <c r="T144" i="3"/>
  <c r="R145" i="3"/>
  <c r="R144" i="3"/>
  <c r="P145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T133" i="3"/>
  <c r="R134" i="3"/>
  <c r="R133" i="3" s="1"/>
  <c r="P134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1" i="3"/>
  <c r="F121" i="3"/>
  <c r="F119" i="3"/>
  <c r="E117" i="3"/>
  <c r="J93" i="3"/>
  <c r="F93" i="3"/>
  <c r="F91" i="3"/>
  <c r="E89" i="3"/>
  <c r="J26" i="3"/>
  <c r="E26" i="3"/>
  <c r="J94" i="3" s="1"/>
  <c r="J25" i="3"/>
  <c r="J20" i="3"/>
  <c r="E20" i="3"/>
  <c r="F122" i="3" s="1"/>
  <c r="J19" i="3"/>
  <c r="J14" i="3"/>
  <c r="J119" i="3" s="1"/>
  <c r="E7" i="3"/>
  <c r="E113" i="3" s="1"/>
  <c r="J37" i="2"/>
  <c r="J36" i="2"/>
  <c r="AY96" i="1"/>
  <c r="J35" i="2"/>
  <c r="AX96" i="1"/>
  <c r="BI169" i="2"/>
  <c r="BH169" i="2"/>
  <c r="BG169" i="2"/>
  <c r="BE169" i="2"/>
  <c r="T169" i="2"/>
  <c r="T168" i="2"/>
  <c r="R169" i="2"/>
  <c r="R168" i="2"/>
  <c r="P169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 s="1"/>
  <c r="J23" i="2"/>
  <c r="J18" i="2"/>
  <c r="E18" i="2"/>
  <c r="F119" i="2" s="1"/>
  <c r="J17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J182" i="8"/>
  <c r="J181" i="8"/>
  <c r="J141" i="8"/>
  <c r="BK137" i="8"/>
  <c r="J135" i="8"/>
  <c r="J134" i="8"/>
  <c r="J133" i="8"/>
  <c r="BK132" i="8"/>
  <c r="BK131" i="8"/>
  <c r="J130" i="8"/>
  <c r="BK129" i="8"/>
  <c r="BK127" i="8"/>
  <c r="J126" i="8"/>
  <c r="J127" i="6"/>
  <c r="J126" i="6"/>
  <c r="J125" i="6"/>
  <c r="J173" i="5"/>
  <c r="J170" i="5"/>
  <c r="BK166" i="5"/>
  <c r="BK160" i="5"/>
  <c r="J154" i="5"/>
  <c r="BK152" i="5"/>
  <c r="J150" i="5"/>
  <c r="J149" i="5"/>
  <c r="BK147" i="5"/>
  <c r="BK145" i="5"/>
  <c r="J144" i="5"/>
  <c r="BK139" i="5"/>
  <c r="J136" i="5"/>
  <c r="BK134" i="5"/>
  <c r="J138" i="4"/>
  <c r="BK134" i="4"/>
  <c r="BK132" i="4"/>
  <c r="J143" i="3"/>
  <c r="J142" i="3"/>
  <c r="BK138" i="3"/>
  <c r="BK130" i="3"/>
  <c r="BK128" i="3"/>
  <c r="BK169" i="2"/>
  <c r="J165" i="2"/>
  <c r="BK162" i="2"/>
  <c r="BK161" i="2"/>
  <c r="BK160" i="2"/>
  <c r="BK159" i="2"/>
  <c r="BK158" i="2"/>
  <c r="J155" i="2"/>
  <c r="BK151" i="2"/>
  <c r="J150" i="2"/>
  <c r="BK147" i="2"/>
  <c r="BK146" i="2"/>
  <c r="J144" i="2"/>
  <c r="BK141" i="2"/>
  <c r="J140" i="2"/>
  <c r="BK138" i="2"/>
  <c r="BK136" i="2"/>
  <c r="BK135" i="2"/>
  <c r="J133" i="2"/>
  <c r="J131" i="2"/>
  <c r="J130" i="2"/>
  <c r="J129" i="2"/>
  <c r="BK127" i="2"/>
  <c r="BK126" i="2"/>
  <c r="J125" i="2"/>
  <c r="AS97" i="1"/>
  <c r="J183" i="8"/>
  <c r="BK182" i="8"/>
  <c r="BK181" i="8"/>
  <c r="BK180" i="8"/>
  <c r="J180" i="8"/>
  <c r="BK179" i="8"/>
  <c r="J179" i="8"/>
  <c r="BK178" i="8"/>
  <c r="J178" i="8"/>
  <c r="BK177" i="8"/>
  <c r="J177" i="8"/>
  <c r="BK176" i="8"/>
  <c r="J176" i="8"/>
  <c r="BK175" i="8"/>
  <c r="J175" i="8"/>
  <c r="BK174" i="8"/>
  <c r="J174" i="8"/>
  <c r="BK173" i="8"/>
  <c r="J173" i="8"/>
  <c r="BK172" i="8"/>
  <c r="J172" i="8"/>
  <c r="BK171" i="8"/>
  <c r="J171" i="8"/>
  <c r="BK170" i="8"/>
  <c r="J170" i="8"/>
  <c r="BK169" i="8"/>
  <c r="J169" i="8"/>
  <c r="BK168" i="8"/>
  <c r="J168" i="8"/>
  <c r="BK167" i="8"/>
  <c r="J167" i="8"/>
  <c r="BK166" i="8"/>
  <c r="J166" i="8"/>
  <c r="BK165" i="8"/>
  <c r="J165" i="8"/>
  <c r="J160" i="8"/>
  <c r="BK159" i="8"/>
  <c r="J159" i="8"/>
  <c r="BK158" i="8"/>
  <c r="J158" i="8"/>
  <c r="BK157" i="8"/>
  <c r="J157" i="8"/>
  <c r="BK156" i="8"/>
  <c r="J156" i="8"/>
  <c r="BK155" i="8"/>
  <c r="J155" i="8"/>
  <c r="BK154" i="8"/>
  <c r="J153" i="8"/>
  <c r="J152" i="8"/>
  <c r="BK151" i="8"/>
  <c r="J150" i="8"/>
  <c r="J149" i="8"/>
  <c r="J148" i="8"/>
  <c r="BK147" i="8"/>
  <c r="J146" i="8"/>
  <c r="BK145" i="8"/>
  <c r="BK144" i="8"/>
  <c r="BK142" i="8"/>
  <c r="BK141" i="8"/>
  <c r="BK140" i="8"/>
  <c r="J139" i="8"/>
  <c r="J138" i="8"/>
  <c r="BK135" i="8"/>
  <c r="BK134" i="8"/>
  <c r="BK130" i="8"/>
  <c r="J128" i="8"/>
  <c r="BK126" i="8"/>
  <c r="J128" i="6"/>
  <c r="BK127" i="6"/>
  <c r="BK126" i="6"/>
  <c r="BK168" i="5"/>
  <c r="J167" i="5"/>
  <c r="BK162" i="5"/>
  <c r="J160" i="5"/>
  <c r="J156" i="5"/>
  <c r="BK155" i="5"/>
  <c r="BK154" i="5"/>
  <c r="J153" i="5"/>
  <c r="BK149" i="5"/>
  <c r="J147" i="5"/>
  <c r="BK144" i="5"/>
  <c r="J143" i="5"/>
  <c r="BK142" i="5"/>
  <c r="BK141" i="5"/>
  <c r="BK140" i="5"/>
  <c r="BK136" i="5"/>
  <c r="BK135" i="5"/>
  <c r="J133" i="5"/>
  <c r="J132" i="5"/>
  <c r="BK140" i="4"/>
  <c r="BK138" i="4"/>
  <c r="BK129" i="4"/>
  <c r="J128" i="4"/>
  <c r="J137" i="3"/>
  <c r="BK136" i="3"/>
  <c r="BK134" i="3"/>
  <c r="BK132" i="3"/>
  <c r="BK131" i="3"/>
  <c r="J130" i="3"/>
  <c r="J129" i="3"/>
  <c r="J128" i="3"/>
  <c r="BK167" i="2"/>
  <c r="J166" i="2"/>
  <c r="J164" i="2"/>
  <c r="J163" i="2"/>
  <c r="J162" i="2"/>
  <c r="J161" i="2"/>
  <c r="J160" i="2"/>
  <c r="J159" i="2"/>
  <c r="J158" i="2"/>
  <c r="BK157" i="2"/>
  <c r="J156" i="2"/>
  <c r="BK154" i="2"/>
  <c r="J152" i="2"/>
  <c r="J149" i="2"/>
  <c r="BK148" i="2"/>
  <c r="BK145" i="2"/>
  <c r="BK144" i="2"/>
  <c r="J141" i="2"/>
  <c r="BK134" i="2"/>
  <c r="BK132" i="2"/>
  <c r="BK130" i="2"/>
  <c r="J128" i="2"/>
  <c r="BK125" i="2"/>
  <c r="BK164" i="8"/>
  <c r="J164" i="8"/>
  <c r="J163" i="8"/>
  <c r="BK162" i="8"/>
  <c r="BK161" i="8"/>
  <c r="J161" i="8"/>
  <c r="BK160" i="8"/>
  <c r="BK146" i="8"/>
  <c r="J144" i="8"/>
  <c r="J143" i="8"/>
  <c r="J142" i="8"/>
  <c r="BK138" i="8"/>
  <c r="J136" i="8"/>
  <c r="BK133" i="8"/>
  <c r="BK173" i="5"/>
  <c r="BK171" i="5"/>
  <c r="BK170" i="5"/>
  <c r="J169" i="5"/>
  <c r="J168" i="5"/>
  <c r="J166" i="5"/>
  <c r="J165" i="5"/>
  <c r="J162" i="5"/>
  <c r="J159" i="5"/>
  <c r="J158" i="5"/>
  <c r="BK157" i="5"/>
  <c r="BK156" i="5"/>
  <c r="J152" i="5"/>
  <c r="J151" i="5"/>
  <c r="J142" i="5"/>
  <c r="J140" i="5"/>
  <c r="J138" i="5"/>
  <c r="J134" i="5"/>
  <c r="BK133" i="5"/>
  <c r="J136" i="4"/>
  <c r="J131" i="4"/>
  <c r="BK130" i="4"/>
  <c r="J129" i="4"/>
  <c r="BK145" i="3"/>
  <c r="J141" i="3"/>
  <c r="J140" i="3"/>
  <c r="J139" i="3"/>
  <c r="BK137" i="3"/>
  <c r="J136" i="3"/>
  <c r="J131" i="3"/>
  <c r="J169" i="2"/>
  <c r="BK163" i="2"/>
  <c r="BK152" i="2"/>
  <c r="BK150" i="2"/>
  <c r="J148" i="2"/>
  <c r="J146" i="2"/>
  <c r="J145" i="2"/>
  <c r="BK142" i="2"/>
  <c r="J139" i="2"/>
  <c r="J136" i="2"/>
  <c r="J135" i="2"/>
  <c r="J132" i="2"/>
  <c r="BK131" i="2"/>
  <c r="BK128" i="2"/>
  <c r="AS101" i="1"/>
  <c r="BK169" i="9"/>
  <c r="J169" i="9"/>
  <c r="BK168" i="9"/>
  <c r="J168" i="9"/>
  <c r="BK166" i="9"/>
  <c r="J166" i="9"/>
  <c r="BK164" i="9"/>
  <c r="J164" i="9"/>
  <c r="BK163" i="9"/>
  <c r="J163" i="9"/>
  <c r="BK161" i="9"/>
  <c r="J161" i="9"/>
  <c r="BK160" i="9"/>
  <c r="J160" i="9"/>
  <c r="BK159" i="9"/>
  <c r="J159" i="9"/>
  <c r="BK158" i="9"/>
  <c r="J158" i="9"/>
  <c r="BK157" i="9"/>
  <c r="J157" i="9"/>
  <c r="BK156" i="9"/>
  <c r="J156" i="9"/>
  <c r="BK155" i="9"/>
  <c r="J155" i="9"/>
  <c r="BK154" i="9"/>
  <c r="J154" i="9"/>
  <c r="BK153" i="9"/>
  <c r="J153" i="9"/>
  <c r="BK152" i="9"/>
  <c r="J152" i="9"/>
  <c r="BK151" i="9"/>
  <c r="J151" i="9"/>
  <c r="BK150" i="9"/>
  <c r="J150" i="9"/>
  <c r="BK149" i="9"/>
  <c r="J149" i="9"/>
  <c r="BK148" i="9"/>
  <c r="J148" i="9"/>
  <c r="BK147" i="9"/>
  <c r="J147" i="9"/>
  <c r="BK146" i="9"/>
  <c r="J146" i="9"/>
  <c r="BK145" i="9"/>
  <c r="J145" i="9"/>
  <c r="BK144" i="9"/>
  <c r="J144" i="9"/>
  <c r="BK143" i="9"/>
  <c r="J143" i="9"/>
  <c r="BK142" i="9"/>
  <c r="J142" i="9"/>
  <c r="BK140" i="9"/>
  <c r="J140" i="9"/>
  <c r="BK139" i="9"/>
  <c r="J139" i="9"/>
  <c r="BK138" i="9"/>
  <c r="J138" i="9"/>
  <c r="BK137" i="9"/>
  <c r="J137" i="9"/>
  <c r="BK135" i="9"/>
  <c r="J135" i="9"/>
  <c r="BK134" i="9"/>
  <c r="J134" i="9"/>
  <c r="BK133" i="9"/>
  <c r="J133" i="9"/>
  <c r="BK132" i="9"/>
  <c r="J132" i="9"/>
  <c r="BK131" i="9"/>
  <c r="J131" i="9"/>
  <c r="BK130" i="9"/>
  <c r="J130" i="9"/>
  <c r="BK129" i="9"/>
  <c r="J129" i="9"/>
  <c r="BK128" i="9"/>
  <c r="J128" i="9"/>
  <c r="BK127" i="9"/>
  <c r="J127" i="9"/>
  <c r="BK126" i="9"/>
  <c r="J126" i="9"/>
  <c r="BK193" i="8"/>
  <c r="J193" i="8"/>
  <c r="BK191" i="8"/>
  <c r="J191" i="8"/>
  <c r="BK190" i="8"/>
  <c r="J190" i="8"/>
  <c r="BK189" i="8"/>
  <c r="J189" i="8"/>
  <c r="BK188" i="8"/>
  <c r="J188" i="8"/>
  <c r="BK187" i="8"/>
  <c r="J187" i="8"/>
  <c r="BK186" i="8"/>
  <c r="J186" i="8"/>
  <c r="BK185" i="8"/>
  <c r="J185" i="8"/>
  <c r="BK184" i="8"/>
  <c r="J184" i="8"/>
  <c r="BK183" i="8"/>
  <c r="BK163" i="8"/>
  <c r="J162" i="8"/>
  <c r="J154" i="8"/>
  <c r="BK153" i="8"/>
  <c r="BK152" i="8"/>
  <c r="J151" i="8"/>
  <c r="BK150" i="8"/>
  <c r="BK149" i="8"/>
  <c r="BK148" i="8"/>
  <c r="J147" i="8"/>
  <c r="J145" i="8"/>
  <c r="BK143" i="8"/>
  <c r="J140" i="8"/>
  <c r="BK139" i="8"/>
  <c r="J137" i="8"/>
  <c r="BK136" i="8"/>
  <c r="J132" i="8"/>
  <c r="J131" i="8"/>
  <c r="J129" i="8"/>
  <c r="BK128" i="8"/>
  <c r="J127" i="8"/>
  <c r="BK128" i="6"/>
  <c r="BK125" i="6"/>
  <c r="J171" i="5"/>
  <c r="BK169" i="5"/>
  <c r="BK167" i="5"/>
  <c r="BK165" i="5"/>
  <c r="BK159" i="5"/>
  <c r="BK158" i="5"/>
  <c r="J157" i="5"/>
  <c r="J155" i="5"/>
  <c r="BK153" i="5"/>
  <c r="BK151" i="5"/>
  <c r="BK150" i="5"/>
  <c r="J145" i="5"/>
  <c r="BK143" i="5"/>
  <c r="J141" i="5"/>
  <c r="J139" i="5"/>
  <c r="BK138" i="5"/>
  <c r="J135" i="5"/>
  <c r="BK132" i="5"/>
  <c r="J140" i="4"/>
  <c r="BK137" i="4"/>
  <c r="J137" i="4"/>
  <c r="BK136" i="4"/>
  <c r="J134" i="4"/>
  <c r="J132" i="4"/>
  <c r="BK131" i="4"/>
  <c r="J130" i="4"/>
  <c r="BK128" i="4"/>
  <c r="J145" i="3"/>
  <c r="BK143" i="3"/>
  <c r="BK142" i="3"/>
  <c r="BK141" i="3"/>
  <c r="BK140" i="3"/>
  <c r="BK139" i="3"/>
  <c r="J138" i="3"/>
  <c r="J134" i="3"/>
  <c r="J132" i="3"/>
  <c r="BK129" i="3"/>
  <c r="J167" i="2"/>
  <c r="BK166" i="2"/>
  <c r="BK165" i="2"/>
  <c r="BK164" i="2"/>
  <c r="J157" i="2"/>
  <c r="BK156" i="2"/>
  <c r="BK155" i="2"/>
  <c r="J154" i="2"/>
  <c r="J151" i="2"/>
  <c r="BK149" i="2"/>
  <c r="J147" i="2"/>
  <c r="J142" i="2"/>
  <c r="BK140" i="2"/>
  <c r="BK139" i="2"/>
  <c r="J138" i="2"/>
  <c r="J134" i="2"/>
  <c r="BK133" i="2"/>
  <c r="BK129" i="2"/>
  <c r="J127" i="2"/>
  <c r="J126" i="2"/>
  <c r="P124" i="2" l="1"/>
  <c r="P137" i="2"/>
  <c r="BK143" i="2"/>
  <c r="J143" i="2" s="1"/>
  <c r="J100" i="2" s="1"/>
  <c r="P153" i="2"/>
  <c r="T127" i="3"/>
  <c r="T135" i="3"/>
  <c r="T126" i="3" s="1"/>
  <c r="T125" i="3" s="1"/>
  <c r="T127" i="4"/>
  <c r="P135" i="4"/>
  <c r="P131" i="5"/>
  <c r="R137" i="5"/>
  <c r="BK148" i="5"/>
  <c r="J148" i="5"/>
  <c r="J103" i="5" s="1"/>
  <c r="T164" i="5"/>
  <c r="T163" i="5"/>
  <c r="BK124" i="6"/>
  <c r="BK123" i="6" s="1"/>
  <c r="BK122" i="6" s="1"/>
  <c r="J122" i="6" s="1"/>
  <c r="J98" i="6" s="1"/>
  <c r="BK125" i="8"/>
  <c r="J125" i="8" s="1"/>
  <c r="J100" i="8" s="1"/>
  <c r="P125" i="8"/>
  <c r="P124" i="8" s="1"/>
  <c r="P123" i="8" s="1"/>
  <c r="AU103" i="1" s="1"/>
  <c r="R125" i="8"/>
  <c r="R124" i="8" s="1"/>
  <c r="R123" i="8" s="1"/>
  <c r="T125" i="8"/>
  <c r="T124" i="8" s="1"/>
  <c r="T123" i="8" s="1"/>
  <c r="BK125" i="9"/>
  <c r="J125" i="9"/>
  <c r="J98" i="9"/>
  <c r="P125" i="9"/>
  <c r="R125" i="9"/>
  <c r="T125" i="9"/>
  <c r="BK136" i="9"/>
  <c r="J136" i="9"/>
  <c r="J99" i="9" s="1"/>
  <c r="P136" i="9"/>
  <c r="R136" i="9"/>
  <c r="T136" i="9"/>
  <c r="BK141" i="9"/>
  <c r="J141" i="9" s="1"/>
  <c r="J100" i="9" s="1"/>
  <c r="P141" i="9"/>
  <c r="R141" i="9"/>
  <c r="T141" i="9"/>
  <c r="BK162" i="9"/>
  <c r="J162" i="9"/>
  <c r="J101" i="9" s="1"/>
  <c r="P162" i="9"/>
  <c r="R162" i="9"/>
  <c r="T162" i="9"/>
  <c r="P167" i="9"/>
  <c r="T124" i="2"/>
  <c r="T137" i="2"/>
  <c r="P143" i="2"/>
  <c r="BK153" i="2"/>
  <c r="J153" i="2"/>
  <c r="J101" i="2"/>
  <c r="R127" i="3"/>
  <c r="P135" i="3"/>
  <c r="P127" i="4"/>
  <c r="R135" i="4"/>
  <c r="BK137" i="5"/>
  <c r="J137" i="5"/>
  <c r="J101" i="5" s="1"/>
  <c r="T148" i="5"/>
  <c r="P164" i="5"/>
  <c r="P163" i="5"/>
  <c r="P124" i="6"/>
  <c r="P123" i="6"/>
  <c r="P122" i="6"/>
  <c r="AU102" i="1"/>
  <c r="BK167" i="9"/>
  <c r="J167" i="9" s="1"/>
  <c r="J103" i="9" s="1"/>
  <c r="BK124" i="2"/>
  <c r="J124" i="2"/>
  <c r="J98" i="2" s="1"/>
  <c r="BK137" i="2"/>
  <c r="J137" i="2"/>
  <c r="J99" i="2"/>
  <c r="R143" i="2"/>
  <c r="R153" i="2"/>
  <c r="BK127" i="3"/>
  <c r="J127" i="3"/>
  <c r="J100" i="3" s="1"/>
  <c r="BK135" i="3"/>
  <c r="J135" i="3" s="1"/>
  <c r="J102" i="3" s="1"/>
  <c r="BK127" i="4"/>
  <c r="J127" i="4" s="1"/>
  <c r="J100" i="4" s="1"/>
  <c r="BK135" i="4"/>
  <c r="J135" i="4" s="1"/>
  <c r="J102" i="4" s="1"/>
  <c r="BK131" i="5"/>
  <c r="T131" i="5"/>
  <c r="T137" i="5"/>
  <c r="P148" i="5"/>
  <c r="BK164" i="5"/>
  <c r="R124" i="6"/>
  <c r="R123" i="6" s="1"/>
  <c r="R122" i="6" s="1"/>
  <c r="R167" i="9"/>
  <c r="R124" i="2"/>
  <c r="R137" i="2"/>
  <c r="T143" i="2"/>
  <c r="T153" i="2"/>
  <c r="P127" i="3"/>
  <c r="P126" i="3" s="1"/>
  <c r="P125" i="3" s="1"/>
  <c r="AU98" i="1" s="1"/>
  <c r="R135" i="3"/>
  <c r="R127" i="4"/>
  <c r="R126" i="4"/>
  <c r="R125" i="4" s="1"/>
  <c r="T135" i="4"/>
  <c r="R131" i="5"/>
  <c r="P137" i="5"/>
  <c r="R148" i="5"/>
  <c r="R164" i="5"/>
  <c r="R163" i="5" s="1"/>
  <c r="T124" i="6"/>
  <c r="T123" i="6"/>
  <c r="T122" i="6"/>
  <c r="T167" i="9"/>
  <c r="J89" i="2"/>
  <c r="J92" i="2"/>
  <c r="BF126" i="2"/>
  <c r="BF127" i="2"/>
  <c r="BF133" i="2"/>
  <c r="BF140" i="2"/>
  <c r="BF146" i="2"/>
  <c r="BF154" i="2"/>
  <c r="BF156" i="2"/>
  <c r="BF162" i="2"/>
  <c r="BF164" i="2"/>
  <c r="J91" i="3"/>
  <c r="BF132" i="3"/>
  <c r="BF136" i="3"/>
  <c r="BF137" i="3"/>
  <c r="BF140" i="3"/>
  <c r="BF145" i="3"/>
  <c r="E113" i="4"/>
  <c r="J122" i="4"/>
  <c r="BF129" i="4"/>
  <c r="BF132" i="4"/>
  <c r="BF134" i="4"/>
  <c r="BF138" i="4"/>
  <c r="BF140" i="4"/>
  <c r="F94" i="5"/>
  <c r="BF133" i="5"/>
  <c r="BF138" i="5"/>
  <c r="BF139" i="5"/>
  <c r="BF144" i="5"/>
  <c r="BF160" i="5"/>
  <c r="BK161" i="5"/>
  <c r="J161" i="5" s="1"/>
  <c r="J104" i="5" s="1"/>
  <c r="J91" i="8"/>
  <c r="E111" i="8"/>
  <c r="BF127" i="8"/>
  <c r="BF128" i="8"/>
  <c r="BF131" i="8"/>
  <c r="BF132" i="8"/>
  <c r="BF143" i="8"/>
  <c r="BF145" i="8"/>
  <c r="BF150" i="8"/>
  <c r="BF161" i="8"/>
  <c r="BF162" i="8"/>
  <c r="BF183" i="8"/>
  <c r="BF184" i="8"/>
  <c r="BF185" i="8"/>
  <c r="BF186" i="8"/>
  <c r="BF187" i="8"/>
  <c r="BF188" i="8"/>
  <c r="BF189" i="8"/>
  <c r="BF190" i="8"/>
  <c r="BF191" i="8"/>
  <c r="BF193" i="8"/>
  <c r="BK192" i="8"/>
  <c r="J192" i="8"/>
  <c r="J101" i="8" s="1"/>
  <c r="E85" i="9"/>
  <c r="J89" i="9"/>
  <c r="F92" i="9"/>
  <c r="J92" i="9"/>
  <c r="BF126" i="9"/>
  <c r="BF127" i="9"/>
  <c r="BF128" i="9"/>
  <c r="BF129" i="9"/>
  <c r="BF130" i="9"/>
  <c r="BF131" i="9"/>
  <c r="BF132" i="9"/>
  <c r="BF133" i="9"/>
  <c r="BF134" i="9"/>
  <c r="BF135" i="9"/>
  <c r="BF137" i="9"/>
  <c r="BF138" i="9"/>
  <c r="BF139" i="9"/>
  <c r="BF140" i="9"/>
  <c r="BF142" i="9"/>
  <c r="BF143" i="9"/>
  <c r="BF144" i="9"/>
  <c r="BF145" i="9"/>
  <c r="BF146" i="9"/>
  <c r="BF147" i="9"/>
  <c r="BF148" i="9"/>
  <c r="BF149" i="9"/>
  <c r="BF150" i="9"/>
  <c r="BF151" i="9"/>
  <c r="BF152" i="9"/>
  <c r="BF153" i="9"/>
  <c r="BF154" i="9"/>
  <c r="BF155" i="9"/>
  <c r="BF156" i="9"/>
  <c r="BF157" i="9"/>
  <c r="BF158" i="9"/>
  <c r="BF159" i="9"/>
  <c r="BF160" i="9"/>
  <c r="BF161" i="9"/>
  <c r="BF163" i="9"/>
  <c r="BF164" i="9"/>
  <c r="BF166" i="9"/>
  <c r="BF168" i="9"/>
  <c r="BF169" i="9"/>
  <c r="BK165" i="9"/>
  <c r="J165" i="9"/>
  <c r="J102" i="9" s="1"/>
  <c r="F92" i="2"/>
  <c r="BF125" i="2"/>
  <c r="BF131" i="2"/>
  <c r="BF134" i="2"/>
  <c r="BF135" i="2"/>
  <c r="BF136" i="2"/>
  <c r="BF145" i="2"/>
  <c r="BF147" i="2"/>
  <c r="BF148" i="2"/>
  <c r="BF166" i="2"/>
  <c r="BK168" i="2"/>
  <c r="J168" i="2" s="1"/>
  <c r="J102" i="2" s="1"/>
  <c r="F94" i="3"/>
  <c r="J122" i="3"/>
  <c r="BF128" i="3"/>
  <c r="BF134" i="3"/>
  <c r="BF138" i="3"/>
  <c r="BF141" i="3"/>
  <c r="BF142" i="3"/>
  <c r="J91" i="4"/>
  <c r="F94" i="4"/>
  <c r="BF130" i="4"/>
  <c r="BF136" i="4"/>
  <c r="BK139" i="4"/>
  <c r="J139" i="4" s="1"/>
  <c r="J103" i="4" s="1"/>
  <c r="E85" i="5"/>
  <c r="J123" i="5"/>
  <c r="J126" i="5"/>
  <c r="BF134" i="5"/>
  <c r="BF136" i="5"/>
  <c r="BF141" i="5"/>
  <c r="BF142" i="5"/>
  <c r="BF149" i="5"/>
  <c r="BF150" i="5"/>
  <c r="BF151" i="5"/>
  <c r="BF156" i="5"/>
  <c r="BF157" i="5"/>
  <c r="BF165" i="5"/>
  <c r="BF171" i="5"/>
  <c r="BF173" i="5"/>
  <c r="BK146" i="5"/>
  <c r="J146" i="5" s="1"/>
  <c r="J102" i="5" s="1"/>
  <c r="F94" i="6"/>
  <c r="J119" i="6"/>
  <c r="BF126" i="6"/>
  <c r="BF128" i="6"/>
  <c r="F94" i="8"/>
  <c r="BF126" i="8"/>
  <c r="BF130" i="8"/>
  <c r="BF133" i="8"/>
  <c r="BF135" i="8"/>
  <c r="BF137" i="8"/>
  <c r="BF139" i="8"/>
  <c r="BF141" i="8"/>
  <c r="BF144" i="8"/>
  <c r="BF146" i="8"/>
  <c r="BF163" i="8"/>
  <c r="BF164" i="8"/>
  <c r="E112" i="2"/>
  <c r="BF132" i="2"/>
  <c r="BF138" i="2"/>
  <c r="BF150" i="2"/>
  <c r="BF151" i="2"/>
  <c r="BF152" i="2"/>
  <c r="BF155" i="2"/>
  <c r="BF157" i="2"/>
  <c r="BF158" i="2"/>
  <c r="BF159" i="2"/>
  <c r="BF160" i="2"/>
  <c r="BF161" i="2"/>
  <c r="BF163" i="2"/>
  <c r="BF165" i="2"/>
  <c r="BF129" i="3"/>
  <c r="BF143" i="3"/>
  <c r="BF128" i="4"/>
  <c r="BF131" i="4"/>
  <c r="BF137" i="4"/>
  <c r="BF132" i="5"/>
  <c r="BF140" i="5"/>
  <c r="BF143" i="5"/>
  <c r="BF145" i="5"/>
  <c r="BF152" i="5"/>
  <c r="BF154" i="5"/>
  <c r="BF155" i="5"/>
  <c r="BF162" i="5"/>
  <c r="BF166" i="5"/>
  <c r="BF167" i="5"/>
  <c r="BF168" i="5"/>
  <c r="BF170" i="5"/>
  <c r="BK172" i="5"/>
  <c r="J172" i="5" s="1"/>
  <c r="J107" i="5" s="1"/>
  <c r="J91" i="6"/>
  <c r="BF127" i="6"/>
  <c r="J120" i="8"/>
  <c r="BF136" i="8"/>
  <c r="BF138" i="8"/>
  <c r="BF147" i="8"/>
  <c r="BF148" i="8"/>
  <c r="BF149" i="8"/>
  <c r="BF151" i="8"/>
  <c r="BF152" i="8"/>
  <c r="BF153" i="8"/>
  <c r="BF154" i="8"/>
  <c r="BF155" i="8"/>
  <c r="BF156" i="8"/>
  <c r="BF157" i="8"/>
  <c r="BF158" i="8"/>
  <c r="BF159" i="8"/>
  <c r="BF160" i="8"/>
  <c r="BF165" i="8"/>
  <c r="BF166" i="8"/>
  <c r="BF167" i="8"/>
  <c r="BF168" i="8"/>
  <c r="BF169" i="8"/>
  <c r="BF170" i="8"/>
  <c r="BF171" i="8"/>
  <c r="BF172" i="8"/>
  <c r="BF173" i="8"/>
  <c r="BF174" i="8"/>
  <c r="BF175" i="8"/>
  <c r="BF176" i="8"/>
  <c r="BF177" i="8"/>
  <c r="BF178" i="8"/>
  <c r="BF179" i="8"/>
  <c r="BF180" i="8"/>
  <c r="BF181" i="8"/>
  <c r="BF128" i="2"/>
  <c r="BF129" i="2"/>
  <c r="BF130" i="2"/>
  <c r="BF139" i="2"/>
  <c r="BF141" i="2"/>
  <c r="BF142" i="2"/>
  <c r="BF144" i="2"/>
  <c r="BF149" i="2"/>
  <c r="BF167" i="2"/>
  <c r="BF169" i="2"/>
  <c r="E85" i="3"/>
  <c r="BF130" i="3"/>
  <c r="BF131" i="3"/>
  <c r="BF139" i="3"/>
  <c r="BK133" i="3"/>
  <c r="J133" i="3"/>
  <c r="J101" i="3"/>
  <c r="BK144" i="3"/>
  <c r="J144" i="3" s="1"/>
  <c r="J103" i="3" s="1"/>
  <c r="BK133" i="4"/>
  <c r="J133" i="4" s="1"/>
  <c r="J101" i="4" s="1"/>
  <c r="BF135" i="5"/>
  <c r="BF147" i="5"/>
  <c r="BF153" i="5"/>
  <c r="BF158" i="5"/>
  <c r="BF159" i="5"/>
  <c r="BF169" i="5"/>
  <c r="E85" i="6"/>
  <c r="BF125" i="6"/>
  <c r="BF129" i="8"/>
  <c r="BF134" i="8"/>
  <c r="BF140" i="8"/>
  <c r="BF142" i="8"/>
  <c r="BF182" i="8"/>
  <c r="F33" i="2"/>
  <c r="AZ96" i="1" s="1"/>
  <c r="F39" i="3"/>
  <c r="BD98" i="1" s="1"/>
  <c r="J35" i="4"/>
  <c r="AV99" i="1" s="1"/>
  <c r="F38" i="4"/>
  <c r="BC99" i="1"/>
  <c r="J35" i="8"/>
  <c r="AV103" i="1" s="1"/>
  <c r="F39" i="8"/>
  <c r="BD103" i="1" s="1"/>
  <c r="J33" i="9"/>
  <c r="AV104" i="1" s="1"/>
  <c r="F37" i="3"/>
  <c r="BB98" i="1" s="1"/>
  <c r="F37" i="4"/>
  <c r="BB99" i="1" s="1"/>
  <c r="F38" i="6"/>
  <c r="BC102" i="1"/>
  <c r="F36" i="2"/>
  <c r="BC96" i="1"/>
  <c r="F37" i="5"/>
  <c r="BB100" i="1" s="1"/>
  <c r="F35" i="9"/>
  <c r="BB104" i="1" s="1"/>
  <c r="F39" i="5"/>
  <c r="BD100" i="1" s="1"/>
  <c r="AS94" i="1"/>
  <c r="F35" i="2"/>
  <c r="BB96" i="1"/>
  <c r="F36" i="9"/>
  <c r="BC104" i="1"/>
  <c r="F35" i="3"/>
  <c r="AZ98" i="1" s="1"/>
  <c r="F35" i="4"/>
  <c r="AZ99" i="1" s="1"/>
  <c r="F38" i="5"/>
  <c r="BC100" i="1"/>
  <c r="F39" i="4"/>
  <c r="BD99" i="1" s="1"/>
  <c r="J35" i="5"/>
  <c r="AV100" i="1"/>
  <c r="F37" i="9"/>
  <c r="BD104" i="1" s="1"/>
  <c r="J35" i="3"/>
  <c r="AV98" i="1" s="1"/>
  <c r="F35" i="6"/>
  <c r="AZ102" i="1"/>
  <c r="F37" i="2"/>
  <c r="BD96" i="1"/>
  <c r="J35" i="6"/>
  <c r="AV102" i="1"/>
  <c r="J33" i="2"/>
  <c r="AV96" i="1"/>
  <c r="F33" i="9"/>
  <c r="AZ104" i="1"/>
  <c r="F38" i="3"/>
  <c r="BC98" i="1" s="1"/>
  <c r="F37" i="6"/>
  <c r="BB102" i="1" s="1"/>
  <c r="F35" i="5"/>
  <c r="AZ100" i="1"/>
  <c r="F39" i="6"/>
  <c r="BD102" i="1" s="1"/>
  <c r="F35" i="8"/>
  <c r="AZ103" i="1" s="1"/>
  <c r="F37" i="8"/>
  <c r="BB103" i="1" s="1"/>
  <c r="F38" i="8"/>
  <c r="BC103" i="1" s="1"/>
  <c r="P126" i="4" l="1"/>
  <c r="P125" i="4" s="1"/>
  <c r="AU99" i="1" s="1"/>
  <c r="P130" i="5"/>
  <c r="P129" i="5"/>
  <c r="AU100" i="1"/>
  <c r="R123" i="2"/>
  <c r="R122" i="2" s="1"/>
  <c r="BK130" i="5"/>
  <c r="R126" i="3"/>
  <c r="R125" i="3"/>
  <c r="R124" i="9"/>
  <c r="R123" i="9" s="1"/>
  <c r="P123" i="2"/>
  <c r="P122" i="2"/>
  <c r="AU96" i="1" s="1"/>
  <c r="R130" i="5"/>
  <c r="R129" i="5"/>
  <c r="BK163" i="5"/>
  <c r="J163" i="5" s="1"/>
  <c r="J105" i="5" s="1"/>
  <c r="T130" i="5"/>
  <c r="T129" i="5"/>
  <c r="T123" i="2"/>
  <c r="T122" i="2"/>
  <c r="T124" i="9"/>
  <c r="T123" i="9"/>
  <c r="P124" i="9"/>
  <c r="P123" i="9" s="1"/>
  <c r="AU104" i="1" s="1"/>
  <c r="T126" i="4"/>
  <c r="T125" i="4" s="1"/>
  <c r="J124" i="6"/>
  <c r="J100" i="6"/>
  <c r="BK124" i="8"/>
  <c r="J124" i="8" s="1"/>
  <c r="J99" i="8" s="1"/>
  <c r="BK124" i="9"/>
  <c r="J124" i="9" s="1"/>
  <c r="J97" i="9" s="1"/>
  <c r="BK123" i="2"/>
  <c r="BK122" i="2"/>
  <c r="J122" i="2"/>
  <c r="BK126" i="3"/>
  <c r="J126" i="3" s="1"/>
  <c r="J99" i="3" s="1"/>
  <c r="BK126" i="4"/>
  <c r="J126" i="4" s="1"/>
  <c r="J99" i="4" s="1"/>
  <c r="J131" i="5"/>
  <c r="J100" i="5"/>
  <c r="J123" i="6"/>
  <c r="J99" i="6"/>
  <c r="J164" i="5"/>
  <c r="J106" i="5"/>
  <c r="BC101" i="1"/>
  <c r="AY101" i="1" s="1"/>
  <c r="F36" i="3"/>
  <c r="BA98" i="1" s="1"/>
  <c r="J34" i="9"/>
  <c r="AW104" i="1" s="1"/>
  <c r="AT104" i="1" s="1"/>
  <c r="AZ97" i="1"/>
  <c r="AV97" i="1" s="1"/>
  <c r="J36" i="6"/>
  <c r="AW102" i="1" s="1"/>
  <c r="AT102" i="1" s="1"/>
  <c r="F34" i="9"/>
  <c r="BA104" i="1"/>
  <c r="J36" i="4"/>
  <c r="AW99" i="1" s="1"/>
  <c r="AT99" i="1" s="1"/>
  <c r="J30" i="2"/>
  <c r="AG96" i="1" s="1"/>
  <c r="J32" i="6"/>
  <c r="AG102" i="1"/>
  <c r="BD97" i="1"/>
  <c r="J36" i="5"/>
  <c r="AW100" i="1"/>
  <c r="AT100" i="1" s="1"/>
  <c r="BB101" i="1"/>
  <c r="AX101" i="1" s="1"/>
  <c r="F34" i="2"/>
  <c r="BA96" i="1"/>
  <c r="BC97" i="1"/>
  <c r="AY97" i="1" s="1"/>
  <c r="J34" i="2"/>
  <c r="AW96" i="1"/>
  <c r="AT96" i="1" s="1"/>
  <c r="BB97" i="1"/>
  <c r="AX97" i="1" s="1"/>
  <c r="F36" i="6"/>
  <c r="BA102" i="1" s="1"/>
  <c r="J36" i="8"/>
  <c r="AW103" i="1"/>
  <c r="AT103" i="1" s="1"/>
  <c r="F36" i="4"/>
  <c r="BA99" i="1"/>
  <c r="AZ101" i="1"/>
  <c r="AV101" i="1" s="1"/>
  <c r="F36" i="5"/>
  <c r="BA100" i="1"/>
  <c r="AU101" i="1"/>
  <c r="F36" i="8"/>
  <c r="BA103" i="1" s="1"/>
  <c r="J36" i="3"/>
  <c r="AW98" i="1" s="1"/>
  <c r="AT98" i="1" s="1"/>
  <c r="BD101" i="1"/>
  <c r="AU97" i="1" l="1"/>
  <c r="AU94" i="1" s="1"/>
  <c r="AN102" i="1"/>
  <c r="BK129" i="5"/>
  <c r="J129" i="5"/>
  <c r="J39" i="2"/>
  <c r="J41" i="6"/>
  <c r="BK123" i="8"/>
  <c r="J123" i="8"/>
  <c r="J98" i="8" s="1"/>
  <c r="BK123" i="9"/>
  <c r="J123" i="9" s="1"/>
  <c r="J30" i="9" s="1"/>
  <c r="AG104" i="1" s="1"/>
  <c r="AN104" i="1" s="1"/>
  <c r="J96" i="2"/>
  <c r="J123" i="2"/>
  <c r="J97" i="2"/>
  <c r="J130" i="5"/>
  <c r="J99" i="5"/>
  <c r="BK125" i="3"/>
  <c r="J125" i="3" s="1"/>
  <c r="J98" i="3" s="1"/>
  <c r="BK125" i="4"/>
  <c r="J125" i="4"/>
  <c r="J32" i="4" s="1"/>
  <c r="AG99" i="1" s="1"/>
  <c r="AN99" i="1" s="1"/>
  <c r="AZ94" i="1"/>
  <c r="W29" i="1" s="1"/>
  <c r="BC94" i="1"/>
  <c r="AY94" i="1" s="1"/>
  <c r="BB94" i="1"/>
  <c r="W31" i="1" s="1"/>
  <c r="BD94" i="1"/>
  <c r="W33" i="1" s="1"/>
  <c r="AN96" i="1"/>
  <c r="J32" i="5"/>
  <c r="AG100" i="1" s="1"/>
  <c r="AN100" i="1" s="1"/>
  <c r="BA97" i="1"/>
  <c r="AW97" i="1" s="1"/>
  <c r="AT97" i="1" s="1"/>
  <c r="BA101" i="1"/>
  <c r="AW101" i="1" s="1"/>
  <c r="AT101" i="1" s="1"/>
  <c r="J98" i="4" l="1"/>
  <c r="J98" i="5"/>
  <c r="J39" i="9"/>
  <c r="J96" i="9"/>
  <c r="J41" i="4"/>
  <c r="J41" i="5"/>
  <c r="BA94" i="1"/>
  <c r="AX94" i="1"/>
  <c r="J32" i="8"/>
  <c r="AG103" i="1" s="1"/>
  <c r="AN103" i="1" s="1"/>
  <c r="W32" i="1"/>
  <c r="J32" i="3"/>
  <c r="AG98" i="1" s="1"/>
  <c r="AN98" i="1" s="1"/>
  <c r="AV94" i="1"/>
  <c r="AK29" i="1" s="1"/>
  <c r="J41" i="8" l="1"/>
  <c r="J41" i="3"/>
  <c r="AW94" i="1"/>
  <c r="AG97" i="1"/>
  <c r="AN97" i="1" s="1"/>
  <c r="AG101" i="1"/>
  <c r="AN101" i="1" s="1"/>
  <c r="AT94" i="1" l="1"/>
  <c r="AK26" i="1" l="1"/>
  <c r="AK35" i="1" s="1"/>
</calcChain>
</file>

<file path=xl/sharedStrings.xml><?xml version="1.0" encoding="utf-8"?>
<sst xmlns="http://schemas.openxmlformats.org/spreadsheetml/2006/main" count="4317" uniqueCount="847">
  <si>
    <t>Export Komplet</t>
  </si>
  <si>
    <t/>
  </si>
  <si>
    <t>2.0</t>
  </si>
  <si>
    <t>False</t>
  </si>
  <si>
    <t>{cc455f7f-e5da-497f-bd43-f87d34c7fb6f}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</si>
  <si>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</si>
  <si>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</si>
  <si>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</si>
  <si>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</si>
  <si>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</si>
  <si>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</si>
  <si>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</si>
  <si>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2-21</t>
  </si>
  <si>
    <t>Stavba:</t>
  </si>
  <si>
    <t>Motýlia lúka - Pri kríži</t>
  </si>
  <si>
    <t>JKSO:</t>
  </si>
  <si>
    <t>KS:</t>
  </si>
  <si>
    <t>Miesto:</t>
  </si>
  <si>
    <t>Dúbravka, Bratislava</t>
  </si>
  <si>
    <t>Dátum:</t>
  </si>
  <si>
    <t>23. 3. 2021</t>
  </si>
  <si>
    <t>Objednávateľ:</t>
  </si>
  <si>
    <t>IČO:</t>
  </si>
  <si>
    <t>Metropolitní inštitút Bratislavy</t>
  </si>
  <si>
    <t>IČ DPH:</t>
  </si>
  <si>
    <t>Zhotoviteľ:</t>
  </si>
  <si>
    <t xml:space="preserve"> </t>
  </si>
  <si>
    <t>Projektant:</t>
  </si>
  <si>
    <t>Ing. Magdaléna Horňáková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</si>
  <si>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</si>
  <si>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</si>
  <si>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</si>
  <si>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</si>
  <si>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</si>
  <si>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</si>
  <si>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</si>
  <si>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</si>
  <si>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</si>
  <si>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</si>
  <si>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</si>
  <si>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</si>
  <si>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</si>
  <si>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</si>
  <si>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</si>
  <si>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</si>
  <si>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</si>
  <si>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</si>
  <si>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</si>
  <si>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</si>
  <si>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</si>
  <si>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</si>
  <si>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</si>
  <si>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</si>
  <si>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</si>
  <si>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</si>
  <si>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</si>
  <si>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</si>
  <si>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</si>
  <si>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</si>
  <si>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</si>
  <si>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</si>
  <si>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</si>
  <si>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</si>
  <si>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</si>
  <si>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</si>
  <si>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</si>
  <si>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</si>
  <si>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</si>
  <si>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</si>
  <si>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</si>
  <si>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</si>
  <si>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</si>
  <si>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</si>
  <si>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</si>
  <si>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</si>
  <si>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</si>
  <si>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</si>
  <si>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2-21-1</t>
  </si>
  <si>
    <t>SO 01 Spevnené plochy, chodníky</t>
  </si>
  <si>
    <t>STA</t>
  </si>
  <si>
    <t>1</t>
  </si>
  <si>
    <t>{cc826b64-2aa1-4623-bb12-73b453130151}</t>
  </si>
  <si>
    <t>2-21-2</t>
  </si>
  <si>
    <t>SO 02 Drobná architektúr a amobiliár</t>
  </si>
  <si>
    <t>{77b26e41-c42f-49c9-911c-3b4757e849f9}</t>
  </si>
  <si>
    <t>2-21-2-1</t>
  </si>
  <si>
    <t>Typový mobiliár - I. etapa</t>
  </si>
  <si>
    <t>Časť</t>
  </si>
  <si>
    <t>2</t>
  </si>
  <si>
    <t>{8f716691-66a6-4a8a-9d17-2a7c7dfac362}</t>
  </si>
  <si>
    <t>2-21-2-2</t>
  </si>
  <si>
    <t>Typový mobiliár - II. etapa</t>
  </si>
  <si>
    <t>{ac93551c-0084-4209-875e-f09f4935db44}</t>
  </si>
  <si>
    <t>2-21-2-3</t>
  </si>
  <si>
    <t>Atypové prvky</t>
  </si>
  <si>
    <t>{710fdb43-07ae-4a47-a63a-5fdf65d47318}</t>
  </si>
  <si>
    <t>2-21-3</t>
  </si>
  <si>
    <t>SO 03 Vegetačné úpravy</t>
  </si>
  <si>
    <t>{171e2bf0-e846-4de1-a24a-9a4c772c3880}</t>
  </si>
  <si>
    <t>2-21-3-1</t>
  </si>
  <si>
    <t>Výruby I.etapa</t>
  </si>
  <si>
    <t>{c2117a33-18f8-4adf-83e1-3e9cae53af1a}</t>
  </si>
  <si>
    <t>2-21-3-3</t>
  </si>
  <si>
    <t>Vegetačné prvky</t>
  </si>
  <si>
    <t>{44789bb1-2f03-428b-94c9-869a2ccb8a60}</t>
  </si>
  <si>
    <t>2-21-4</t>
  </si>
  <si>
    <t>SO 04 Vodovodná prípojka, zavlažovanie</t>
  </si>
  <si>
    <t>{7c028621-9e7a-4bb2-93f4-5bb7dd4e5627}</t>
  </si>
  <si>
    <t>KRYCÍ LIST ROZPOČTU</t>
  </si>
  <si>
    <t>Objekt:</t>
  </si>
  <si>
    <t>2-21-1 - SO 01 Spevnené plochy, chodníky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</si>
  <si>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</si>
  <si>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</si>
  <si>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</si>
  <si>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</si>
  <si>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</si>
  <si>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</si>
  <si>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</si>
  <si>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</si>
  <si>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</si>
  <si>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</si>
  <si>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</si>
  <si>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</si>
  <si>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</si>
  <si>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</si>
  <si>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</si>
  <si>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</si>
  <si>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</si>
  <si>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</si>
  <si>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</si>
  <si>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</si>
  <si>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</si>
  <si>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</si>
  <si>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</si>
  <si>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</si>
  <si>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</si>
  <si>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</si>
  <si>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</si>
  <si>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6</t>
  </si>
  <si>
    <t>K</t>
  </si>
  <si>
    <t>113107112.S</t>
  </si>
  <si>
    <t>Odstránenie krytu v ploche do 200 m2 z kameniva ťaženého, hr.100 do 200 mm,  -0,24000t</t>
  </si>
  <si>
    <t>m2</t>
  </si>
  <si>
    <t>4</t>
  </si>
  <si>
    <t>-901445844</t>
  </si>
  <si>
    <t>8</t>
  </si>
  <si>
    <t>113107122.S</t>
  </si>
  <si>
    <t>Odstránenie krytu v ploche do 200 m2 z kameniva hrubého drveného, hr.100 do 200 mm,  -0,23500t</t>
  </si>
  <si>
    <t>-1224385603</t>
  </si>
  <si>
    <t>7</t>
  </si>
  <si>
    <t>113107131.S</t>
  </si>
  <si>
    <t>Odstránenie krytu v ploche do 200 m2 z betónu prostého, hr. vrstvy do 150 mm,  -0,22500t</t>
  </si>
  <si>
    <t>-1320326188</t>
  </si>
  <si>
    <t>5</t>
  </si>
  <si>
    <t>113107142.S</t>
  </si>
  <si>
    <t>Odstránenie krytu asfaltového v ploche do 200 m2, hr. nad 50 do 100 mm,  -0,18100t</t>
  </si>
  <si>
    <t>-743870399</t>
  </si>
  <si>
    <t>113206111.S</t>
  </si>
  <si>
    <t>Vytrhanie obrúb betónových, s vybúraním lôžka, z krajníkov alebo obrubníkov stojatých,  -0,14500t</t>
  </si>
  <si>
    <t>m</t>
  </si>
  <si>
    <t>-1198189847</t>
  </si>
  <si>
    <t>16</t>
  </si>
  <si>
    <t>122201102.S</t>
  </si>
  <si>
    <t>Odkopávka a prekopávka nezapažená v hornine 3, nad 100 do 1000 m3</t>
  </si>
  <si>
    <t>m3</t>
  </si>
  <si>
    <t>1736306147</t>
  </si>
  <si>
    <t>14</t>
  </si>
  <si>
    <t>122201109.S</t>
  </si>
  <si>
    <t>Odkopávky a prekopávky nezapažené. Príplatok k cenám za lepivosť horniny 3</t>
  </si>
  <si>
    <t>-119282052</t>
  </si>
  <si>
    <t>17</t>
  </si>
  <si>
    <t>162501102.S</t>
  </si>
  <si>
    <t>Vodorovné premiestnenie výkopku po spevnenej ceste z horniny tr.1-4, do 100 m3 na vzdialenosť do 3000 m</t>
  </si>
  <si>
    <t>571429224</t>
  </si>
  <si>
    <t>18</t>
  </si>
  <si>
    <t>162501105.S</t>
  </si>
  <si>
    <t>Vodorovné premiestnenie výkopku po spevnenej ceste z horniny tr.1-4, do 100 m3, príplatok k cene za každých ďalšich a začatých 1000 m</t>
  </si>
  <si>
    <t>-1741285475</t>
  </si>
  <si>
    <t>19</t>
  </si>
  <si>
    <t>171209002.S</t>
  </si>
  <si>
    <t>Poplatok za skladovanie - zemina a kamenivo (17 05) ostatné</t>
  </si>
  <si>
    <t>t</t>
  </si>
  <si>
    <t>-857094174</t>
  </si>
  <si>
    <t>15</t>
  </si>
  <si>
    <t>174201102.S</t>
  </si>
  <si>
    <t>Zásyp sypaninou bez zhutnenia jám, šachiet, rýh, zárezov alebo okolo objektov nad 100 do 1000 m3</t>
  </si>
  <si>
    <t>-2138320243</t>
  </si>
  <si>
    <t>181101102.S</t>
  </si>
  <si>
    <t>Úprava pláne v zárezoch v hornine 1-4 so zhutnením</t>
  </si>
  <si>
    <t>-888441273</t>
  </si>
  <si>
    <t>Vodorovné konštrukcie</t>
  </si>
  <si>
    <t>44</t>
  </si>
  <si>
    <t>4351210111</t>
  </si>
  <si>
    <t>Montáž schodiskového bloku</t>
  </si>
  <si>
    <t>ks</t>
  </si>
  <si>
    <t>1818798731</t>
  </si>
  <si>
    <t>45</t>
  </si>
  <si>
    <t>M</t>
  </si>
  <si>
    <t>5937200004001</t>
  </si>
  <si>
    <t>Prefabrikovaný betónový blok 1500x650x400 mm</t>
  </si>
  <si>
    <t>-150838507</t>
  </si>
  <si>
    <t>46</t>
  </si>
  <si>
    <t>5937200004002</t>
  </si>
  <si>
    <t>Prefabrikovaný betónový blok 1400-1650/650/400 mm</t>
  </si>
  <si>
    <t>-1232051655</t>
  </si>
  <si>
    <t>47</t>
  </si>
  <si>
    <t>5937200004003</t>
  </si>
  <si>
    <t>Prefabrikovaný betónový blok 1985-2500/650/400 mm</t>
  </si>
  <si>
    <t>1488371026</t>
  </si>
  <si>
    <t>48</t>
  </si>
  <si>
    <t>5937200004004</t>
  </si>
  <si>
    <t>Prefabrikovaný betónový blok 1500-1985/650/400 mm</t>
  </si>
  <si>
    <t>344902563</t>
  </si>
  <si>
    <t>Komunikácie</t>
  </si>
  <si>
    <t>23</t>
  </si>
  <si>
    <t>564201111.S</t>
  </si>
  <si>
    <t>Krycia vrstva kamenivo fr. 0-4 hr. 10 mm</t>
  </si>
  <si>
    <t>2022534106</t>
  </si>
  <si>
    <t>33</t>
  </si>
  <si>
    <t>564760211.S</t>
  </si>
  <si>
    <t>Podklad alebo kryt z kameniva hrubého drveného veľ. 0-32 mm s rozprestretím a zhutnením hr. 200 mm</t>
  </si>
  <si>
    <t>-2097248566</t>
  </si>
  <si>
    <t>29</t>
  </si>
  <si>
    <t>564762111.S</t>
  </si>
  <si>
    <t>Podklad alebo kryt z kameniva hrubého drveného veľ. 32-63 mm po zhut.hr. 200 mm</t>
  </si>
  <si>
    <t>-1432387732</t>
  </si>
  <si>
    <t>21</t>
  </si>
  <si>
    <t>564762115.S</t>
  </si>
  <si>
    <t>Podklad alebo kryt z kameniva hrubého drveného veľ. 32-63 mm po zhut.hr. 240 mm</t>
  </si>
  <si>
    <t>606104348</t>
  </si>
  <si>
    <t>22</t>
  </si>
  <si>
    <t>564932111.S</t>
  </si>
  <si>
    <t>Podklad z mechanicky spevneného kameniva MSK s rozprestretím a zhutnením, po zhutnení hr. 100 mm</t>
  </si>
  <si>
    <t>-1423881399</t>
  </si>
  <si>
    <t>28</t>
  </si>
  <si>
    <t>573211108.S</t>
  </si>
  <si>
    <t>Postrek asfaltový spojovací bez posypu kamenivom z asfaltu cestného v množstve 0,50 kg/m2</t>
  </si>
  <si>
    <t>-1326910288</t>
  </si>
  <si>
    <t>27</t>
  </si>
  <si>
    <t>577144211.S</t>
  </si>
  <si>
    <t>Asfaltový betón vrstva obrusná AC 11 O v pruhu š. do 3 m z nemodifik. asfaltu tr. I, po zhutnení hr. 50 mm</t>
  </si>
  <si>
    <t>-1872585245</t>
  </si>
  <si>
    <t>34</t>
  </si>
  <si>
    <t>596911161.S</t>
  </si>
  <si>
    <t>Kladenie betónovej zámkovej dlažby komunikácií pre peších hr. 80 mm pre peších do 50 m2 so zriadením lôžka z kameniva hr. 30 mm</t>
  </si>
  <si>
    <t>-2113780910</t>
  </si>
  <si>
    <t>35</t>
  </si>
  <si>
    <t>592460008500.S</t>
  </si>
  <si>
    <t>Dlažba betónová, rozmer 200x300x80 mm, prírodná</t>
  </si>
  <si>
    <t>-385054144</t>
  </si>
  <si>
    <t>9</t>
  </si>
  <si>
    <t>Ostatné konštrukcie a práce-búranie</t>
  </si>
  <si>
    <t>30</t>
  </si>
  <si>
    <t>916561112.S</t>
  </si>
  <si>
    <t>Osadenie záhonového alebo parkového obrubníka betón., do lôžka z bet. pros. tr. C 16/20 s bočnou oporou</t>
  </si>
  <si>
    <t>-1095574399</t>
  </si>
  <si>
    <t>31</t>
  </si>
  <si>
    <t>592170001800.S</t>
  </si>
  <si>
    <t>Obrubník parkový, lxšxv 1000x50x200 mm, prírodný</t>
  </si>
  <si>
    <t>-686301823</t>
  </si>
  <si>
    <t>38</t>
  </si>
  <si>
    <t>917511121.S</t>
  </si>
  <si>
    <t>Osadenie obruby plechovej výšky 100 mm</t>
  </si>
  <si>
    <t>-529945746</t>
  </si>
  <si>
    <t>39</t>
  </si>
  <si>
    <t>553550500130.S</t>
  </si>
  <si>
    <t>Plechová obruba, hr. 0,5 mm, výška 100 mm, dĺ. 2 m</t>
  </si>
  <si>
    <t>1782449524</t>
  </si>
  <si>
    <t>32</t>
  </si>
  <si>
    <t>918101112.S</t>
  </si>
  <si>
    <t>Lôžko pod obrubníky, krajníky alebo obruby z dlažobných kociek z betónu prostého tr. C 16/20</t>
  </si>
  <si>
    <t>-1905407611</t>
  </si>
  <si>
    <t>919735112.S</t>
  </si>
  <si>
    <t>Rezanie existujúceho asfaltového krytu alebo podkladu hĺbky nad 50 do 100 mm</t>
  </si>
  <si>
    <t>1029292185</t>
  </si>
  <si>
    <t>3</t>
  </si>
  <si>
    <t>966001111.S</t>
  </si>
  <si>
    <t>Demontáž odpadkového koša s betónovou pätkou,  -0,02700 t</t>
  </si>
  <si>
    <t>-1312771815</t>
  </si>
  <si>
    <t>966001121.S</t>
  </si>
  <si>
    <t>Demontáž parkovej lavičky s betónovou pätkou,  -0,03400 t</t>
  </si>
  <si>
    <t>-144097429</t>
  </si>
  <si>
    <t>966001163.S</t>
  </si>
  <si>
    <t>Demontáž reklamnej vitríny so základovou pätkou,  -0,06500 t</t>
  </si>
  <si>
    <t>853896144</t>
  </si>
  <si>
    <t>10</t>
  </si>
  <si>
    <t>979081111.S</t>
  </si>
  <si>
    <t>Odvoz sutiny a vybúraných hmôt na skládku do 1 km</t>
  </si>
  <si>
    <t>-24473508</t>
  </si>
  <si>
    <t>11</t>
  </si>
  <si>
    <t>979081121.S</t>
  </si>
  <si>
    <t>Odvoz sutiny a vybúraných hmôt na skládku za každý ďalší 1 km</t>
  </si>
  <si>
    <t>228809665</t>
  </si>
  <si>
    <t>12</t>
  </si>
  <si>
    <t>979089212.S</t>
  </si>
  <si>
    <t>Poplatok za skladovanie</t>
  </si>
  <si>
    <t>1181038291</t>
  </si>
  <si>
    <t>24</t>
  </si>
  <si>
    <t>210010601.S</t>
  </si>
  <si>
    <t>Chránička delená elektroinštalačná bezhalogénová z HDPE, D 110 uložená voľne</t>
  </si>
  <si>
    <t>64</t>
  </si>
  <si>
    <t>-1112974872</t>
  </si>
  <si>
    <t>25</t>
  </si>
  <si>
    <t>286130071700.S</t>
  </si>
  <si>
    <t>Chránička delená DN 110, HDPE</t>
  </si>
  <si>
    <t>128</t>
  </si>
  <si>
    <t>-2015263247</t>
  </si>
  <si>
    <t>99</t>
  </si>
  <si>
    <t>Presun hmôt HSV</t>
  </si>
  <si>
    <t>26</t>
  </si>
  <si>
    <t>998222011.S</t>
  </si>
  <si>
    <t>Presun hmôt pre pozemné komunikácie s krytom z kameniva (8222, 8225) akejkoľvek dĺžky objektu</t>
  </si>
  <si>
    <t>-1147330037</t>
  </si>
  <si>
    <t>2-21-2 - SO 02 Drobná architektúr a amobiliár</t>
  </si>
  <si>
    <t>Časť:</t>
  </si>
  <si>
    <t>2-21-2-1 - Typový mobiliár - I. etapa</t>
  </si>
  <si>
    <t xml:space="preserve">    2 - Zakladanie</t>
  </si>
  <si>
    <t>131211101.S</t>
  </si>
  <si>
    <t>Hĺbenie jám v  hornine tr.3 súdržných - ručným náradím</t>
  </si>
  <si>
    <t>2053367142</t>
  </si>
  <si>
    <t>-69999340</t>
  </si>
  <si>
    <t>356559120</t>
  </si>
  <si>
    <t>167101101.S</t>
  </si>
  <si>
    <t>Nakladanie neuľahnutého výkopku z hornín tr.1-4 do 100 m3</t>
  </si>
  <si>
    <t>876243262</t>
  </si>
  <si>
    <t>-1617312156</t>
  </si>
  <si>
    <t>Zakladanie</t>
  </si>
  <si>
    <t>275313611.S</t>
  </si>
  <si>
    <t>Betón základových pätiek, prostý tr. C 16/20</t>
  </si>
  <si>
    <t>1078680767</t>
  </si>
  <si>
    <t>936104211.S</t>
  </si>
  <si>
    <t>Osadenie odpadkového koša do betonovej pätky</t>
  </si>
  <si>
    <t>1249750846</t>
  </si>
  <si>
    <t>553560003600.S</t>
  </si>
  <si>
    <t>Kôš odpadkový so strieškou</t>
  </si>
  <si>
    <t>-505960854</t>
  </si>
  <si>
    <t>936124121.S</t>
  </si>
  <si>
    <t>Osadenie parkovej lavičky so zabetonováním nôh</t>
  </si>
  <si>
    <t>-297306311</t>
  </si>
  <si>
    <t>553560002400.S</t>
  </si>
  <si>
    <t>Lavička parková s operadlom</t>
  </si>
  <si>
    <t>-1032138787</t>
  </si>
  <si>
    <t>13</t>
  </si>
  <si>
    <t>553560002400.S1</t>
  </si>
  <si>
    <t>Lavička parková bez operadla</t>
  </si>
  <si>
    <t>-561700805</t>
  </si>
  <si>
    <t>936174311.S</t>
  </si>
  <si>
    <t>Osadenie stojana na bicykle so zabetonováním nôh</t>
  </si>
  <si>
    <t>-460965013</t>
  </si>
  <si>
    <t>553560009200.S</t>
  </si>
  <si>
    <t>Stojan na bicykel</t>
  </si>
  <si>
    <t>645296007</t>
  </si>
  <si>
    <t>9361241222</t>
  </si>
  <si>
    <t>Doprava tovaru, balné a doprava montérov</t>
  </si>
  <si>
    <t>súb</t>
  </si>
  <si>
    <t>1643986717</t>
  </si>
  <si>
    <t>998231311.S</t>
  </si>
  <si>
    <t>Presun hmôt pre sadovnícke a krajinárske úpravy do 5000 m vodorovne bez zvislého presunu</t>
  </si>
  <si>
    <t>1825009796</t>
  </si>
  <si>
    <t>2-21-2-2 - Typový mobiliár - II. etapa</t>
  </si>
  <si>
    <t>381293600</t>
  </si>
  <si>
    <t>636014579</t>
  </si>
  <si>
    <t>-160550104</t>
  </si>
  <si>
    <t>-973599650</t>
  </si>
  <si>
    <t>-1438122318</t>
  </si>
  <si>
    <t>1690650965</t>
  </si>
  <si>
    <t>-2125848730</t>
  </si>
  <si>
    <t>1523990589</t>
  </si>
  <si>
    <t>-155532831</t>
  </si>
  <si>
    <t>512146303</t>
  </si>
  <si>
    <t>2-21-2-3 - Atypové prvky</t>
  </si>
  <si>
    <t xml:space="preserve">    3 - Zvislé a kompletné konštrukcie</t>
  </si>
  <si>
    <t>PSV - Práce a dodávky PSV</t>
  </si>
  <si>
    <t xml:space="preserve">    762 - Konštrukcie tesárske</t>
  </si>
  <si>
    <t xml:space="preserve">    783 - Nátery</t>
  </si>
  <si>
    <t>2090751595</t>
  </si>
  <si>
    <t>-1325461790</t>
  </si>
  <si>
    <t>686071780</t>
  </si>
  <si>
    <t>631003811</t>
  </si>
  <si>
    <t>1804620212</t>
  </si>
  <si>
    <t>271533001.S</t>
  </si>
  <si>
    <t>Násyp pod základové konštrukcie so zhutnením z  kameniva hrubého drveného fr.32-63 mm</t>
  </si>
  <si>
    <t>-1433263288</t>
  </si>
  <si>
    <t>275261125.S</t>
  </si>
  <si>
    <t>Osadenie kameňa objemu nad 0,30 do 0,50 m3</t>
  </si>
  <si>
    <t>423616332</t>
  </si>
  <si>
    <t>583820000800.S</t>
  </si>
  <si>
    <t>Solitérny kameň objem 0,3-0,5 m3</t>
  </si>
  <si>
    <t>-1153239556</t>
  </si>
  <si>
    <t>275261125.S1</t>
  </si>
  <si>
    <t>Osadenie kameňa objemu nad 0,50 do 1,10 m3</t>
  </si>
  <si>
    <t>-431117441</t>
  </si>
  <si>
    <t>583820000800.S1</t>
  </si>
  <si>
    <t>Solitérny kameň objem 0,5-1,1 m3</t>
  </si>
  <si>
    <t>1412071236</t>
  </si>
  <si>
    <t>275261125.S2</t>
  </si>
  <si>
    <t>Osadenie kameňa objemu nad 1,10 do 1,80 m3</t>
  </si>
  <si>
    <t>1409206182</t>
  </si>
  <si>
    <t>583820000800.S2</t>
  </si>
  <si>
    <t>Solitérny kameň objem 1,1-1,8 m3</t>
  </si>
  <si>
    <t>-1700456346</t>
  </si>
  <si>
    <t>1359916847</t>
  </si>
  <si>
    <t>Zvislé a kompletné konštrukcie</t>
  </si>
  <si>
    <t>311211124.S</t>
  </si>
  <si>
    <t>Murivo z plochého kameňa hr. 50-170 mm na maltu MVC-2, 5</t>
  </si>
  <si>
    <t>-1856884778</t>
  </si>
  <si>
    <t>936941131.S</t>
  </si>
  <si>
    <t>Osadenie reklamnej vitríny, informačného nosiča kotevnými skrutkami bez zabetónovania nôh na pevný podklad</t>
  </si>
  <si>
    <t>1598891010</t>
  </si>
  <si>
    <t>553560012300.S</t>
  </si>
  <si>
    <t>Infopanel malý 800x200x500 mm</t>
  </si>
  <si>
    <t>154805248</t>
  </si>
  <si>
    <t>936941131.S1</t>
  </si>
  <si>
    <t>Dodávka + montáž hotel pre hmyz z cortenu, hr. 5 mm bez dna výška 1200 mm</t>
  </si>
  <si>
    <t>-792824200</t>
  </si>
  <si>
    <t>936941131.S2</t>
  </si>
  <si>
    <t>Dodávka + montáž hotel pre hmyz z cortenu, hr. 5 mm bez dna výška 1400 mm</t>
  </si>
  <si>
    <t>-611240191</t>
  </si>
  <si>
    <t>936941131.S3</t>
  </si>
  <si>
    <t>Dodávka + montáž hotel pre hmyz z cortenu, hr. 5 mm bez dna výška 1600 mm</t>
  </si>
  <si>
    <t>-1152161170</t>
  </si>
  <si>
    <t>936941131.S4</t>
  </si>
  <si>
    <t>Dodávka + montáž brloh pre ježka 500x500x300 mm a vstupná chodba 250x200x150 mm - vodeodolná preglejka, fóliovaná</t>
  </si>
  <si>
    <t>1526255067</t>
  </si>
  <si>
    <t>936941131.S5</t>
  </si>
  <si>
    <t>Dodávka + montáž exteriérovej tabule 1250x2500 mm vodeodolná preglejka, fóliovaná, náter čierna tabuľová farba</t>
  </si>
  <si>
    <t>-865071230</t>
  </si>
  <si>
    <t>936941131.S6</t>
  </si>
  <si>
    <t>Dodávka + montáž exteriérového informačného panela 1250x2500 mm vodeodolná preglejka, fóliovaná</t>
  </si>
  <si>
    <t>-287405274</t>
  </si>
  <si>
    <t>40</t>
  </si>
  <si>
    <t>936941131.S7</t>
  </si>
  <si>
    <t>Dodávka + montáž krycej čiapky kruhovej pr. 120 mm, žiarovo pozinkované</t>
  </si>
  <si>
    <t>-813583060</t>
  </si>
  <si>
    <t>41</t>
  </si>
  <si>
    <t>936941131.S8</t>
  </si>
  <si>
    <t>Dodávka + montáž lanko nerezovéAISI316, d 5 mm, ukončené očkom a doplnené nerezovým napinákom</t>
  </si>
  <si>
    <t>180101398</t>
  </si>
  <si>
    <t>42</t>
  </si>
  <si>
    <t>936941131.S9</t>
  </si>
  <si>
    <t>Dodávka + montáž nerezová kotva do betónu s okom</t>
  </si>
  <si>
    <t>-523708670</t>
  </si>
  <si>
    <t>43</t>
  </si>
  <si>
    <t>936941131.S91</t>
  </si>
  <si>
    <t>Dodávka + montáž úchytky na popínavé rastliny, vzdialenosť 0,5-0,7 m</t>
  </si>
  <si>
    <t>1949122727</t>
  </si>
  <si>
    <t>1627210737</t>
  </si>
  <si>
    <t>PSV</t>
  </si>
  <si>
    <t>Práce a dodávky PSV</t>
  </si>
  <si>
    <t>762</t>
  </si>
  <si>
    <t>Konštrukcie tesárske</t>
  </si>
  <si>
    <t>37</t>
  </si>
  <si>
    <t>762311101.S</t>
  </si>
  <si>
    <t>Dodávka + montáž kotviacich prvkov stĺpov</t>
  </si>
  <si>
    <t>-336315713</t>
  </si>
  <si>
    <t>762341201.S</t>
  </si>
  <si>
    <t>Montáž latovania jednoduchých striech pre sklon do 60°</t>
  </si>
  <si>
    <t>-2132996722</t>
  </si>
  <si>
    <t>605120002800.S</t>
  </si>
  <si>
    <t>Rezivo akosť A</t>
  </si>
  <si>
    <t>344634234</t>
  </si>
  <si>
    <t>762731110.S</t>
  </si>
  <si>
    <t>Montáž priestorových viazaných konštrukcií z guľatiny prierezovej plochy do 120 cm2</t>
  </si>
  <si>
    <t>1339317705</t>
  </si>
  <si>
    <t>052170000100.S</t>
  </si>
  <si>
    <t>Tyč ihličňanová tr. 1</t>
  </si>
  <si>
    <t>1659335407</t>
  </si>
  <si>
    <t>762795000.S</t>
  </si>
  <si>
    <t>Spojovacie prostriedky pre priestorové viazané konštrukcie - klince, svorky, fixačné dosky</t>
  </si>
  <si>
    <t>-1979680284</t>
  </si>
  <si>
    <t>998762202.S</t>
  </si>
  <si>
    <t>Presun hmôt pre konštrukcie tesárske v objektoch výšky do 12 m</t>
  </si>
  <si>
    <t>%</t>
  </si>
  <si>
    <t>-1260711248</t>
  </si>
  <si>
    <t>783</t>
  </si>
  <si>
    <t>Nátery</t>
  </si>
  <si>
    <t>36</t>
  </si>
  <si>
    <t>783782404.S</t>
  </si>
  <si>
    <t>Nátery tesárskych konštrukcií, povrchová impregnácia proti drevokaznému hmyzu, hubám a plesniam, jednonásobná</t>
  </si>
  <si>
    <t>394027642</t>
  </si>
  <si>
    <t>2-21-3 - SO 03 Vegetačné úpravy</t>
  </si>
  <si>
    <t>2-21-3-1 - Výruby I.etapa</t>
  </si>
  <si>
    <t>112101113.S</t>
  </si>
  <si>
    <t>Vyrúbanie stromu listnatého vo svahu do 1:5 priem. kmeňa  do 400 mm</t>
  </si>
  <si>
    <t>-313177349</t>
  </si>
  <si>
    <t>112201113.S</t>
  </si>
  <si>
    <t>Odstránenie pňa v rovine a na svahu do 1:5, priemer  do 400 mm</t>
  </si>
  <si>
    <t>883868000</t>
  </si>
  <si>
    <t>162501412.S</t>
  </si>
  <si>
    <t>Vodorovné premiestnenie kmeňov nad 300 do 500 mm do 3000 m</t>
  </si>
  <si>
    <t>561442659</t>
  </si>
  <si>
    <t>162501422.S</t>
  </si>
  <si>
    <t>Príplatok za každých ďalších 1000 m premiest.,kmeňov stromov nad 300 do 500 mm po spevnenej ceste</t>
  </si>
  <si>
    <t>2145002023</t>
  </si>
  <si>
    <t>2-21-3-3 - Vegetačné prvky</t>
  </si>
  <si>
    <t>111212111.S</t>
  </si>
  <si>
    <t>Odstránenie drevín priem. do 100 mm s odstránením pňa v rovine alebo na svahu do 1:5</t>
  </si>
  <si>
    <t>-1742782374</t>
  </si>
  <si>
    <t>162301500.S</t>
  </si>
  <si>
    <t>Vodorovné premiestnenie vyklčovaných krovín do priemeru kmeňa 100 mm na vzdialenosť 3000 m</t>
  </si>
  <si>
    <t>-475299425</t>
  </si>
  <si>
    <t>162301509.S</t>
  </si>
  <si>
    <t>Príplatok za každých ďalších 1000 m premiest., vyklčovaných krovín po spevnenej ceste</t>
  </si>
  <si>
    <t>-35099085</t>
  </si>
  <si>
    <t>180401211.S</t>
  </si>
  <si>
    <t>Založenie trávnika lúčneho výsevom v rovine alebo na svahu do 1:5</t>
  </si>
  <si>
    <t>1707639211</t>
  </si>
  <si>
    <t>005720000800.S</t>
  </si>
  <si>
    <t>Osivo pre kvetnaté lúky - rekultivačná zmes do sucha 15g/2</t>
  </si>
  <si>
    <t>kg</t>
  </si>
  <si>
    <t>683105090</t>
  </si>
  <si>
    <t>005720000900.S</t>
  </si>
  <si>
    <t>Osivo pre kvetnaté lúky s prímesou letničiek 6g/m2</t>
  </si>
  <si>
    <t>1752738696</t>
  </si>
  <si>
    <t>180402111.S</t>
  </si>
  <si>
    <t>Založenie trávnika parkového výsevom v rovine do 1:5</t>
  </si>
  <si>
    <t>1220211197</t>
  </si>
  <si>
    <t>005720001400.S</t>
  </si>
  <si>
    <t>Osivá tráv - semená parkovej zmesi 40g/m2</t>
  </si>
  <si>
    <t>1961148193</t>
  </si>
  <si>
    <t>60</t>
  </si>
  <si>
    <t>183101211.S</t>
  </si>
  <si>
    <t>Hĺbenie jamiek pre výsadbu v horn. 1-4 s výmenou pôdy do 50% v rovine alebo na svahu do 1:5 objemu do 0, 01 m3</t>
  </si>
  <si>
    <t>571173942</t>
  </si>
  <si>
    <t>61</t>
  </si>
  <si>
    <t>183101213.S</t>
  </si>
  <si>
    <t>Hĺbenie jamiek pre výsadbu v horn. 1-4 s výmenou pôdy do 50% v rovine alebo na svahu do 1:5 objemu nad 0,02 do 0,05 m3</t>
  </si>
  <si>
    <t>904953095</t>
  </si>
  <si>
    <t>62</t>
  </si>
  <si>
    <t>183101221.S</t>
  </si>
  <si>
    <t>Hĺbenie jamiek pre výsadbu v horn. 1-4 s výmenou pôdy do 50% v rovine alebo na svahu do 1:5 objemu nad 0, 40 do 1,00 m3</t>
  </si>
  <si>
    <t>-199422928</t>
  </si>
  <si>
    <t>183204112.S</t>
  </si>
  <si>
    <t>Výsadba kvetín do pripravovanej pôdy so zaliatím s jednoduchými koreňami trvaliek</t>
  </si>
  <si>
    <t>1219980463</t>
  </si>
  <si>
    <t>Pol19</t>
  </si>
  <si>
    <t>MSS Miscanthus sinensis ´Kleine Silberspinne´ 2L</t>
  </si>
  <si>
    <t>1132013736</t>
  </si>
  <si>
    <t>Pol20</t>
  </si>
  <si>
    <t>PV Panicum virgatum ´Rehbraun´ 2L</t>
  </si>
  <si>
    <t>-1131540166</t>
  </si>
  <si>
    <t>Pol21</t>
  </si>
  <si>
    <t>PA Perovskia atriclicifolia K9-2L</t>
  </si>
  <si>
    <t>2126197819</t>
  </si>
  <si>
    <t>Pol22</t>
  </si>
  <si>
    <t>AFG Achillea filipendulina ´Moonshine´ K9-2L</t>
  </si>
  <si>
    <t>-140074357</t>
  </si>
  <si>
    <t>Pol23</t>
  </si>
  <si>
    <t>ABF Agastache rugosa ´Blue Fortune´ K9-2L</t>
  </si>
  <si>
    <t>-862416924</t>
  </si>
  <si>
    <t>Pol24</t>
  </si>
  <si>
    <t>CRC Centtranthus ruber ´Coccineus´ K9-2L</t>
  </si>
  <si>
    <t>-700034525</t>
  </si>
  <si>
    <t>Pol25</t>
  </si>
  <si>
    <t>EAP Euphorbia amygdaloides ´Purpurea´ K9-2L</t>
  </si>
  <si>
    <t>-970718792</t>
  </si>
  <si>
    <t>Pol26</t>
  </si>
  <si>
    <t>KM Knautia macedonica K9-2L</t>
  </si>
  <si>
    <t>1329904443</t>
  </si>
  <si>
    <t>Pol27</t>
  </si>
  <si>
    <t>LA Lavandula angustifolia ´Hidcote´ K9-2L</t>
  </si>
  <si>
    <t>-283552008</t>
  </si>
  <si>
    <t>Pol28</t>
  </si>
  <si>
    <t>SH Sporobolus heterelepis 1L</t>
  </si>
  <si>
    <t>-56745508</t>
  </si>
  <si>
    <t>Pol29</t>
  </si>
  <si>
    <t>RFG Rudbeckia fulgida ´Goldsturm´ K9-1L</t>
  </si>
  <si>
    <t>-1161518773</t>
  </si>
  <si>
    <t>Pol30</t>
  </si>
  <si>
    <t>SNC Salvia nemorosa ´Caradonna´, ´Ostfriesland´60:40 K9-1L</t>
  </si>
  <si>
    <t>320681044</t>
  </si>
  <si>
    <t>Pol31</t>
  </si>
  <si>
    <t>SSM Spectum spectabile ´Matrona´ K9-1L</t>
  </si>
  <si>
    <t>31807596</t>
  </si>
  <si>
    <t>Pol32</t>
  </si>
  <si>
    <t>AMC Aster ´Monte Casino´ K9-1L</t>
  </si>
  <si>
    <t>-305653861</t>
  </si>
  <si>
    <t>Pol33</t>
  </si>
  <si>
    <t>NF Nepeta x faassenii ´Superba´ K9-1L</t>
  </si>
  <si>
    <t>130552597</t>
  </si>
  <si>
    <t>Pol34</t>
  </si>
  <si>
    <t>OVC Origanum vulgare ´Compactum´ K9-1L</t>
  </si>
  <si>
    <t>1967824113</t>
  </si>
  <si>
    <t>Pol35</t>
  </si>
  <si>
    <t>EUM Euphorbia myrsinites K9-1L</t>
  </si>
  <si>
    <t>1111624607</t>
  </si>
  <si>
    <t>Pol36</t>
  </si>
  <si>
    <t>TS Thymus serpyllum  K9-1L</t>
  </si>
  <si>
    <t>-1986410311</t>
  </si>
  <si>
    <t>183204113.S</t>
  </si>
  <si>
    <t>Výsadba kvetín do pripravovanej pôdy so zaliatím s jednoduchými koreňami cibuliek alebo hľúz</t>
  </si>
  <si>
    <t>-1359638265</t>
  </si>
  <si>
    <t>Pol37</t>
  </si>
  <si>
    <t>AS Allium spherocephalon</t>
  </si>
  <si>
    <t>1789575630</t>
  </si>
  <si>
    <t>Pol38</t>
  </si>
  <si>
    <t>CR Crocus sp. - mix: Crocus tommasinianus 40%, C. tommasinianus RUBY GIANT 30%, Crocus tommasinianus BARRS PURPLE 30%</t>
  </si>
  <si>
    <t>2078081563</t>
  </si>
  <si>
    <t>Pol39</t>
  </si>
  <si>
    <t>NR Narcissus - zmes: February Gold, Mounthhood, Marieke</t>
  </si>
  <si>
    <t>1513226294</t>
  </si>
  <si>
    <t>184102211.S</t>
  </si>
  <si>
    <t>Výsadba kríku bez balu do vopred vyhĺbenej jamky v rovine alebo na svahu do 1:5 výšky do 1 m</t>
  </si>
  <si>
    <t>1855287640</t>
  </si>
  <si>
    <t>Pol10</t>
  </si>
  <si>
    <t>BUD Buddleia davidii ´Podaras´ a ´Miss Violet´ 40:60 40-60</t>
  </si>
  <si>
    <t>-1535141439</t>
  </si>
  <si>
    <t>Pol11</t>
  </si>
  <si>
    <t>HYP Hypericum calycinum ´Hidcote´ 20-40</t>
  </si>
  <si>
    <t>733413581</t>
  </si>
  <si>
    <t>Pol12</t>
  </si>
  <si>
    <t>PHI Philadelphus ´Belle Etoile´, alt. ´Dame Blanche´, ´Lemoinei´ 40-60</t>
  </si>
  <si>
    <t>-200094329</t>
  </si>
  <si>
    <t>Pol13</t>
  </si>
  <si>
    <t>PTQ Partenocissus quinquefolia 80-100</t>
  </si>
  <si>
    <t>2128529771</t>
  </si>
  <si>
    <t>49</t>
  </si>
  <si>
    <t>Pol14</t>
  </si>
  <si>
    <t>PLK Prunus laurocerasus ´Kleopatra´ 60-80</t>
  </si>
  <si>
    <t>269833362</t>
  </si>
  <si>
    <t>50</t>
  </si>
  <si>
    <t>Pol15</t>
  </si>
  <si>
    <t>RO Rosa Vanessa Bell 20-40</t>
  </si>
  <si>
    <t>999898307</t>
  </si>
  <si>
    <t>51</t>
  </si>
  <si>
    <t>Pol16</t>
  </si>
  <si>
    <t>CC Caryopteris x clandonensis 20-40</t>
  </si>
  <si>
    <t>240461568</t>
  </si>
  <si>
    <t>52</t>
  </si>
  <si>
    <t>Pol17</t>
  </si>
  <si>
    <t>LPS Lonicera periclymenum ´Serotina´ 80-100</t>
  </si>
  <si>
    <t>204248429</t>
  </si>
  <si>
    <t>53</t>
  </si>
  <si>
    <t>Pol18</t>
  </si>
  <si>
    <t>SV Syringa vulgaris, Charles Joly, Katherine Havemeyer mix 1:2 solitér, viackmeň, zapestovaná koruna 150-175</t>
  </si>
  <si>
    <t>489710089</t>
  </si>
  <si>
    <t>183402111.S</t>
  </si>
  <si>
    <t>Rozrušenie pôdy na hĺbku nad 50 do 15O mm v rovine alebo na svahu do 1:5</t>
  </si>
  <si>
    <t>-64418506</t>
  </si>
  <si>
    <t>183403153.S</t>
  </si>
  <si>
    <t>Obrobenie pôdy hrabaním v rovine alebo na svahu do 1:5</t>
  </si>
  <si>
    <t>1686415157</t>
  </si>
  <si>
    <t>183403161.S</t>
  </si>
  <si>
    <t>Obrobenie pôdy valcovaním v rovine alebo na svahu do 1:5</t>
  </si>
  <si>
    <t>1075947554</t>
  </si>
  <si>
    <t>54</t>
  </si>
  <si>
    <t>184201111.S</t>
  </si>
  <si>
    <t>Výsadba stromu do predom vyhĺbenej jamky v rovine alebo na svahu do 1:5 pri výške kmeňa do 1, 8 m</t>
  </si>
  <si>
    <t>-967187156</t>
  </si>
  <si>
    <t>55</t>
  </si>
  <si>
    <t>Pol4</t>
  </si>
  <si>
    <t>PLA  Platanus x acerifolia obv.kmeňa 20/25</t>
  </si>
  <si>
    <t>-251956677</t>
  </si>
  <si>
    <t>56</t>
  </si>
  <si>
    <t>Pol5</t>
  </si>
  <si>
    <t>APL  Acer platanoides obv. kmeňa 18/20</t>
  </si>
  <si>
    <t>-1859981160</t>
  </si>
  <si>
    <t>57</t>
  </si>
  <si>
    <t>Pol6</t>
  </si>
  <si>
    <t xml:space="preserve">AC  Acer campestre obv.kmeňa 18/20 </t>
  </si>
  <si>
    <t>-582628751</t>
  </si>
  <si>
    <t>58</t>
  </si>
  <si>
    <t>Pol7</t>
  </si>
  <si>
    <t>ARU Acer rubrum obv. kmeňa 18/20</t>
  </si>
  <si>
    <t>-1421494387</t>
  </si>
  <si>
    <t>59</t>
  </si>
  <si>
    <t>Pol8</t>
  </si>
  <si>
    <t>MT Malus toringo sargentii v-300-350, š-150-200</t>
  </si>
  <si>
    <t>-1099436952</t>
  </si>
  <si>
    <t>63</t>
  </si>
  <si>
    <t>184202111</t>
  </si>
  <si>
    <t>Zakotvenie dreviny</t>
  </si>
  <si>
    <t>852444959</t>
  </si>
  <si>
    <t>05217210002</t>
  </si>
  <si>
    <t>Drevené koly</t>
  </si>
  <si>
    <t>1164151874</t>
  </si>
  <si>
    <t>184401112.S</t>
  </si>
  <si>
    <t xml:space="preserve">Presadenie existujúcich stromov </t>
  </si>
  <si>
    <t>820411434</t>
  </si>
  <si>
    <t>72</t>
  </si>
  <si>
    <t>184802611.S</t>
  </si>
  <si>
    <t>Chemické odburinenie po založení kultúry v rovine alebo na svahu do 1:5 postrekom naširoko</t>
  </si>
  <si>
    <t>359773235</t>
  </si>
  <si>
    <t>73</t>
  </si>
  <si>
    <t>252310000100</t>
  </si>
  <si>
    <t>Postrekový prípravok Bofix na ničenie burín</t>
  </si>
  <si>
    <t>l</t>
  </si>
  <si>
    <t>-897679137</t>
  </si>
  <si>
    <t>65</t>
  </si>
  <si>
    <t>184808322</t>
  </si>
  <si>
    <t>Hnojenie ostatných drevín umelým hnojivom, vrátane dodávky hnojiva</t>
  </si>
  <si>
    <t>-294550289</t>
  </si>
  <si>
    <t>184852010.S</t>
  </si>
  <si>
    <t>Hnojenie trávnika v rovine alebo na svahu do 1:5 umelým hnojivom</t>
  </si>
  <si>
    <t>-1419478204</t>
  </si>
  <si>
    <t>251910000100.S</t>
  </si>
  <si>
    <t>Hnojivo pre trávnik s obsahom zeolitu, 40g/m2</t>
  </si>
  <si>
    <t>497836735</t>
  </si>
  <si>
    <t>66</t>
  </si>
  <si>
    <t>184921116</t>
  </si>
  <si>
    <t>Položenie mulčovacej kôry v rovine alebo na svahu do 1:5</t>
  </si>
  <si>
    <t>-1235406350</t>
  </si>
  <si>
    <t>67</t>
  </si>
  <si>
    <t>055410000100</t>
  </si>
  <si>
    <t>Mulčovacia kôra</t>
  </si>
  <si>
    <t>677678356</t>
  </si>
  <si>
    <t>74</t>
  </si>
  <si>
    <t>184921210.S</t>
  </si>
  <si>
    <t>Mulčovanie záhonu štrkom alebo štrkodrvou hr. vrstvy do 50 mm v rovine alebo na svahu do 1:5</t>
  </si>
  <si>
    <t>1179491518</t>
  </si>
  <si>
    <t>75</t>
  </si>
  <si>
    <t>583410002000.S</t>
  </si>
  <si>
    <t>Kamenivo drvené hrubé frakcia 8-16 mm</t>
  </si>
  <si>
    <t>-538775301</t>
  </si>
  <si>
    <t>70</t>
  </si>
  <si>
    <t>185802123</t>
  </si>
  <si>
    <t>Hnojenie pôdy v rovine nad 1:5 do 1:2 umelým hnojivom naširoko, vrátane dodávky hnojiva</t>
  </si>
  <si>
    <t>559890572</t>
  </si>
  <si>
    <t>69</t>
  </si>
  <si>
    <t>-1321739289</t>
  </si>
  <si>
    <t>2-21-4 - SO 04 Vodovodná prípojka, zavlažovanie</t>
  </si>
  <si>
    <t xml:space="preserve">    8 - Rúrové vedenie</t>
  </si>
  <si>
    <t>OST - Ostatné</t>
  </si>
  <si>
    <t>131201101.S</t>
  </si>
  <si>
    <t>Výkop nezapaženej jamy v hornine 3, do 100 m3</t>
  </si>
  <si>
    <t>403667670</t>
  </si>
  <si>
    <t>131201109.S</t>
  </si>
  <si>
    <t>Hĺbenie nezapažených jám a zárezov. Príplatok za lepivosť horniny 3</t>
  </si>
  <si>
    <t>-1846697726</t>
  </si>
  <si>
    <t>132201202.S</t>
  </si>
  <si>
    <t>Výkop ryhy šírky 600-2000mm horn.3 od 100 do 1000 m3</t>
  </si>
  <si>
    <t>1286538702</t>
  </si>
  <si>
    <t>132201209.S</t>
  </si>
  <si>
    <t>Príplatok k cenám za lepivosť pri hĺbení rýh š. nad 600 do 2 000 mm zapaž. i nezapažených, s urovnaním dna v hornine 3</t>
  </si>
  <si>
    <t>-1088735553</t>
  </si>
  <si>
    <t>160336748</t>
  </si>
  <si>
    <t>-611311129</t>
  </si>
  <si>
    <t>-927641871</t>
  </si>
  <si>
    <t>174101001.S</t>
  </si>
  <si>
    <t>Zásyp sypaninou so zhutnením jám, šachiet, rýh, zárezov alebo okolo objektov do 100 m3</t>
  </si>
  <si>
    <t>-1305770323</t>
  </si>
  <si>
    <t>175101102</t>
  </si>
  <si>
    <t>Obsyp potrubia sypaninou z vhodných hornín 1 až 4 s prehodením sypaniny</t>
  </si>
  <si>
    <t>-620499702</t>
  </si>
  <si>
    <t>583310000100</t>
  </si>
  <si>
    <t>Kamenivo ťažené drobné frakcia 0-1 mm, STN EN 12620 + A1</t>
  </si>
  <si>
    <t>1378274727</t>
  </si>
  <si>
    <t>451572111.S</t>
  </si>
  <si>
    <t>Lôžko pod potrubie, stoky a drobné objekty, v otvorenom výkope z kameniva drobného ťaženého 0-4 mm</t>
  </si>
  <si>
    <t>133852232</t>
  </si>
  <si>
    <t>451573111.S</t>
  </si>
  <si>
    <t>Lôžko pod potrubie, stoky a drobné objekty, v otvorenom výkope z piesku a štrkopiesku do 63 mm</t>
  </si>
  <si>
    <t>2016889158</t>
  </si>
  <si>
    <t>452311141.S</t>
  </si>
  <si>
    <t>Dosky, bloky, sedlá z betónu v otvorenom výkope tr. C 16/20</t>
  </si>
  <si>
    <t>692278803</t>
  </si>
  <si>
    <t>452351101.S</t>
  </si>
  <si>
    <t>Debnenie v otvorenom výkope dosiek, sedlových lôžok a blokov pod potrubie,stoky a drobné objekty</t>
  </si>
  <si>
    <t>673594216</t>
  </si>
  <si>
    <t>Rúrové vedenie</t>
  </si>
  <si>
    <t>871171000</t>
  </si>
  <si>
    <t>Montáž vodovodného potrubia z dvojvsrtvového PE 100 SDR11/PN16 zváraných natupo D 32x3,0 mm</t>
  </si>
  <si>
    <t>1566210557</t>
  </si>
  <si>
    <t>286130033400</t>
  </si>
  <si>
    <t>Rúra HDPE na vodu PE100 PN16 SDR11 32x3,0x100 m, WAVIN</t>
  </si>
  <si>
    <t>-1915506336</t>
  </si>
  <si>
    <t>871266016.S</t>
  </si>
  <si>
    <t>Montáž kanalizačného PVC-U potrubia hladkého plnostenného DN 100</t>
  </si>
  <si>
    <t>34000434</t>
  </si>
  <si>
    <t>286110002300</t>
  </si>
  <si>
    <t>Rúra kanalizačná PVC-U gravitačná, hladká SN8 - KG, SW - plnostenná, DN 110, dĺ. 6 m, WAVIN</t>
  </si>
  <si>
    <t>1446099051</t>
  </si>
  <si>
    <t>891243321</t>
  </si>
  <si>
    <t>Montáž vodovodnej armatúry VŠ</t>
  </si>
  <si>
    <t>-100950677</t>
  </si>
  <si>
    <t>142610000100</t>
  </si>
  <si>
    <t>Rúra oceľová DN 80, dl. 300 mm</t>
  </si>
  <si>
    <t>1376770196</t>
  </si>
  <si>
    <t>551110006000.S</t>
  </si>
  <si>
    <t xml:space="preserve">Guľový uzáver pre vodu </t>
  </si>
  <si>
    <t>484435502</t>
  </si>
  <si>
    <t>286530245902</t>
  </si>
  <si>
    <t>Základný nosný rám (konzola) z nehrdzavejúcej ocele</t>
  </si>
  <si>
    <t>237063225</t>
  </si>
  <si>
    <t>286580007900</t>
  </si>
  <si>
    <t>Napojovacia tvarovka ISO DN 1 1/2" , výstup 25-63</t>
  </si>
  <si>
    <t>1814349814</t>
  </si>
  <si>
    <t>551110016900.S</t>
  </si>
  <si>
    <t xml:space="preserve">Spätný ventil </t>
  </si>
  <si>
    <t>-937757334</t>
  </si>
  <si>
    <t>422710001000</t>
  </si>
  <si>
    <t xml:space="preserve">Vodomer </t>
  </si>
  <si>
    <t>-388300511</t>
  </si>
  <si>
    <t>891269111</t>
  </si>
  <si>
    <t>Montáž navrtávacieho pásu s ventilom Jt 1 MPa na potr. z rúr liat., oceľ., plast., DN 100</t>
  </si>
  <si>
    <t>-513337899</t>
  </si>
  <si>
    <t>551180001700</t>
  </si>
  <si>
    <t>Navrtávaci pás uzáverový DN 100 - 2" na vodu, z tvárnej liatiny</t>
  </si>
  <si>
    <t>1037769031</t>
  </si>
  <si>
    <t>892233111</t>
  </si>
  <si>
    <t>Preplach a dezinfekcia vodovodného potrubia DN od 40 do 70</t>
  </si>
  <si>
    <t>1817448645</t>
  </si>
  <si>
    <t>893353001</t>
  </si>
  <si>
    <t>Osadenie prefabrikovanej vodomernej šachty, pôdorysnej plochy do 4,2 m2, hĺbky do 2,0 m</t>
  </si>
  <si>
    <t>1689843499</t>
  </si>
  <si>
    <t>594300007900</t>
  </si>
  <si>
    <t>Vodomerná šachta kompletná s dnom a poklopom DN 1500/1800</t>
  </si>
  <si>
    <t>1792045751</t>
  </si>
  <si>
    <t>899401112</t>
  </si>
  <si>
    <t>Osadenie poklopu liatinového posúvačového</t>
  </si>
  <si>
    <t>-1081477297</t>
  </si>
  <si>
    <t>552410000100</t>
  </si>
  <si>
    <t>Poklop posúvačový Y 4504</t>
  </si>
  <si>
    <t>-689416807</t>
  </si>
  <si>
    <t>899721111.S</t>
  </si>
  <si>
    <t>Vyhľadávací vodič na potrubí PVC DN do 150</t>
  </si>
  <si>
    <t>-1648432381</t>
  </si>
  <si>
    <t>899721131.S</t>
  </si>
  <si>
    <t>Označenie vodovodného potrubia bielou výstražnou fóliou</t>
  </si>
  <si>
    <t>1496578110</t>
  </si>
  <si>
    <t>936941142.S</t>
  </si>
  <si>
    <t>Osadenie fontánky na pitie kotevnými skrutkami bez zabetónovania na pevný podklad</t>
  </si>
  <si>
    <t>395394827</t>
  </si>
  <si>
    <t>553560011900.S</t>
  </si>
  <si>
    <t>Fontánka na pitie, antikorový stĺpik s miskou, ukotvenie pod dlažbou</t>
  </si>
  <si>
    <t>723855428</t>
  </si>
  <si>
    <t>998276101.S</t>
  </si>
  <si>
    <t>Presun hmôt pre rúrové vedenie hĺbené z rúr z plast., hmôt alebo sklolamin. v otvorenom výkope</t>
  </si>
  <si>
    <t>1072449609</t>
  </si>
  <si>
    <t>OST</t>
  </si>
  <si>
    <t>Ostatné</t>
  </si>
  <si>
    <t>Montáž technológie</t>
  </si>
  <si>
    <t>512</t>
  </si>
  <si>
    <t>2058990043</t>
  </si>
  <si>
    <t>Závlahová šachta s guľovým ventilom DN 20</t>
  </si>
  <si>
    <t>-383600373</t>
  </si>
  <si>
    <t>POV - Projekt organizácie výstavby</t>
  </si>
  <si>
    <t>Bratislava - Dúbravka</t>
  </si>
  <si>
    <t>Metropolitný inštitút Bratislavy</t>
  </si>
  <si>
    <t>Ing. Eugen Guldan</t>
  </si>
  <si>
    <t xml:space="preserve">    767 - Konštrukcie doplnkové kovové</t>
  </si>
  <si>
    <t>767</t>
  </si>
  <si>
    <t>Konštrukcie doplnkové kovové</t>
  </si>
  <si>
    <t>767914150.S</t>
  </si>
  <si>
    <t>Dodávka + montáž dočasného oplotenia pomocou panelov</t>
  </si>
  <si>
    <t>767914150.S1</t>
  </si>
  <si>
    <t>vytýčenie územia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</si>
</sst>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0" fillId="0" borderId="0" xfId="0"/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22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19" fillId="0" borderId="23" xfId="0" applyFont="1" applyBorder="1" applyAlignment="1">
      <alignment horizontal="left" vertical="center"/>
    </xf>
    <xf numFmtId="0" fontId="19" fillId="0" borderId="23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Border="1"/>
    <xf numFmtId="0" fontId="0" fillId="4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1" fillId="0" borderId="0" xfId="0" applyFont="1" applyBorder="1" applyAlignment="1">
      <alignment horizontal="left" vertical="center"/>
    </xf>
    <xf numFmtId="0" fontId="0" fillId="0" borderId="28" xfId="0" applyBorder="1"/>
    <xf numFmtId="0" fontId="0" fillId="0" borderId="27" xfId="0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27" xfId="0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4" fontId="19" fillId="0" borderId="0" xfId="0" applyNumberFormat="1" applyFont="1" applyBorder="1"/>
    <xf numFmtId="0" fontId="8" fillId="0" borderId="27" xfId="0" applyFont="1" applyBorder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/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/>
    <xf numFmtId="0" fontId="0" fillId="0" borderId="27" xfId="0" applyBorder="1" applyAlignment="1" applyProtection="1">
      <alignment vertical="center"/>
      <protection locked="0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/>
    <xf numFmtId="4" fontId="0" fillId="0" borderId="0" xfId="0" applyNumberFormat="1"/>
    <xf numFmtId="17" fontId="22" fillId="0" borderId="23" xfId="0" applyNumberFormat="1" applyFont="1" applyBorder="1" applyAlignment="1">
      <alignment horizontal="left" vertical="center" wrapText="1"/>
    </xf>
    <xf numFmtId="0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4" fontId="23" fillId="0" borderId="23" xfId="0" applyNumberFormat="1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7" fillId="0" borderId="23" xfId="0" applyNumberFormat="1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/>
    <xf numFmtId="4" fontId="23" fillId="0" borderId="23" xfId="0" applyNumberFormat="1" applyFont="1" applyBorder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5" fillId="0" borderId="23" xfId="0" applyFont="1" applyBorder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R_GA_Ochrana%20stromov_%20Mot&#253;lia%20l&#250;ka%20-%20Pri%20kr&#237;&#382;i.xlsx?2E4D6DD7" TargetMode="External"/><Relationship Id="rId1" Type="http://schemas.openxmlformats.org/officeDocument/2006/relationships/externalLinkPath" Target="file:///\\2E4D6DD7\R_GA_Ochrana%20stromov_%20Mot&#253;lia%20l&#250;ka%20-%20Pri%20kr&#237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9-21 - Motýlia lúka - Pri..."/>
    </sheetNames>
    <sheetDataSet>
      <sheetData sheetId="0">
        <row r="8">
          <cell r="AN8" t="str">
            <v>15. 6. 2021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28">
          <cell r="J28">
            <v>2344.1999999999998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topLeftCell="A19" workbookViewId="0">
      <selection activeCell="AN94" sqref="AN94:AP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13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3" t="s">
        <v>1</v>
      </c>
      <c r="BA1" s="13" t="s">
        <v>2</v>
      </c>
      <c r="BB1" s="13" t="s">
        <v>1</v>
      </c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245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4" t="s">
        <v>6</v>
      </c>
      <c r="BT2" s="14" t="s">
        <v>7</v>
      </c>
      <c r="BU2" s="162"/>
      <c r="BV2" s="162"/>
    </row>
    <row r="3" spans="1:74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4" t="s">
        <v>6</v>
      </c>
      <c r="BT3" s="14" t="s">
        <v>7</v>
      </c>
      <c r="BU3" s="162"/>
      <c r="BV3" s="162"/>
    </row>
    <row r="4" spans="1:74" s="1" customFormat="1" ht="24.95" customHeight="1">
      <c r="A4" s="162"/>
      <c r="B4" s="17"/>
      <c r="C4" s="162"/>
      <c r="D4" s="18" t="s">
        <v>8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7"/>
      <c r="AS4" s="19" t="s">
        <v>9</v>
      </c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4" t="s">
        <v>10</v>
      </c>
      <c r="BT4" s="162"/>
      <c r="BU4" s="162"/>
      <c r="BV4" s="162"/>
    </row>
    <row r="5" spans="1:74" s="1" customFormat="1" ht="12" customHeight="1">
      <c r="A5" s="162"/>
      <c r="B5" s="17"/>
      <c r="C5" s="162"/>
      <c r="D5" s="20" t="s">
        <v>11</v>
      </c>
      <c r="E5" s="162"/>
      <c r="F5" s="162"/>
      <c r="G5" s="162"/>
      <c r="H5" s="162"/>
      <c r="I5" s="162"/>
      <c r="J5" s="162"/>
      <c r="K5" s="262" t="s">
        <v>12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62"/>
      <c r="AQ5" s="162"/>
      <c r="AR5" s="17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4" t="s">
        <v>6</v>
      </c>
      <c r="BT5" s="162"/>
      <c r="BU5" s="162"/>
      <c r="BV5" s="162"/>
    </row>
    <row r="6" spans="1:74" s="1" customFormat="1" ht="36.950000000000003" customHeight="1">
      <c r="A6" s="162"/>
      <c r="B6" s="17"/>
      <c r="C6" s="162"/>
      <c r="D6" s="21" t="s">
        <v>13</v>
      </c>
      <c r="E6" s="162"/>
      <c r="F6" s="162"/>
      <c r="G6" s="162"/>
      <c r="H6" s="162"/>
      <c r="I6" s="162"/>
      <c r="J6" s="162"/>
      <c r="K6" s="263" t="s">
        <v>14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62"/>
      <c r="AQ6" s="162"/>
      <c r="AR6" s="17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2"/>
      <c r="BP6" s="162"/>
      <c r="BQ6" s="162"/>
      <c r="BR6" s="162"/>
      <c r="BS6" s="14" t="s">
        <v>6</v>
      </c>
      <c r="BT6" s="162"/>
      <c r="BU6" s="162"/>
      <c r="BV6" s="162"/>
    </row>
    <row r="7" spans="1:74" s="1" customFormat="1" ht="12" customHeight="1">
      <c r="A7" s="162"/>
      <c r="B7" s="17"/>
      <c r="C7" s="162"/>
      <c r="D7" s="173" t="s">
        <v>15</v>
      </c>
      <c r="E7" s="162"/>
      <c r="F7" s="162"/>
      <c r="G7" s="162"/>
      <c r="H7" s="162"/>
      <c r="I7" s="162"/>
      <c r="J7" s="162"/>
      <c r="K7" s="168" t="s">
        <v>1</v>
      </c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73" t="s">
        <v>16</v>
      </c>
      <c r="AL7" s="162"/>
      <c r="AM7" s="162"/>
      <c r="AN7" s="168" t="s">
        <v>1</v>
      </c>
      <c r="AO7" s="162"/>
      <c r="AP7" s="162"/>
      <c r="AQ7" s="162"/>
      <c r="AR7" s="17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4" t="s">
        <v>6</v>
      </c>
      <c r="BT7" s="162"/>
      <c r="BU7" s="162"/>
      <c r="BV7" s="162"/>
    </row>
    <row r="8" spans="1:74" s="1" customFormat="1" ht="12" customHeight="1">
      <c r="A8" s="162"/>
      <c r="B8" s="17"/>
      <c r="C8" s="162"/>
      <c r="D8" s="173" t="s">
        <v>17</v>
      </c>
      <c r="E8" s="162"/>
      <c r="F8" s="162"/>
      <c r="G8" s="162"/>
      <c r="H8" s="162"/>
      <c r="I8" s="162"/>
      <c r="J8" s="162"/>
      <c r="K8" s="168" t="s">
        <v>18</v>
      </c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73" t="s">
        <v>19</v>
      </c>
      <c r="AL8" s="162"/>
      <c r="AM8" s="162"/>
      <c r="AN8" s="168" t="s">
        <v>20</v>
      </c>
      <c r="AO8" s="162"/>
      <c r="AP8" s="162"/>
      <c r="AQ8" s="162"/>
      <c r="AR8" s="17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4" t="s">
        <v>6</v>
      </c>
      <c r="BT8" s="162"/>
      <c r="BU8" s="162"/>
      <c r="BV8" s="162"/>
    </row>
    <row r="9" spans="1:74" s="1" customFormat="1" ht="14.45" customHeight="1">
      <c r="A9" s="162"/>
      <c r="B9" s="17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7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4" t="s">
        <v>6</v>
      </c>
      <c r="BT9" s="162"/>
      <c r="BU9" s="162"/>
      <c r="BV9" s="162"/>
    </row>
    <row r="10" spans="1:74" s="1" customFormat="1" ht="12" customHeight="1">
      <c r="A10" s="162"/>
      <c r="B10" s="17"/>
      <c r="C10" s="162"/>
      <c r="D10" s="173" t="s">
        <v>21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73" t="s">
        <v>22</v>
      </c>
      <c r="AL10" s="162"/>
      <c r="AM10" s="162"/>
      <c r="AN10" s="168" t="s">
        <v>1</v>
      </c>
      <c r="AO10" s="162"/>
      <c r="AP10" s="162"/>
      <c r="AQ10" s="162"/>
      <c r="AR10" s="17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4" t="s">
        <v>6</v>
      </c>
      <c r="BT10" s="162"/>
      <c r="BU10" s="162"/>
      <c r="BV10" s="162"/>
    </row>
    <row r="11" spans="1:74" s="1" customFormat="1" ht="18.399999999999999" customHeight="1">
      <c r="A11" s="162"/>
      <c r="B11" s="17"/>
      <c r="C11" s="162"/>
      <c r="D11" s="162"/>
      <c r="E11" s="168" t="s">
        <v>23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73" t="s">
        <v>24</v>
      </c>
      <c r="AL11" s="162"/>
      <c r="AM11" s="162"/>
      <c r="AN11" s="168" t="s">
        <v>1</v>
      </c>
      <c r="AO11" s="162"/>
      <c r="AP11" s="162"/>
      <c r="AQ11" s="162"/>
      <c r="AR11" s="17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4" t="s">
        <v>6</v>
      </c>
      <c r="BT11" s="162"/>
      <c r="BU11" s="162"/>
      <c r="BV11" s="162"/>
    </row>
    <row r="12" spans="1:74" s="1" customFormat="1" ht="6.95" customHeight="1">
      <c r="A12" s="162"/>
      <c r="B12" s="17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7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4" t="s">
        <v>6</v>
      </c>
      <c r="BT12" s="162"/>
      <c r="BU12" s="162"/>
      <c r="BV12" s="162"/>
    </row>
    <row r="13" spans="1:74" s="1" customFormat="1" ht="12" customHeight="1">
      <c r="A13" s="162"/>
      <c r="B13" s="17"/>
      <c r="C13" s="162"/>
      <c r="D13" s="173" t="s">
        <v>25</v>
      </c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73" t="s">
        <v>22</v>
      </c>
      <c r="AL13" s="162"/>
      <c r="AM13" s="162"/>
      <c r="AN13" s="168" t="s">
        <v>1</v>
      </c>
      <c r="AO13" s="162"/>
      <c r="AP13" s="162"/>
      <c r="AQ13" s="162"/>
      <c r="AR13" s="17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4" t="s">
        <v>6</v>
      </c>
      <c r="BT13" s="162"/>
      <c r="BU13" s="162"/>
      <c r="BV13" s="162"/>
    </row>
    <row r="14" spans="1:74" ht="12.75">
      <c r="A14" s="162"/>
      <c r="B14" s="17"/>
      <c r="C14" s="162"/>
      <c r="D14" s="162"/>
      <c r="E14" s="168" t="s">
        <v>26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73" t="s">
        <v>24</v>
      </c>
      <c r="AL14" s="162"/>
      <c r="AM14" s="162"/>
      <c r="AN14" s="168" t="s">
        <v>1</v>
      </c>
      <c r="AO14" s="162"/>
      <c r="AP14" s="162"/>
      <c r="AQ14" s="162"/>
      <c r="AR14" s="17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62"/>
      <c r="BQ14" s="162"/>
      <c r="BR14" s="162"/>
      <c r="BS14" s="14" t="s">
        <v>6</v>
      </c>
      <c r="BT14" s="162"/>
      <c r="BU14" s="162"/>
      <c r="BV14" s="162"/>
    </row>
    <row r="15" spans="1:74" s="1" customFormat="1" ht="6.95" customHeight="1">
      <c r="A15" s="162"/>
      <c r="B15" s="17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7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2"/>
      <c r="BN15" s="162"/>
      <c r="BO15" s="162"/>
      <c r="BP15" s="162"/>
      <c r="BQ15" s="162"/>
      <c r="BR15" s="162"/>
      <c r="BS15" s="14" t="s">
        <v>3</v>
      </c>
      <c r="BT15" s="162"/>
      <c r="BU15" s="162"/>
      <c r="BV15" s="162"/>
    </row>
    <row r="16" spans="1:74" s="1" customFormat="1" ht="12" customHeight="1">
      <c r="A16" s="162"/>
      <c r="B16" s="17"/>
      <c r="C16" s="162"/>
      <c r="D16" s="173" t="s">
        <v>27</v>
      </c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73" t="s">
        <v>22</v>
      </c>
      <c r="AL16" s="162"/>
      <c r="AM16" s="162"/>
      <c r="AN16" s="168" t="s">
        <v>1</v>
      </c>
      <c r="AO16" s="162"/>
      <c r="AP16" s="162"/>
      <c r="AQ16" s="162"/>
      <c r="AR16" s="17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4" t="s">
        <v>3</v>
      </c>
      <c r="BT16" s="162"/>
      <c r="BU16" s="162"/>
      <c r="BV16" s="162"/>
    </row>
    <row r="17" spans="1:71" s="1" customFormat="1" ht="18.399999999999999" customHeight="1">
      <c r="A17" s="162"/>
      <c r="B17" s="17"/>
      <c r="C17" s="162"/>
      <c r="D17" s="162"/>
      <c r="E17" s="168" t="s">
        <v>28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73" t="s">
        <v>24</v>
      </c>
      <c r="AL17" s="162"/>
      <c r="AM17" s="162"/>
      <c r="AN17" s="168" t="s">
        <v>1</v>
      </c>
      <c r="AO17" s="162"/>
      <c r="AP17" s="162"/>
      <c r="AQ17" s="162"/>
      <c r="AR17" s="17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2"/>
      <c r="BN17" s="162"/>
      <c r="BO17" s="162"/>
      <c r="BP17" s="162"/>
      <c r="BQ17" s="162"/>
      <c r="BR17" s="162"/>
      <c r="BS17" s="14" t="s">
        <v>29</v>
      </c>
    </row>
    <row r="18" spans="1:71" s="1" customFormat="1" ht="6.95" customHeight="1">
      <c r="A18" s="162"/>
      <c r="B18" s="17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7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4" t="s">
        <v>6</v>
      </c>
    </row>
    <row r="19" spans="1:71" s="1" customFormat="1" ht="12" customHeight="1">
      <c r="A19" s="162"/>
      <c r="B19" s="17"/>
      <c r="C19" s="162"/>
      <c r="D19" s="173" t="s">
        <v>30</v>
      </c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73" t="s">
        <v>22</v>
      </c>
      <c r="AL19" s="162"/>
      <c r="AM19" s="162"/>
      <c r="AN19" s="168" t="s">
        <v>1</v>
      </c>
      <c r="AO19" s="162"/>
      <c r="AP19" s="162"/>
      <c r="AQ19" s="162"/>
      <c r="AR19" s="17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2"/>
      <c r="BN19" s="162"/>
      <c r="BO19" s="162"/>
      <c r="BP19" s="162"/>
      <c r="BQ19" s="162"/>
      <c r="BR19" s="162"/>
      <c r="BS19" s="14" t="s">
        <v>6</v>
      </c>
    </row>
    <row r="20" spans="1:71" s="1" customFormat="1" ht="18.399999999999999" customHeight="1">
      <c r="A20" s="162"/>
      <c r="B20" s="17"/>
      <c r="C20" s="162"/>
      <c r="D20" s="162"/>
      <c r="E20" s="168" t="s">
        <v>26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73" t="s">
        <v>24</v>
      </c>
      <c r="AL20" s="162"/>
      <c r="AM20" s="162"/>
      <c r="AN20" s="168" t="s">
        <v>1</v>
      </c>
      <c r="AO20" s="162"/>
      <c r="AP20" s="162"/>
      <c r="AQ20" s="162"/>
      <c r="AR20" s="17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4" t="s">
        <v>29</v>
      </c>
    </row>
    <row r="21" spans="1:71" s="1" customFormat="1" ht="6.95" customHeight="1">
      <c r="A21" s="162"/>
      <c r="B21" s="17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7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2"/>
      <c r="BN21" s="162"/>
      <c r="BO21" s="162"/>
      <c r="BP21" s="162"/>
      <c r="BQ21" s="162"/>
      <c r="BR21" s="162"/>
      <c r="BS21" s="162"/>
    </row>
    <row r="22" spans="1:71" s="1" customFormat="1" ht="12" customHeight="1">
      <c r="A22" s="162"/>
      <c r="B22" s="17"/>
      <c r="C22" s="162"/>
      <c r="D22" s="173" t="s">
        <v>31</v>
      </c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7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2"/>
      <c r="BN22" s="162"/>
      <c r="BO22" s="162"/>
      <c r="BP22" s="162"/>
      <c r="BQ22" s="162"/>
      <c r="BR22" s="162"/>
      <c r="BS22" s="162"/>
    </row>
    <row r="23" spans="1:71" s="1" customFormat="1" ht="16.5" customHeight="1">
      <c r="A23" s="162"/>
      <c r="B23" s="17"/>
      <c r="C23" s="162"/>
      <c r="D23" s="162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162"/>
      <c r="AP23" s="162"/>
      <c r="AQ23" s="162"/>
      <c r="AR23" s="17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  <c r="BI23" s="162"/>
      <c r="BJ23" s="162"/>
      <c r="BK23" s="162"/>
      <c r="BL23" s="162"/>
      <c r="BM23" s="162"/>
      <c r="BN23" s="162"/>
      <c r="BO23" s="162"/>
      <c r="BP23" s="162"/>
      <c r="BQ23" s="162"/>
      <c r="BR23" s="162"/>
      <c r="BS23" s="162"/>
    </row>
    <row r="24" spans="1:71" s="1" customFormat="1" ht="6.95" customHeight="1">
      <c r="A24" s="162"/>
      <c r="B24" s="17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7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  <c r="BI24" s="162"/>
      <c r="BJ24" s="162"/>
      <c r="BK24" s="162"/>
      <c r="BL24" s="162"/>
      <c r="BM24" s="162"/>
      <c r="BN24" s="162"/>
      <c r="BO24" s="162"/>
      <c r="BP24" s="162"/>
      <c r="BQ24" s="162"/>
      <c r="BR24" s="162"/>
      <c r="BS24" s="162"/>
    </row>
    <row r="25" spans="1:71" s="1" customFormat="1" ht="6.95" customHeight="1">
      <c r="A25" s="162"/>
      <c r="B25" s="17"/>
      <c r="C25" s="16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62"/>
      <c r="AQ25" s="162"/>
      <c r="AR25" s="17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2"/>
      <c r="BN25" s="162"/>
      <c r="BO25" s="162"/>
      <c r="BP25" s="162"/>
      <c r="BQ25" s="162"/>
      <c r="BR25" s="162"/>
      <c r="BS25" s="162"/>
    </row>
    <row r="26" spans="1:71" s="2" customFormat="1" ht="25.9" customHeight="1">
      <c r="A26" s="172"/>
      <c r="B26" s="23"/>
      <c r="C26" s="172"/>
      <c r="D26" s="24" t="s">
        <v>32</v>
      </c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265">
        <f>ROUND(AG94,2)</f>
        <v>87699.7</v>
      </c>
      <c r="AL26" s="266"/>
      <c r="AM26" s="266"/>
      <c r="AN26" s="266"/>
      <c r="AO26" s="266"/>
      <c r="AP26" s="172"/>
      <c r="AQ26" s="172"/>
      <c r="AR26" s="23"/>
      <c r="BE26" s="172"/>
    </row>
    <row r="27" spans="1:7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23"/>
      <c r="BE27" s="172"/>
    </row>
    <row r="28" spans="1:71" s="2" customFormat="1" ht="12.75">
      <c r="A28" s="172"/>
      <c r="B28" s="23"/>
      <c r="C28" s="172"/>
      <c r="D28" s="172"/>
      <c r="E28" s="172"/>
      <c r="F28" s="172"/>
      <c r="G28" s="172"/>
      <c r="H28" s="172"/>
      <c r="I28" s="172"/>
      <c r="J28" s="172"/>
      <c r="K28" s="172"/>
      <c r="L28" s="267" t="s">
        <v>33</v>
      </c>
      <c r="M28" s="267"/>
      <c r="N28" s="267"/>
      <c r="O28" s="267"/>
      <c r="P28" s="267"/>
      <c r="Q28" s="172"/>
      <c r="R28" s="172"/>
      <c r="S28" s="172"/>
      <c r="T28" s="172"/>
      <c r="U28" s="172"/>
      <c r="V28" s="172"/>
      <c r="W28" s="267" t="s">
        <v>34</v>
      </c>
      <c r="X28" s="267"/>
      <c r="Y28" s="267"/>
      <c r="Z28" s="267"/>
      <c r="AA28" s="267"/>
      <c r="AB28" s="267"/>
      <c r="AC28" s="267"/>
      <c r="AD28" s="267"/>
      <c r="AE28" s="267"/>
      <c r="AF28" s="172"/>
      <c r="AG28" s="172"/>
      <c r="AH28" s="172"/>
      <c r="AI28" s="172"/>
      <c r="AJ28" s="172"/>
      <c r="AK28" s="267" t="s">
        <v>35</v>
      </c>
      <c r="AL28" s="267"/>
      <c r="AM28" s="267"/>
      <c r="AN28" s="267"/>
      <c r="AO28" s="267"/>
      <c r="AP28" s="172"/>
      <c r="AQ28" s="172"/>
      <c r="AR28" s="23"/>
      <c r="BE28" s="172"/>
    </row>
    <row r="29" spans="1:71" s="3" customFormat="1" ht="14.45" customHeight="1">
      <c r="A29" s="165"/>
      <c r="B29" s="25"/>
      <c r="C29" s="165"/>
      <c r="D29" s="173" t="s">
        <v>36</v>
      </c>
      <c r="E29" s="165"/>
      <c r="F29" s="173" t="s">
        <v>37</v>
      </c>
      <c r="G29" s="165"/>
      <c r="H29" s="165"/>
      <c r="I29" s="165"/>
      <c r="J29" s="165"/>
      <c r="K29" s="165"/>
      <c r="L29" s="252">
        <v>0.2</v>
      </c>
      <c r="M29" s="253"/>
      <c r="N29" s="253"/>
      <c r="O29" s="253"/>
      <c r="P29" s="253"/>
      <c r="Q29" s="165"/>
      <c r="R29" s="165"/>
      <c r="S29" s="165"/>
      <c r="T29" s="165"/>
      <c r="U29" s="165"/>
      <c r="V29" s="165"/>
      <c r="W29" s="254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165"/>
      <c r="AG29" s="165"/>
      <c r="AH29" s="165"/>
      <c r="AI29" s="165"/>
      <c r="AJ29" s="165"/>
      <c r="AK29" s="254">
        <f>ROUND(AV94, 2)</f>
        <v>0</v>
      </c>
      <c r="AL29" s="253"/>
      <c r="AM29" s="253"/>
      <c r="AN29" s="253"/>
      <c r="AO29" s="253"/>
      <c r="AP29" s="165"/>
      <c r="AQ29" s="165"/>
      <c r="AR29" s="2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  <c r="BI29" s="165"/>
      <c r="BJ29" s="165"/>
      <c r="BK29" s="165"/>
      <c r="BL29" s="165"/>
      <c r="BM29" s="165"/>
      <c r="BN29" s="165"/>
      <c r="BO29" s="165"/>
      <c r="BP29" s="165"/>
      <c r="BQ29" s="165"/>
      <c r="BR29" s="165"/>
      <c r="BS29" s="165"/>
    </row>
    <row r="30" spans="1:71" s="3" customFormat="1" ht="14.45" customHeight="1">
      <c r="A30" s="165"/>
      <c r="B30" s="25"/>
      <c r="C30" s="165"/>
      <c r="D30" s="165"/>
      <c r="E30" s="165"/>
      <c r="F30" s="173" t="s">
        <v>38</v>
      </c>
      <c r="G30" s="165"/>
      <c r="H30" s="165"/>
      <c r="I30" s="165"/>
      <c r="J30" s="165"/>
      <c r="K30" s="165"/>
      <c r="L30" s="252">
        <v>0.2</v>
      </c>
      <c r="M30" s="253"/>
      <c r="N30" s="253"/>
      <c r="O30" s="253"/>
      <c r="P30" s="253"/>
      <c r="Q30" s="165"/>
      <c r="R30" s="165"/>
      <c r="S30" s="165"/>
      <c r="T30" s="165"/>
      <c r="U30" s="165"/>
      <c r="V30" s="165"/>
      <c r="W30" s="254">
        <v>87699.7</v>
      </c>
      <c r="X30" s="253"/>
      <c r="Y30" s="253"/>
      <c r="Z30" s="253"/>
      <c r="AA30" s="253"/>
      <c r="AB30" s="253"/>
      <c r="AC30" s="253"/>
      <c r="AD30" s="253"/>
      <c r="AE30" s="253"/>
      <c r="AF30" s="165"/>
      <c r="AG30" s="165"/>
      <c r="AH30" s="165"/>
      <c r="AI30" s="165"/>
      <c r="AJ30" s="165"/>
      <c r="AK30" s="254">
        <v>17539.939999999999</v>
      </c>
      <c r="AL30" s="253"/>
      <c r="AM30" s="253"/>
      <c r="AN30" s="253"/>
      <c r="AO30" s="253"/>
      <c r="AP30" s="165"/>
      <c r="AQ30" s="165"/>
      <c r="AR30" s="2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5"/>
      <c r="BN30" s="165"/>
      <c r="BO30" s="165"/>
      <c r="BP30" s="165"/>
      <c r="BQ30" s="165"/>
      <c r="BR30" s="165"/>
      <c r="BS30" s="165"/>
    </row>
    <row r="31" spans="1:71" s="3" customFormat="1" ht="14.45" hidden="1" customHeight="1">
      <c r="A31" s="165"/>
      <c r="B31" s="25"/>
      <c r="C31" s="165"/>
      <c r="D31" s="165"/>
      <c r="E31" s="165"/>
      <c r="F31" s="173" t="s">
        <v>39</v>
      </c>
      <c r="G31" s="165"/>
      <c r="H31" s="165"/>
      <c r="I31" s="165"/>
      <c r="J31" s="165"/>
      <c r="K31" s="165"/>
      <c r="L31" s="252">
        <v>0.2</v>
      </c>
      <c r="M31" s="253"/>
      <c r="N31" s="253"/>
      <c r="O31" s="253"/>
      <c r="P31" s="253"/>
      <c r="Q31" s="165"/>
      <c r="R31" s="165"/>
      <c r="S31" s="165"/>
      <c r="T31" s="165"/>
      <c r="U31" s="165"/>
      <c r="V31" s="165"/>
      <c r="W31" s="254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165"/>
      <c r="AG31" s="165"/>
      <c r="AH31" s="165"/>
      <c r="AI31" s="165"/>
      <c r="AJ31" s="165"/>
      <c r="AK31" s="254">
        <v>0</v>
      </c>
      <c r="AL31" s="253"/>
      <c r="AM31" s="253"/>
      <c r="AN31" s="253"/>
      <c r="AO31" s="253"/>
      <c r="AP31" s="165"/>
      <c r="AQ31" s="165"/>
      <c r="AR31" s="2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  <c r="BI31" s="165"/>
      <c r="BJ31" s="165"/>
      <c r="BK31" s="165"/>
      <c r="BL31" s="165"/>
      <c r="BM31" s="165"/>
      <c r="BN31" s="165"/>
      <c r="BO31" s="165"/>
      <c r="BP31" s="165"/>
      <c r="BQ31" s="165"/>
      <c r="BR31" s="165"/>
      <c r="BS31" s="165"/>
    </row>
    <row r="32" spans="1:71" s="3" customFormat="1" ht="14.45" hidden="1" customHeight="1">
      <c r="A32" s="165"/>
      <c r="B32" s="25"/>
      <c r="C32" s="165"/>
      <c r="D32" s="165"/>
      <c r="E32" s="165"/>
      <c r="F32" s="173" t="s">
        <v>40</v>
      </c>
      <c r="G32" s="165"/>
      <c r="H32" s="165"/>
      <c r="I32" s="165"/>
      <c r="J32" s="165"/>
      <c r="K32" s="165"/>
      <c r="L32" s="252">
        <v>0.2</v>
      </c>
      <c r="M32" s="253"/>
      <c r="N32" s="253"/>
      <c r="O32" s="253"/>
      <c r="P32" s="253"/>
      <c r="Q32" s="165"/>
      <c r="R32" s="165"/>
      <c r="S32" s="165"/>
      <c r="T32" s="165"/>
      <c r="U32" s="165"/>
      <c r="V32" s="165"/>
      <c r="W32" s="254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165"/>
      <c r="AG32" s="165"/>
      <c r="AH32" s="165"/>
      <c r="AI32" s="165"/>
      <c r="AJ32" s="165"/>
      <c r="AK32" s="254">
        <v>0</v>
      </c>
      <c r="AL32" s="253"/>
      <c r="AM32" s="253"/>
      <c r="AN32" s="253"/>
      <c r="AO32" s="253"/>
      <c r="AP32" s="165"/>
      <c r="AQ32" s="165"/>
      <c r="AR32" s="2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</row>
    <row r="33" spans="1:57" s="3" customFormat="1" ht="14.45" hidden="1" customHeight="1">
      <c r="A33" s="165"/>
      <c r="B33" s="25"/>
      <c r="C33" s="165"/>
      <c r="D33" s="165"/>
      <c r="E33" s="165"/>
      <c r="F33" s="173" t="s">
        <v>41</v>
      </c>
      <c r="G33" s="165"/>
      <c r="H33" s="165"/>
      <c r="I33" s="165"/>
      <c r="J33" s="165"/>
      <c r="K33" s="165"/>
      <c r="L33" s="252">
        <v>0</v>
      </c>
      <c r="M33" s="253"/>
      <c r="N33" s="253"/>
      <c r="O33" s="253"/>
      <c r="P33" s="253"/>
      <c r="Q33" s="165"/>
      <c r="R33" s="165"/>
      <c r="S33" s="165"/>
      <c r="T33" s="165"/>
      <c r="U33" s="165"/>
      <c r="V33" s="165"/>
      <c r="W33" s="254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165"/>
      <c r="AG33" s="165"/>
      <c r="AH33" s="165"/>
      <c r="AI33" s="165"/>
      <c r="AJ33" s="165"/>
      <c r="AK33" s="254">
        <v>0</v>
      </c>
      <c r="AL33" s="253"/>
      <c r="AM33" s="253"/>
      <c r="AN33" s="253"/>
      <c r="AO33" s="253"/>
      <c r="AP33" s="165"/>
      <c r="AQ33" s="165"/>
      <c r="AR33" s="2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</row>
    <row r="34" spans="1:57" s="2" customFormat="1" ht="6.95" customHeight="1">
      <c r="A34" s="172"/>
      <c r="B34" s="23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23"/>
      <c r="BE34" s="172"/>
    </row>
    <row r="35" spans="1:57" s="2" customFormat="1" ht="25.9" customHeight="1">
      <c r="A35" s="172"/>
      <c r="B35" s="23"/>
      <c r="C35" s="26"/>
      <c r="D35" s="27" t="s">
        <v>42</v>
      </c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28" t="s">
        <v>43</v>
      </c>
      <c r="U35" s="166"/>
      <c r="V35" s="166"/>
      <c r="W35" s="166"/>
      <c r="X35" s="258" t="s">
        <v>44</v>
      </c>
      <c r="Y35" s="256"/>
      <c r="Z35" s="256"/>
      <c r="AA35" s="256"/>
      <c r="AB35" s="256"/>
      <c r="AC35" s="166"/>
      <c r="AD35" s="166"/>
      <c r="AE35" s="166"/>
      <c r="AF35" s="166"/>
      <c r="AG35" s="166"/>
      <c r="AH35" s="166"/>
      <c r="AI35" s="166"/>
      <c r="AJ35" s="166"/>
      <c r="AK35" s="255">
        <f>SUM(AK26:AK33)</f>
        <v>105239.64</v>
      </c>
      <c r="AL35" s="256"/>
      <c r="AM35" s="256"/>
      <c r="AN35" s="256"/>
      <c r="AO35" s="257"/>
      <c r="AP35" s="26"/>
      <c r="AQ35" s="26"/>
      <c r="AR35" s="23"/>
      <c r="BE35" s="172"/>
    </row>
    <row r="36" spans="1:57" s="2" customFormat="1" ht="6.95" customHeight="1">
      <c r="A36" s="172"/>
      <c r="B36" s="23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23"/>
      <c r="BE36" s="172"/>
    </row>
    <row r="37" spans="1:57" s="2" customFormat="1" ht="14.45" customHeight="1">
      <c r="A37" s="172"/>
      <c r="B37" s="23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23"/>
      <c r="BE37" s="172"/>
    </row>
    <row r="38" spans="1:57" s="1" customFormat="1" ht="14.45" customHeight="1">
      <c r="A38" s="162"/>
      <c r="B38" s="17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7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</row>
    <row r="39" spans="1:57" s="1" customFormat="1" ht="14.45" customHeight="1">
      <c r="A39" s="162"/>
      <c r="B39" s="17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7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</row>
    <row r="40" spans="1:57" s="1" customFormat="1" ht="14.45" customHeight="1">
      <c r="A40" s="162"/>
      <c r="B40" s="17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7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</row>
    <row r="41" spans="1:57" s="1" customFormat="1" ht="14.45" customHeight="1">
      <c r="A41" s="162"/>
      <c r="B41" s="17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7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</row>
    <row r="42" spans="1:57" s="1" customFormat="1" ht="14.45" customHeight="1">
      <c r="A42" s="162"/>
      <c r="B42" s="17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7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</row>
    <row r="43" spans="1:57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7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</row>
    <row r="44" spans="1:57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7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</row>
    <row r="45" spans="1:57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7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</row>
    <row r="46" spans="1:57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7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</row>
    <row r="47" spans="1:57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7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</row>
    <row r="48" spans="1:57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7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</row>
    <row r="49" spans="1:57" s="2" customFormat="1" ht="14.45" customHeight="1">
      <c r="B49" s="29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A50" s="162"/>
      <c r="B50" s="17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7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</row>
    <row r="51" spans="1:57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7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</row>
    <row r="52" spans="1:57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7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</row>
    <row r="53" spans="1:57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7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</row>
    <row r="54" spans="1:57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7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</row>
    <row r="55" spans="1:57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7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</row>
    <row r="56" spans="1:57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7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</row>
    <row r="57" spans="1:57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7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</row>
    <row r="58" spans="1:57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7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</row>
    <row r="59" spans="1:57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7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</row>
    <row r="60" spans="1:57" s="2" customFormat="1" ht="12.75">
      <c r="A60" s="172"/>
      <c r="B60" s="23"/>
      <c r="C60" s="172"/>
      <c r="D60" s="32" t="s">
        <v>47</v>
      </c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32" t="s">
        <v>48</v>
      </c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32" t="s">
        <v>47</v>
      </c>
      <c r="AI60" s="170"/>
      <c r="AJ60" s="170"/>
      <c r="AK60" s="170"/>
      <c r="AL60" s="170"/>
      <c r="AM60" s="32" t="s">
        <v>48</v>
      </c>
      <c r="AN60" s="170"/>
      <c r="AO60" s="170"/>
      <c r="AP60" s="172"/>
      <c r="AQ60" s="172"/>
      <c r="AR60" s="23"/>
      <c r="BE60" s="172"/>
    </row>
    <row r="61" spans="1:57">
      <c r="A61" s="162"/>
      <c r="B61" s="17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7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</row>
    <row r="62" spans="1:57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7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</row>
    <row r="63" spans="1:57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7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</row>
    <row r="64" spans="1:57" s="2" customFormat="1" ht="12.75">
      <c r="A64" s="172"/>
      <c r="B64" s="23"/>
      <c r="C64" s="172"/>
      <c r="D64" s="30" t="s">
        <v>49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50</v>
      </c>
      <c r="AI64" s="33"/>
      <c r="AJ64" s="33"/>
      <c r="AK64" s="33"/>
      <c r="AL64" s="33"/>
      <c r="AM64" s="33"/>
      <c r="AN64" s="33"/>
      <c r="AO64" s="33"/>
      <c r="AP64" s="172"/>
      <c r="AQ64" s="172"/>
      <c r="AR64" s="23"/>
      <c r="BE64" s="172"/>
    </row>
    <row r="65" spans="1:57">
      <c r="A65" s="162"/>
      <c r="B65" s="17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7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</row>
    <row r="66" spans="1:57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7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</row>
    <row r="67" spans="1:57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7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</row>
    <row r="68" spans="1:57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7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</row>
    <row r="69" spans="1:57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7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</row>
    <row r="70" spans="1:57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7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</row>
    <row r="71" spans="1:57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7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</row>
    <row r="72" spans="1:57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7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</row>
    <row r="73" spans="1:57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7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</row>
    <row r="74" spans="1:57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7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</row>
    <row r="75" spans="1:57" s="2" customFormat="1" ht="12.75">
      <c r="A75" s="172"/>
      <c r="B75" s="23"/>
      <c r="C75" s="172"/>
      <c r="D75" s="32" t="s">
        <v>47</v>
      </c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32" t="s">
        <v>48</v>
      </c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32" t="s">
        <v>47</v>
      </c>
      <c r="AI75" s="170"/>
      <c r="AJ75" s="170"/>
      <c r="AK75" s="170"/>
      <c r="AL75" s="170"/>
      <c r="AM75" s="32" t="s">
        <v>48</v>
      </c>
      <c r="AN75" s="170"/>
      <c r="AO75" s="170"/>
      <c r="AP75" s="172"/>
      <c r="AQ75" s="172"/>
      <c r="AR75" s="23"/>
      <c r="BE75" s="172"/>
    </row>
    <row r="76" spans="1:57" s="2" customFormat="1">
      <c r="A76" s="172"/>
      <c r="B76" s="23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23"/>
      <c r="BE76" s="172"/>
    </row>
    <row r="77" spans="1:57" s="2" customFormat="1" ht="6.9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  <c r="BE77" s="172"/>
    </row>
    <row r="81" spans="1:9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  <c r="BE81" s="172"/>
    </row>
    <row r="82" spans="1:91" s="2" customFormat="1" ht="24.95" customHeight="1">
      <c r="A82" s="172"/>
      <c r="B82" s="23"/>
      <c r="C82" s="18" t="s">
        <v>51</v>
      </c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23"/>
      <c r="BE82" s="172"/>
    </row>
    <row r="83" spans="1:9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23"/>
      <c r="BE83" s="172"/>
    </row>
    <row r="84" spans="1:91" s="4" customFormat="1" ht="12" customHeight="1">
      <c r="A84" s="163"/>
      <c r="B84" s="38"/>
      <c r="C84" s="173" t="s">
        <v>11</v>
      </c>
      <c r="D84" s="163"/>
      <c r="E84" s="163"/>
      <c r="F84" s="163"/>
      <c r="G84" s="163"/>
      <c r="H84" s="163"/>
      <c r="I84" s="163"/>
      <c r="J84" s="163"/>
      <c r="K84" s="163"/>
      <c r="L84" s="163" t="str">
        <f>K5</f>
        <v>2-21</v>
      </c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38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  <c r="BI84" s="163"/>
      <c r="BJ84" s="163"/>
      <c r="BK84" s="163"/>
      <c r="BL84" s="163"/>
      <c r="BM84" s="163"/>
      <c r="BN84" s="163"/>
      <c r="BO84" s="163"/>
      <c r="BP84" s="163"/>
      <c r="BQ84" s="163"/>
      <c r="BR84" s="163"/>
      <c r="BS84" s="163"/>
      <c r="BT84" s="163"/>
      <c r="BU84" s="163"/>
      <c r="BV84" s="163"/>
      <c r="BW84" s="163"/>
      <c r="BX84" s="163"/>
      <c r="BY84" s="163"/>
      <c r="BZ84" s="163"/>
      <c r="CA84" s="163"/>
      <c r="CB84" s="163"/>
      <c r="CC84" s="163"/>
      <c r="CD84" s="163"/>
      <c r="CE84" s="163"/>
      <c r="CF84" s="163"/>
      <c r="CG84" s="163"/>
      <c r="CH84" s="163"/>
      <c r="CI84" s="163"/>
      <c r="CJ84" s="163"/>
      <c r="CK84" s="163"/>
      <c r="CL84" s="163"/>
      <c r="CM84" s="163"/>
    </row>
    <row r="85" spans="1:91" s="5" customFormat="1" ht="36.950000000000003" customHeight="1">
      <c r="A85" s="167"/>
      <c r="B85" s="39"/>
      <c r="C85" s="40" t="s">
        <v>13</v>
      </c>
      <c r="D85" s="167"/>
      <c r="E85" s="167"/>
      <c r="F85" s="167"/>
      <c r="G85" s="167"/>
      <c r="H85" s="167"/>
      <c r="I85" s="167"/>
      <c r="J85" s="167"/>
      <c r="K85" s="167"/>
      <c r="L85" s="259" t="str">
        <f>K6</f>
        <v>Motýlia lúka - Pri kríži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167"/>
      <c r="AQ85" s="167"/>
      <c r="AR85" s="39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</row>
    <row r="86" spans="1:91" s="2" customFormat="1" ht="6.95" customHeight="1">
      <c r="A86" s="172"/>
      <c r="B86" s="23"/>
      <c r="C86" s="172"/>
      <c r="D86" s="172"/>
      <c r="E86" s="172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23"/>
      <c r="BE86" s="172"/>
    </row>
    <row r="87" spans="1:91" s="2" customFormat="1" ht="12" customHeight="1">
      <c r="A87" s="172"/>
      <c r="B87" s="23"/>
      <c r="C87" s="173" t="s">
        <v>17</v>
      </c>
      <c r="D87" s="172"/>
      <c r="E87" s="172"/>
      <c r="F87" s="172"/>
      <c r="G87" s="172"/>
      <c r="H87" s="172"/>
      <c r="I87" s="172"/>
      <c r="J87" s="172"/>
      <c r="K87" s="172"/>
      <c r="L87" s="41" t="str">
        <f>IF(K8="","",K8)</f>
        <v>Dúbravka, Bratislava</v>
      </c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3" t="s">
        <v>19</v>
      </c>
      <c r="AJ87" s="172"/>
      <c r="AK87" s="172"/>
      <c r="AL87" s="172"/>
      <c r="AM87" s="251" t="str">
        <f>IF(AN8= "","",AN8)</f>
        <v>23. 3. 2021</v>
      </c>
      <c r="AN87" s="251"/>
      <c r="AO87" s="172"/>
      <c r="AP87" s="172"/>
      <c r="AQ87" s="172"/>
      <c r="AR87" s="23"/>
      <c r="BE87" s="172"/>
    </row>
    <row r="88" spans="1:91" s="2" customFormat="1" ht="6.95" customHeight="1">
      <c r="A88" s="172"/>
      <c r="B88" s="23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23"/>
      <c r="BE88" s="172"/>
    </row>
    <row r="89" spans="1:91" s="2" customFormat="1" ht="15.2" customHeight="1">
      <c r="A89" s="172"/>
      <c r="B89" s="23"/>
      <c r="C89" s="173" t="s">
        <v>21</v>
      </c>
      <c r="D89" s="172"/>
      <c r="E89" s="172"/>
      <c r="F89" s="172"/>
      <c r="G89" s="172"/>
      <c r="H89" s="172"/>
      <c r="I89" s="172"/>
      <c r="J89" s="172"/>
      <c r="K89" s="172"/>
      <c r="L89" s="163" t="str">
        <f>IF(E11= "","",E11)</f>
        <v>Metropolitní inštitút Bratislavy</v>
      </c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3" t="s">
        <v>27</v>
      </c>
      <c r="AJ89" s="172"/>
      <c r="AK89" s="172"/>
      <c r="AL89" s="172"/>
      <c r="AM89" s="249" t="str">
        <f>IF(E17="","",E17)</f>
        <v>Ing. Magdaléna Horňáková</v>
      </c>
      <c r="AN89" s="250"/>
      <c r="AO89" s="250"/>
      <c r="AP89" s="250"/>
      <c r="AQ89" s="172"/>
      <c r="AR89" s="23"/>
      <c r="AS89" s="240" t="s">
        <v>52</v>
      </c>
      <c r="AT89" s="241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172"/>
    </row>
    <row r="90" spans="1:91" s="2" customFormat="1" ht="15.2" customHeight="1">
      <c r="A90" s="172"/>
      <c r="B90" s="23"/>
      <c r="C90" s="173" t="s">
        <v>25</v>
      </c>
      <c r="D90" s="172"/>
      <c r="E90" s="172"/>
      <c r="F90" s="172"/>
      <c r="G90" s="172"/>
      <c r="H90" s="172"/>
      <c r="I90" s="172"/>
      <c r="J90" s="172"/>
      <c r="K90" s="172"/>
      <c r="L90" s="163" t="str">
        <f>IF(E14="","",E14)</f>
        <v xml:space="preserve"> </v>
      </c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3" t="s">
        <v>30</v>
      </c>
      <c r="AJ90" s="172"/>
      <c r="AK90" s="172"/>
      <c r="AL90" s="172"/>
      <c r="AM90" s="249" t="str">
        <f>IF(E20="","",E20)</f>
        <v xml:space="preserve"> </v>
      </c>
      <c r="AN90" s="250"/>
      <c r="AO90" s="250"/>
      <c r="AP90" s="250"/>
      <c r="AQ90" s="172"/>
      <c r="AR90" s="23"/>
      <c r="AS90" s="242"/>
      <c r="AT90" s="243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172"/>
    </row>
    <row r="91" spans="1:91" s="2" customFormat="1" ht="10.9" customHeight="1">
      <c r="A91" s="172"/>
      <c r="B91" s="23"/>
      <c r="C91" s="172"/>
      <c r="D91" s="172"/>
      <c r="E91" s="172"/>
      <c r="F91" s="172"/>
      <c r="G91" s="172"/>
      <c r="H91" s="172"/>
      <c r="I91" s="172"/>
      <c r="J91" s="172"/>
      <c r="K91" s="172"/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23"/>
      <c r="AS91" s="242"/>
      <c r="AT91" s="243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172"/>
    </row>
    <row r="92" spans="1:91" s="2" customFormat="1" ht="29.25" customHeight="1">
      <c r="A92" s="172"/>
      <c r="B92" s="23"/>
      <c r="C92" s="269" t="s">
        <v>53</v>
      </c>
      <c r="D92" s="236"/>
      <c r="E92" s="236"/>
      <c r="F92" s="236"/>
      <c r="G92" s="236"/>
      <c r="H92" s="46"/>
      <c r="I92" s="235" t="s">
        <v>54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48" t="s">
        <v>55</v>
      </c>
      <c r="AH92" s="236"/>
      <c r="AI92" s="236"/>
      <c r="AJ92" s="236"/>
      <c r="AK92" s="236"/>
      <c r="AL92" s="236"/>
      <c r="AM92" s="236"/>
      <c r="AN92" s="235" t="s">
        <v>56</v>
      </c>
      <c r="AO92" s="236"/>
      <c r="AP92" s="237"/>
      <c r="AQ92" s="47" t="s">
        <v>57</v>
      </c>
      <c r="AR92" s="23"/>
      <c r="AS92" s="48" t="s">
        <v>58</v>
      </c>
      <c r="AT92" s="49" t="s">
        <v>59</v>
      </c>
      <c r="AU92" s="49" t="s">
        <v>60</v>
      </c>
      <c r="AV92" s="49" t="s">
        <v>61</v>
      </c>
      <c r="AW92" s="49" t="s">
        <v>62</v>
      </c>
      <c r="AX92" s="49" t="s">
        <v>63</v>
      </c>
      <c r="AY92" s="49" t="s">
        <v>64</v>
      </c>
      <c r="AZ92" s="49" t="s">
        <v>65</v>
      </c>
      <c r="BA92" s="49" t="s">
        <v>66</v>
      </c>
      <c r="BB92" s="49" t="s">
        <v>67</v>
      </c>
      <c r="BC92" s="49" t="s">
        <v>68</v>
      </c>
      <c r="BD92" s="50" t="s">
        <v>69</v>
      </c>
      <c r="BE92" s="172"/>
    </row>
    <row r="93" spans="1:91" s="2" customFormat="1" ht="10.9" customHeight="1">
      <c r="A93" s="172"/>
      <c r="B93" s="23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23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172"/>
    </row>
    <row r="94" spans="1:91" s="6" customFormat="1" ht="32.450000000000003" customHeight="1">
      <c r="B94" s="54"/>
      <c r="C94" s="55" t="s">
        <v>70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261">
        <f>ROUND(AG96+AG97+AG101+AG104+AG95,2)</f>
        <v>87699.7</v>
      </c>
      <c r="AH94" s="261"/>
      <c r="AI94" s="261"/>
      <c r="AJ94" s="261"/>
      <c r="AK94" s="261"/>
      <c r="AL94" s="261"/>
      <c r="AM94" s="261"/>
      <c r="AN94" s="244">
        <f>SUM(AG94*1.2)</f>
        <v>105239.64</v>
      </c>
      <c r="AO94" s="244"/>
      <c r="AP94" s="244"/>
      <c r="AQ94" s="57" t="s">
        <v>1</v>
      </c>
      <c r="AR94" s="54"/>
      <c r="AS94" s="58">
        <f>ROUND(AS96+AS97+AS101+AS104,2)</f>
        <v>0</v>
      </c>
      <c r="AT94" s="59">
        <f t="shared" ref="AT94:AT104" si="0">ROUND(SUM(AV94:AW94),2)</f>
        <v>17071.099999999999</v>
      </c>
      <c r="AU94" s="60">
        <f>ROUND(AU96+AU97+AU101+AU104,5)</f>
        <v>9128.9248599999992</v>
      </c>
      <c r="AV94" s="59">
        <f>ROUND(AZ94*L29,2)</f>
        <v>0</v>
      </c>
      <c r="AW94" s="59">
        <f>ROUND(BA94*L30,2)</f>
        <v>17071.099999999999</v>
      </c>
      <c r="AX94" s="59">
        <f>ROUND(BB94*L29,2)</f>
        <v>0</v>
      </c>
      <c r="AY94" s="59">
        <f>ROUND(BC94*L30,2)</f>
        <v>0</v>
      </c>
      <c r="AZ94" s="59">
        <f>ROUND(AZ96+AZ97+AZ101+AZ104,2)</f>
        <v>0</v>
      </c>
      <c r="BA94" s="59">
        <f>ROUND(BA96+BA97+BA101+BA104,2)</f>
        <v>85355.5</v>
      </c>
      <c r="BB94" s="59">
        <f>ROUND(BB96+BB97+BB101+BB104,2)</f>
        <v>0</v>
      </c>
      <c r="BC94" s="59">
        <f>ROUND(BC96+BC97+BC101+BC104,2)</f>
        <v>0</v>
      </c>
      <c r="BD94" s="61">
        <f>ROUND(BD96+BD97+BD101+BD104,2)</f>
        <v>0</v>
      </c>
      <c r="BS94" s="62" t="s">
        <v>71</v>
      </c>
      <c r="BT94" s="62" t="s">
        <v>72</v>
      </c>
      <c r="BU94" s="63" t="s">
        <v>73</v>
      </c>
      <c r="BV94" s="62" t="s">
        <v>74</v>
      </c>
      <c r="BW94" s="62" t="s">
        <v>4</v>
      </c>
      <c r="BX94" s="62" t="s">
        <v>75</v>
      </c>
      <c r="CL94" s="62" t="s">
        <v>1</v>
      </c>
    </row>
    <row r="95" spans="1:91" s="6" customFormat="1" ht="16.5" customHeight="1">
      <c r="B95" s="54"/>
      <c r="C95" s="179"/>
      <c r="D95" s="230">
        <v>44440</v>
      </c>
      <c r="E95" s="231"/>
      <c r="F95" s="231"/>
      <c r="G95" s="231"/>
      <c r="H95" s="231"/>
      <c r="I95" s="180"/>
      <c r="J95" s="232" t="s">
        <v>836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3">
        <f>'[1]9-21 - Motýlia lúka - Pri...'!J28</f>
        <v>2344.1999999999998</v>
      </c>
      <c r="AH95" s="234"/>
      <c r="AI95" s="234"/>
      <c r="AJ95" s="234"/>
      <c r="AK95" s="234"/>
      <c r="AL95" s="234"/>
      <c r="AM95" s="234"/>
      <c r="AN95" s="233">
        <v>2813.04</v>
      </c>
      <c r="AO95" s="234"/>
      <c r="AP95" s="234"/>
      <c r="AQ95" s="57"/>
      <c r="AR95" s="54"/>
      <c r="AS95" s="58"/>
      <c r="AT95" s="59"/>
      <c r="AU95" s="60"/>
      <c r="AV95" s="59"/>
      <c r="AW95" s="59"/>
      <c r="AX95" s="59"/>
      <c r="AY95" s="59"/>
      <c r="AZ95" s="59"/>
      <c r="BA95" s="59"/>
      <c r="BB95" s="59"/>
      <c r="BC95" s="59"/>
      <c r="BD95" s="61"/>
      <c r="BS95" s="62"/>
      <c r="BT95" s="62"/>
      <c r="BU95" s="63"/>
      <c r="BV95" s="62"/>
      <c r="BW95" s="62"/>
      <c r="BX95" s="62"/>
      <c r="CL95" s="62"/>
    </row>
    <row r="96" spans="1:91" s="7" customFormat="1" ht="16.5" customHeight="1">
      <c r="A96" s="64" t="s">
        <v>76</v>
      </c>
      <c r="B96" s="65"/>
      <c r="C96" s="176"/>
      <c r="D96" s="232" t="s">
        <v>77</v>
      </c>
      <c r="E96" s="232"/>
      <c r="F96" s="232"/>
      <c r="G96" s="232"/>
      <c r="H96" s="232"/>
      <c r="I96" s="177"/>
      <c r="J96" s="232" t="s">
        <v>78</v>
      </c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3">
        <f>'2-21-1 - SO 01 Spevnené p...'!J30</f>
        <v>25017.58</v>
      </c>
      <c r="AH96" s="234"/>
      <c r="AI96" s="234"/>
      <c r="AJ96" s="234"/>
      <c r="AK96" s="234"/>
      <c r="AL96" s="234"/>
      <c r="AM96" s="234"/>
      <c r="AN96" s="233">
        <f t="shared" ref="AN96:AN104" si="1">SUM(AG96,AT96)</f>
        <v>30021.100000000002</v>
      </c>
      <c r="AO96" s="234"/>
      <c r="AP96" s="234"/>
      <c r="AQ96" s="66" t="s">
        <v>79</v>
      </c>
      <c r="AR96" s="65"/>
      <c r="AS96" s="67">
        <v>0</v>
      </c>
      <c r="AT96" s="68">
        <f t="shared" si="0"/>
        <v>5003.5200000000004</v>
      </c>
      <c r="AU96" s="69">
        <f>'2-21-1 - SO 01 Spevnené p...'!P122</f>
        <v>334.41737400000005</v>
      </c>
      <c r="AV96" s="68">
        <f>'2-21-1 - SO 01 Spevnené p...'!J33</f>
        <v>0</v>
      </c>
      <c r="AW96" s="68">
        <f>'2-21-1 - SO 01 Spevnené p...'!J34</f>
        <v>5003.5200000000004</v>
      </c>
      <c r="AX96" s="68">
        <f>'2-21-1 - SO 01 Spevnené p...'!J35</f>
        <v>0</v>
      </c>
      <c r="AY96" s="68">
        <f>'2-21-1 - SO 01 Spevnené p...'!J36</f>
        <v>0</v>
      </c>
      <c r="AZ96" s="68">
        <f>'2-21-1 - SO 01 Spevnené p...'!F33</f>
        <v>0</v>
      </c>
      <c r="BA96" s="68">
        <f>'2-21-1 - SO 01 Spevnené p...'!F34</f>
        <v>25017.58</v>
      </c>
      <c r="BB96" s="68">
        <f>'2-21-1 - SO 01 Spevnené p...'!F35</f>
        <v>0</v>
      </c>
      <c r="BC96" s="68">
        <f>'2-21-1 - SO 01 Spevnené p...'!F36</f>
        <v>0</v>
      </c>
      <c r="BD96" s="70">
        <f>'2-21-1 - SO 01 Spevnené p...'!F37</f>
        <v>0</v>
      </c>
      <c r="BT96" s="71" t="s">
        <v>80</v>
      </c>
      <c r="BV96" s="71" t="s">
        <v>74</v>
      </c>
      <c r="BW96" s="71" t="s">
        <v>81</v>
      </c>
      <c r="BX96" s="71" t="s">
        <v>4</v>
      </c>
      <c r="CL96" s="71" t="s">
        <v>1</v>
      </c>
      <c r="CM96" s="71" t="s">
        <v>72</v>
      </c>
    </row>
    <row r="97" spans="1:91" s="7" customFormat="1" ht="16.5" customHeight="1">
      <c r="B97" s="65"/>
      <c r="C97" s="176"/>
      <c r="D97" s="232" t="s">
        <v>82</v>
      </c>
      <c r="E97" s="232"/>
      <c r="F97" s="232"/>
      <c r="G97" s="232"/>
      <c r="H97" s="232"/>
      <c r="I97" s="177"/>
      <c r="J97" s="232" t="s">
        <v>83</v>
      </c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47">
        <f>ROUND(SUM(AG98:AG100),2)</f>
        <v>16200.16</v>
      </c>
      <c r="AH97" s="234"/>
      <c r="AI97" s="234"/>
      <c r="AJ97" s="234"/>
      <c r="AK97" s="234"/>
      <c r="AL97" s="234"/>
      <c r="AM97" s="234"/>
      <c r="AN97" s="233">
        <f t="shared" si="1"/>
        <v>19440.189999999999</v>
      </c>
      <c r="AO97" s="234"/>
      <c r="AP97" s="234"/>
      <c r="AQ97" s="66" t="s">
        <v>79</v>
      </c>
      <c r="AR97" s="65"/>
      <c r="AS97" s="67">
        <f>ROUND(SUM(AS98:AS100),2)</f>
        <v>0</v>
      </c>
      <c r="AT97" s="68">
        <f t="shared" si="0"/>
        <v>3240.03</v>
      </c>
      <c r="AU97" s="69">
        <f>ROUND(SUM(AU98:AU100),5)</f>
        <v>472.35232999999999</v>
      </c>
      <c r="AV97" s="68">
        <f>ROUND(AZ97*L29,2)</f>
        <v>0</v>
      </c>
      <c r="AW97" s="68">
        <f>ROUND(BA97*L30,2)</f>
        <v>3240.03</v>
      </c>
      <c r="AX97" s="68">
        <f>ROUND(BB97*L29,2)</f>
        <v>0</v>
      </c>
      <c r="AY97" s="68">
        <f>ROUND(BC97*L30,2)</f>
        <v>0</v>
      </c>
      <c r="AZ97" s="68">
        <f>ROUND(SUM(AZ98:AZ100),2)</f>
        <v>0</v>
      </c>
      <c r="BA97" s="68">
        <f>ROUND(SUM(BA98:BA100),2)</f>
        <v>16200.16</v>
      </c>
      <c r="BB97" s="68">
        <f>ROUND(SUM(BB98:BB100),2)</f>
        <v>0</v>
      </c>
      <c r="BC97" s="68">
        <f>ROUND(SUM(BC98:BC100),2)</f>
        <v>0</v>
      </c>
      <c r="BD97" s="70">
        <f>ROUND(SUM(BD98:BD100),2)</f>
        <v>0</v>
      </c>
      <c r="BS97" s="71" t="s">
        <v>71</v>
      </c>
      <c r="BT97" s="71" t="s">
        <v>80</v>
      </c>
      <c r="BU97" s="71" t="s">
        <v>73</v>
      </c>
      <c r="BV97" s="71" t="s">
        <v>74</v>
      </c>
      <c r="BW97" s="71" t="s">
        <v>84</v>
      </c>
      <c r="BX97" s="71" t="s">
        <v>4</v>
      </c>
      <c r="CL97" s="71" t="s">
        <v>1</v>
      </c>
      <c r="CM97" s="71" t="s">
        <v>72</v>
      </c>
    </row>
    <row r="98" spans="1:91" s="4" customFormat="1" ht="16.5" customHeight="1">
      <c r="A98" s="64" t="s">
        <v>76</v>
      </c>
      <c r="B98" s="38"/>
      <c r="C98" s="178"/>
      <c r="D98" s="178"/>
      <c r="E98" s="268" t="s">
        <v>85</v>
      </c>
      <c r="F98" s="268"/>
      <c r="G98" s="268"/>
      <c r="H98" s="268"/>
      <c r="I98" s="268"/>
      <c r="J98" s="178"/>
      <c r="K98" s="268" t="s">
        <v>86</v>
      </c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38">
        <f>'2-21-2-1 - Typový mobiliá...'!J32</f>
        <v>999.35</v>
      </c>
      <c r="AH98" s="239"/>
      <c r="AI98" s="239"/>
      <c r="AJ98" s="239"/>
      <c r="AK98" s="239"/>
      <c r="AL98" s="239"/>
      <c r="AM98" s="239"/>
      <c r="AN98" s="238">
        <f t="shared" si="1"/>
        <v>1199.22</v>
      </c>
      <c r="AO98" s="239"/>
      <c r="AP98" s="239"/>
      <c r="AQ98" s="72" t="s">
        <v>87</v>
      </c>
      <c r="AR98" s="38"/>
      <c r="AS98" s="73">
        <v>0</v>
      </c>
      <c r="AT98" s="74">
        <f t="shared" si="0"/>
        <v>199.87</v>
      </c>
      <c r="AU98" s="75">
        <f>'2-21-2-1 - Typový mobiliá...'!P125</f>
        <v>28.372403999999996</v>
      </c>
      <c r="AV98" s="74">
        <f>'2-21-2-1 - Typový mobiliá...'!J35</f>
        <v>0</v>
      </c>
      <c r="AW98" s="74">
        <f>'2-21-2-1 - Typový mobiliá...'!J36</f>
        <v>199.87</v>
      </c>
      <c r="AX98" s="74">
        <f>'2-21-2-1 - Typový mobiliá...'!J37</f>
        <v>0</v>
      </c>
      <c r="AY98" s="74">
        <f>'2-21-2-1 - Typový mobiliá...'!J38</f>
        <v>0</v>
      </c>
      <c r="AZ98" s="74">
        <f>'2-21-2-1 - Typový mobiliá...'!F35</f>
        <v>0</v>
      </c>
      <c r="BA98" s="74">
        <f>'2-21-2-1 - Typový mobiliá...'!F36</f>
        <v>999.35</v>
      </c>
      <c r="BB98" s="74">
        <f>'2-21-2-1 - Typový mobiliá...'!F37</f>
        <v>0</v>
      </c>
      <c r="BC98" s="74">
        <f>'2-21-2-1 - Typový mobiliá...'!F38</f>
        <v>0</v>
      </c>
      <c r="BD98" s="76">
        <f>'2-21-2-1 - Typový mobiliá...'!F39</f>
        <v>0</v>
      </c>
      <c r="BE98" s="163"/>
      <c r="BF98" s="163"/>
      <c r="BG98" s="163"/>
      <c r="BH98" s="163"/>
      <c r="BI98" s="163"/>
      <c r="BJ98" s="163"/>
      <c r="BK98" s="163"/>
      <c r="BL98" s="163"/>
      <c r="BM98" s="163"/>
      <c r="BN98" s="163"/>
      <c r="BO98" s="163"/>
      <c r="BP98" s="163"/>
      <c r="BQ98" s="163"/>
      <c r="BR98" s="163"/>
      <c r="BS98" s="163"/>
      <c r="BT98" s="168" t="s">
        <v>88</v>
      </c>
      <c r="BU98" s="163"/>
      <c r="BV98" s="168" t="s">
        <v>74</v>
      </c>
      <c r="BW98" s="168" t="s">
        <v>89</v>
      </c>
      <c r="BX98" s="168" t="s">
        <v>84</v>
      </c>
      <c r="BY98" s="163"/>
      <c r="BZ98" s="163"/>
      <c r="CA98" s="163"/>
      <c r="CB98" s="163"/>
      <c r="CC98" s="163"/>
      <c r="CD98" s="163"/>
      <c r="CE98" s="163"/>
      <c r="CF98" s="163"/>
      <c r="CG98" s="163"/>
      <c r="CH98" s="163"/>
      <c r="CI98" s="163"/>
      <c r="CJ98" s="163"/>
      <c r="CK98" s="163"/>
      <c r="CL98" s="168" t="s">
        <v>1</v>
      </c>
      <c r="CM98" s="163"/>
    </row>
    <row r="99" spans="1:91" s="4" customFormat="1" ht="16.5" customHeight="1">
      <c r="A99" s="64" t="s">
        <v>76</v>
      </c>
      <c r="B99" s="38"/>
      <c r="C99" s="178"/>
      <c r="D99" s="178"/>
      <c r="E99" s="268" t="s">
        <v>90</v>
      </c>
      <c r="F99" s="268"/>
      <c r="G99" s="268"/>
      <c r="H99" s="268"/>
      <c r="I99" s="268"/>
      <c r="J99" s="178"/>
      <c r="K99" s="268" t="s">
        <v>91</v>
      </c>
      <c r="L99" s="268"/>
      <c r="M99" s="268"/>
      <c r="N99" s="268"/>
      <c r="O99" s="268"/>
      <c r="P99" s="268"/>
      <c r="Q99" s="268"/>
      <c r="R99" s="268"/>
      <c r="S99" s="268"/>
      <c r="T99" s="268"/>
      <c r="U99" s="268"/>
      <c r="V99" s="268"/>
      <c r="W99" s="268"/>
      <c r="X99" s="268"/>
      <c r="Y99" s="268"/>
      <c r="Z99" s="268"/>
      <c r="AA99" s="268"/>
      <c r="AB99" s="268"/>
      <c r="AC99" s="268"/>
      <c r="AD99" s="268"/>
      <c r="AE99" s="268"/>
      <c r="AF99" s="268"/>
      <c r="AG99" s="238">
        <f>'2-21-2-2 - Typový mobiliá...'!J32</f>
        <v>704.44</v>
      </c>
      <c r="AH99" s="239"/>
      <c r="AI99" s="239"/>
      <c r="AJ99" s="239"/>
      <c r="AK99" s="239"/>
      <c r="AL99" s="239"/>
      <c r="AM99" s="239"/>
      <c r="AN99" s="238">
        <f t="shared" si="1"/>
        <v>845.33</v>
      </c>
      <c r="AO99" s="239"/>
      <c r="AP99" s="239"/>
      <c r="AQ99" s="72" t="s">
        <v>87</v>
      </c>
      <c r="AR99" s="38"/>
      <c r="AS99" s="73">
        <v>0</v>
      </c>
      <c r="AT99" s="74">
        <f t="shared" si="0"/>
        <v>140.88999999999999</v>
      </c>
      <c r="AU99" s="75">
        <f>'2-21-2-2 - Typový mobiliá...'!P125</f>
        <v>19.680613999999998</v>
      </c>
      <c r="AV99" s="74">
        <f>'2-21-2-2 - Typový mobiliá...'!J35</f>
        <v>0</v>
      </c>
      <c r="AW99" s="74">
        <f>'2-21-2-2 - Typový mobiliá...'!J36</f>
        <v>140.88999999999999</v>
      </c>
      <c r="AX99" s="74">
        <f>'2-21-2-2 - Typový mobiliá...'!J37</f>
        <v>0</v>
      </c>
      <c r="AY99" s="74">
        <f>'2-21-2-2 - Typový mobiliá...'!J38</f>
        <v>0</v>
      </c>
      <c r="AZ99" s="74">
        <f>'2-21-2-2 - Typový mobiliá...'!F35</f>
        <v>0</v>
      </c>
      <c r="BA99" s="74">
        <f>'2-21-2-2 - Typový mobiliá...'!F36</f>
        <v>704.44</v>
      </c>
      <c r="BB99" s="74">
        <f>'2-21-2-2 - Typový mobiliá...'!F37</f>
        <v>0</v>
      </c>
      <c r="BC99" s="74">
        <f>'2-21-2-2 - Typový mobiliá...'!F38</f>
        <v>0</v>
      </c>
      <c r="BD99" s="76">
        <f>'2-21-2-2 - Typový mobiliá...'!F39</f>
        <v>0</v>
      </c>
      <c r="BE99" s="163"/>
      <c r="BF99" s="163"/>
      <c r="BG99" s="163"/>
      <c r="BH99" s="163"/>
      <c r="BI99" s="163"/>
      <c r="BJ99" s="163"/>
      <c r="BK99" s="163"/>
      <c r="BL99" s="163"/>
      <c r="BM99" s="163"/>
      <c r="BN99" s="163"/>
      <c r="BO99" s="163"/>
      <c r="BP99" s="163"/>
      <c r="BQ99" s="163"/>
      <c r="BR99" s="163"/>
      <c r="BS99" s="163"/>
      <c r="BT99" s="168" t="s">
        <v>88</v>
      </c>
      <c r="BU99" s="163"/>
      <c r="BV99" s="168" t="s">
        <v>74</v>
      </c>
      <c r="BW99" s="168" t="s">
        <v>92</v>
      </c>
      <c r="BX99" s="168" t="s">
        <v>84</v>
      </c>
      <c r="BY99" s="163"/>
      <c r="BZ99" s="163"/>
      <c r="CA99" s="163"/>
      <c r="CB99" s="163"/>
      <c r="CC99" s="163"/>
      <c r="CD99" s="163"/>
      <c r="CE99" s="163"/>
      <c r="CF99" s="163"/>
      <c r="CG99" s="163"/>
      <c r="CH99" s="163"/>
      <c r="CI99" s="163"/>
      <c r="CJ99" s="163"/>
      <c r="CK99" s="163"/>
      <c r="CL99" s="168" t="s">
        <v>1</v>
      </c>
      <c r="CM99" s="163"/>
    </row>
    <row r="100" spans="1:91" s="4" customFormat="1" ht="16.5" customHeight="1">
      <c r="A100" s="64" t="s">
        <v>76</v>
      </c>
      <c r="B100" s="38"/>
      <c r="C100" s="178"/>
      <c r="D100" s="178"/>
      <c r="E100" s="268" t="s">
        <v>93</v>
      </c>
      <c r="F100" s="268"/>
      <c r="G100" s="268"/>
      <c r="H100" s="268"/>
      <c r="I100" s="268"/>
      <c r="J100" s="178"/>
      <c r="K100" s="268" t="s">
        <v>94</v>
      </c>
      <c r="L100" s="268"/>
      <c r="M100" s="268"/>
      <c r="N100" s="268"/>
      <c r="O100" s="268"/>
      <c r="P100" s="268"/>
      <c r="Q100" s="268"/>
      <c r="R100" s="268"/>
      <c r="S100" s="268"/>
      <c r="T100" s="268"/>
      <c r="U100" s="268"/>
      <c r="V100" s="268"/>
      <c r="W100" s="268"/>
      <c r="X100" s="268"/>
      <c r="Y100" s="268"/>
      <c r="Z100" s="268"/>
      <c r="AA100" s="268"/>
      <c r="AB100" s="268"/>
      <c r="AC100" s="268"/>
      <c r="AD100" s="268"/>
      <c r="AE100" s="268"/>
      <c r="AF100" s="268"/>
      <c r="AG100" s="238">
        <f>'2-21-2-3 - Atypové prvky'!J32</f>
        <v>14496.37</v>
      </c>
      <c r="AH100" s="239"/>
      <c r="AI100" s="239"/>
      <c r="AJ100" s="239"/>
      <c r="AK100" s="239"/>
      <c r="AL100" s="239"/>
      <c r="AM100" s="239"/>
      <c r="AN100" s="238">
        <f t="shared" si="1"/>
        <v>17395.64</v>
      </c>
      <c r="AO100" s="239"/>
      <c r="AP100" s="239"/>
      <c r="AQ100" s="72" t="s">
        <v>87</v>
      </c>
      <c r="AR100" s="38"/>
      <c r="AS100" s="73">
        <v>0</v>
      </c>
      <c r="AT100" s="74">
        <f t="shared" si="0"/>
        <v>2899.27</v>
      </c>
      <c r="AU100" s="75">
        <f>'2-21-2-3 - Atypové prvky'!P129</f>
        <v>424.29931347999997</v>
      </c>
      <c r="AV100" s="74">
        <f>'2-21-2-3 - Atypové prvky'!J35</f>
        <v>0</v>
      </c>
      <c r="AW100" s="74">
        <f>'2-21-2-3 - Atypové prvky'!J36</f>
        <v>2899.27</v>
      </c>
      <c r="AX100" s="74">
        <f>'2-21-2-3 - Atypové prvky'!J37</f>
        <v>0</v>
      </c>
      <c r="AY100" s="74">
        <f>'2-21-2-3 - Atypové prvky'!J38</f>
        <v>0</v>
      </c>
      <c r="AZ100" s="74">
        <f>'2-21-2-3 - Atypové prvky'!F35</f>
        <v>0</v>
      </c>
      <c r="BA100" s="74">
        <f>'2-21-2-3 - Atypové prvky'!F36</f>
        <v>14496.37</v>
      </c>
      <c r="BB100" s="74">
        <f>'2-21-2-3 - Atypové prvky'!F37</f>
        <v>0</v>
      </c>
      <c r="BC100" s="74">
        <f>'2-21-2-3 - Atypové prvky'!F38</f>
        <v>0</v>
      </c>
      <c r="BD100" s="76">
        <f>'2-21-2-3 - Atypové prvky'!F39</f>
        <v>0</v>
      </c>
      <c r="BE100" s="163"/>
      <c r="BF100" s="163"/>
      <c r="BG100" s="163"/>
      <c r="BH100" s="163"/>
      <c r="BI100" s="163"/>
      <c r="BJ100" s="163"/>
      <c r="BK100" s="163"/>
      <c r="BL100" s="163"/>
      <c r="BM100" s="163"/>
      <c r="BN100" s="163"/>
      <c r="BO100" s="163"/>
      <c r="BP100" s="163"/>
      <c r="BQ100" s="163"/>
      <c r="BR100" s="163"/>
      <c r="BS100" s="163"/>
      <c r="BT100" s="168" t="s">
        <v>88</v>
      </c>
      <c r="BU100" s="163"/>
      <c r="BV100" s="168" t="s">
        <v>74</v>
      </c>
      <c r="BW100" s="168" t="s">
        <v>95</v>
      </c>
      <c r="BX100" s="168" t="s">
        <v>84</v>
      </c>
      <c r="BY100" s="163"/>
      <c r="BZ100" s="163"/>
      <c r="CA100" s="163"/>
      <c r="CB100" s="163"/>
      <c r="CC100" s="163"/>
      <c r="CD100" s="163"/>
      <c r="CE100" s="163"/>
      <c r="CF100" s="163"/>
      <c r="CG100" s="163"/>
      <c r="CH100" s="163"/>
      <c r="CI100" s="163"/>
      <c r="CJ100" s="163"/>
      <c r="CK100" s="163"/>
      <c r="CL100" s="168" t="s">
        <v>1</v>
      </c>
      <c r="CM100" s="163"/>
    </row>
    <row r="101" spans="1:91" s="7" customFormat="1" ht="16.5" customHeight="1">
      <c r="B101" s="65"/>
      <c r="C101" s="176"/>
      <c r="D101" s="232" t="s">
        <v>96</v>
      </c>
      <c r="E101" s="232"/>
      <c r="F101" s="232"/>
      <c r="G101" s="232"/>
      <c r="H101" s="232"/>
      <c r="I101" s="177"/>
      <c r="J101" s="232" t="s">
        <v>97</v>
      </c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  <c r="AE101" s="232"/>
      <c r="AF101" s="232"/>
      <c r="AG101" s="247">
        <f>ROUND(SUM(AG102:AG103),2)</f>
        <v>30381.75</v>
      </c>
      <c r="AH101" s="234"/>
      <c r="AI101" s="234"/>
      <c r="AJ101" s="234"/>
      <c r="AK101" s="234"/>
      <c r="AL101" s="234"/>
      <c r="AM101" s="234"/>
      <c r="AN101" s="233">
        <f t="shared" si="1"/>
        <v>36458.1</v>
      </c>
      <c r="AO101" s="234"/>
      <c r="AP101" s="234"/>
      <c r="AQ101" s="66" t="s">
        <v>79</v>
      </c>
      <c r="AR101" s="65"/>
      <c r="AS101" s="67">
        <f>ROUND(SUM(AS102:AS103),2)</f>
        <v>0</v>
      </c>
      <c r="AT101" s="68">
        <f t="shared" si="0"/>
        <v>6076.35</v>
      </c>
      <c r="AU101" s="69">
        <f>ROUND(SUM(AU102:AU103),5)</f>
        <v>7923.2429300000003</v>
      </c>
      <c r="AV101" s="68">
        <f>ROUND(AZ101*L29,2)</f>
        <v>0</v>
      </c>
      <c r="AW101" s="68">
        <f>ROUND(BA101*L30,2)</f>
        <v>6076.35</v>
      </c>
      <c r="AX101" s="68">
        <f>ROUND(BB101*L29,2)</f>
        <v>0</v>
      </c>
      <c r="AY101" s="68">
        <f>ROUND(BC101*L30,2)</f>
        <v>0</v>
      </c>
      <c r="AZ101" s="68">
        <f>ROUND(SUM(AZ102:AZ103),2)</f>
        <v>0</v>
      </c>
      <c r="BA101" s="68">
        <f>ROUND(SUM(BA102:BA103),2)</f>
        <v>30381.75</v>
      </c>
      <c r="BB101" s="68">
        <f>ROUND(SUM(BB102:BB103),2)</f>
        <v>0</v>
      </c>
      <c r="BC101" s="68">
        <f>ROUND(SUM(BC102:BC103),2)</f>
        <v>0</v>
      </c>
      <c r="BD101" s="70">
        <f>ROUND(SUM(BD102:BD103),2)</f>
        <v>0</v>
      </c>
      <c r="BS101" s="71" t="s">
        <v>71</v>
      </c>
      <c r="BT101" s="71" t="s">
        <v>80</v>
      </c>
      <c r="BU101" s="71" t="s">
        <v>73</v>
      </c>
      <c r="BV101" s="71" t="s">
        <v>74</v>
      </c>
      <c r="BW101" s="71" t="s">
        <v>98</v>
      </c>
      <c r="BX101" s="71" t="s">
        <v>4</v>
      </c>
      <c r="CL101" s="71" t="s">
        <v>1</v>
      </c>
      <c r="CM101" s="71" t="s">
        <v>72</v>
      </c>
    </row>
    <row r="102" spans="1:91" s="4" customFormat="1" ht="16.5" customHeight="1">
      <c r="A102" s="64" t="s">
        <v>76</v>
      </c>
      <c r="B102" s="38"/>
      <c r="C102" s="178"/>
      <c r="D102" s="178"/>
      <c r="E102" s="268" t="s">
        <v>99</v>
      </c>
      <c r="F102" s="268"/>
      <c r="G102" s="268"/>
      <c r="H102" s="268"/>
      <c r="I102" s="268"/>
      <c r="J102" s="178"/>
      <c r="K102" s="268" t="s">
        <v>100</v>
      </c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8"/>
      <c r="AF102" s="268"/>
      <c r="AG102" s="238">
        <f>'2-21-3-1 - Výruby I.etapa'!J32</f>
        <v>3310.2</v>
      </c>
      <c r="AH102" s="239"/>
      <c r="AI102" s="239"/>
      <c r="AJ102" s="239"/>
      <c r="AK102" s="239"/>
      <c r="AL102" s="239"/>
      <c r="AM102" s="239"/>
      <c r="AN102" s="238">
        <f t="shared" si="1"/>
        <v>3972.24</v>
      </c>
      <c r="AO102" s="239"/>
      <c r="AP102" s="239"/>
      <c r="AQ102" s="72" t="s">
        <v>87</v>
      </c>
      <c r="AR102" s="38"/>
      <c r="AS102" s="73">
        <v>0</v>
      </c>
      <c r="AT102" s="74">
        <f t="shared" si="0"/>
        <v>662.04</v>
      </c>
      <c r="AU102" s="75">
        <f>'2-21-3-1 - Výruby I.etapa'!P122</f>
        <v>184.7</v>
      </c>
      <c r="AV102" s="74">
        <f>'2-21-3-1 - Výruby I.etapa'!J35</f>
        <v>0</v>
      </c>
      <c r="AW102" s="74">
        <f>'2-21-3-1 - Výruby I.etapa'!J36</f>
        <v>662.04</v>
      </c>
      <c r="AX102" s="74">
        <f>'2-21-3-1 - Výruby I.etapa'!J37</f>
        <v>0</v>
      </c>
      <c r="AY102" s="74">
        <f>'2-21-3-1 - Výruby I.etapa'!J38</f>
        <v>0</v>
      </c>
      <c r="AZ102" s="74">
        <f>'2-21-3-1 - Výruby I.etapa'!F35</f>
        <v>0</v>
      </c>
      <c r="BA102" s="74">
        <f>'2-21-3-1 - Výruby I.etapa'!F36</f>
        <v>3310.2</v>
      </c>
      <c r="BB102" s="74">
        <f>'2-21-3-1 - Výruby I.etapa'!F37</f>
        <v>0</v>
      </c>
      <c r="BC102" s="74">
        <f>'2-21-3-1 - Výruby I.etapa'!F38</f>
        <v>0</v>
      </c>
      <c r="BD102" s="76">
        <f>'2-21-3-1 - Výruby I.etapa'!F39</f>
        <v>0</v>
      </c>
      <c r="BE102" s="163"/>
      <c r="BF102" s="163"/>
      <c r="BG102" s="163"/>
      <c r="BH102" s="163"/>
      <c r="BI102" s="163"/>
      <c r="BJ102" s="163"/>
      <c r="BK102" s="163"/>
      <c r="BL102" s="163"/>
      <c r="BM102" s="163"/>
      <c r="BN102" s="163"/>
      <c r="BO102" s="163"/>
      <c r="BP102" s="163"/>
      <c r="BQ102" s="163"/>
      <c r="BR102" s="163"/>
      <c r="BS102" s="163"/>
      <c r="BT102" s="168" t="s">
        <v>88</v>
      </c>
      <c r="BU102" s="163"/>
      <c r="BV102" s="168" t="s">
        <v>74</v>
      </c>
      <c r="BW102" s="168" t="s">
        <v>101</v>
      </c>
      <c r="BX102" s="168" t="s">
        <v>98</v>
      </c>
      <c r="BY102" s="163"/>
      <c r="BZ102" s="163"/>
      <c r="CA102" s="163"/>
      <c r="CB102" s="163"/>
      <c r="CC102" s="163"/>
      <c r="CD102" s="163"/>
      <c r="CE102" s="163"/>
      <c r="CF102" s="163"/>
      <c r="CG102" s="163"/>
      <c r="CH102" s="163"/>
      <c r="CI102" s="163"/>
      <c r="CJ102" s="163"/>
      <c r="CK102" s="163"/>
      <c r="CL102" s="168" t="s">
        <v>1</v>
      </c>
      <c r="CM102" s="163"/>
    </row>
    <row r="103" spans="1:91" s="4" customFormat="1" ht="16.5" customHeight="1">
      <c r="A103" s="64" t="s">
        <v>76</v>
      </c>
      <c r="B103" s="38"/>
      <c r="C103" s="178"/>
      <c r="D103" s="178"/>
      <c r="E103" s="268" t="s">
        <v>102</v>
      </c>
      <c r="F103" s="268"/>
      <c r="G103" s="268"/>
      <c r="H103" s="268"/>
      <c r="I103" s="268"/>
      <c r="J103" s="178"/>
      <c r="K103" s="268" t="s">
        <v>103</v>
      </c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268"/>
      <c r="AF103" s="268"/>
      <c r="AG103" s="238">
        <f>'2-21-3-3 - Vegetačné prvky'!J32</f>
        <v>27071.55</v>
      </c>
      <c r="AH103" s="239"/>
      <c r="AI103" s="239"/>
      <c r="AJ103" s="239"/>
      <c r="AK103" s="239"/>
      <c r="AL103" s="239"/>
      <c r="AM103" s="239"/>
      <c r="AN103" s="238">
        <f t="shared" si="1"/>
        <v>32485.86</v>
      </c>
      <c r="AO103" s="239"/>
      <c r="AP103" s="239"/>
      <c r="AQ103" s="72" t="s">
        <v>87</v>
      </c>
      <c r="AR103" s="38"/>
      <c r="AS103" s="73">
        <v>0</v>
      </c>
      <c r="AT103" s="74">
        <f t="shared" si="0"/>
        <v>5414.31</v>
      </c>
      <c r="AU103" s="75">
        <f>'2-21-3-3 - Vegetačné prvky'!P123</f>
        <v>7738.5429320000012</v>
      </c>
      <c r="AV103" s="74">
        <f>'2-21-3-3 - Vegetačné prvky'!J35</f>
        <v>0</v>
      </c>
      <c r="AW103" s="74">
        <f>'2-21-3-3 - Vegetačné prvky'!J36</f>
        <v>5414.31</v>
      </c>
      <c r="AX103" s="74">
        <f>'2-21-3-3 - Vegetačné prvky'!J37</f>
        <v>0</v>
      </c>
      <c r="AY103" s="74">
        <f>'2-21-3-3 - Vegetačné prvky'!J38</f>
        <v>0</v>
      </c>
      <c r="AZ103" s="74">
        <f>'2-21-3-3 - Vegetačné prvky'!F35</f>
        <v>0</v>
      </c>
      <c r="BA103" s="74">
        <f>'2-21-3-3 - Vegetačné prvky'!F36</f>
        <v>27071.55</v>
      </c>
      <c r="BB103" s="74">
        <f>'2-21-3-3 - Vegetačné prvky'!F37</f>
        <v>0</v>
      </c>
      <c r="BC103" s="74">
        <f>'2-21-3-3 - Vegetačné prvky'!F38</f>
        <v>0</v>
      </c>
      <c r="BD103" s="76">
        <f>'2-21-3-3 - Vegetačné prvky'!F39</f>
        <v>0</v>
      </c>
      <c r="BE103" s="163"/>
      <c r="BF103" s="163"/>
      <c r="BG103" s="163"/>
      <c r="BH103" s="163"/>
      <c r="BI103" s="163"/>
      <c r="BJ103" s="163"/>
      <c r="BK103" s="163"/>
      <c r="BL103" s="163"/>
      <c r="BM103" s="163"/>
      <c r="BN103" s="163"/>
      <c r="BO103" s="163"/>
      <c r="BP103" s="163"/>
      <c r="BQ103" s="163"/>
      <c r="BR103" s="163"/>
      <c r="BS103" s="163"/>
      <c r="BT103" s="168" t="s">
        <v>88</v>
      </c>
      <c r="BU103" s="163"/>
      <c r="BV103" s="168" t="s">
        <v>74</v>
      </c>
      <c r="BW103" s="168" t="s">
        <v>104</v>
      </c>
      <c r="BX103" s="168" t="s">
        <v>98</v>
      </c>
      <c r="BY103" s="163"/>
      <c r="BZ103" s="163"/>
      <c r="CA103" s="163"/>
      <c r="CB103" s="163"/>
      <c r="CC103" s="163"/>
      <c r="CD103" s="163"/>
      <c r="CE103" s="163"/>
      <c r="CF103" s="163"/>
      <c r="CG103" s="163"/>
      <c r="CH103" s="163"/>
      <c r="CI103" s="163"/>
      <c r="CJ103" s="163"/>
      <c r="CK103" s="163"/>
      <c r="CL103" s="168" t="s">
        <v>1</v>
      </c>
      <c r="CM103" s="163"/>
    </row>
    <row r="104" spans="1:91" s="7" customFormat="1" ht="16.5" customHeight="1">
      <c r="A104" s="64" t="s">
        <v>76</v>
      </c>
      <c r="B104" s="65"/>
      <c r="C104" s="176"/>
      <c r="D104" s="232" t="s">
        <v>105</v>
      </c>
      <c r="E104" s="232"/>
      <c r="F104" s="232"/>
      <c r="G104" s="232"/>
      <c r="H104" s="232"/>
      <c r="I104" s="177"/>
      <c r="J104" s="232" t="s">
        <v>106</v>
      </c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  <c r="AE104" s="232"/>
      <c r="AF104" s="232"/>
      <c r="AG104" s="233">
        <f>'2-21-4 - SO 04 Vodovodná ...'!J30</f>
        <v>13756.01</v>
      </c>
      <c r="AH104" s="234"/>
      <c r="AI104" s="234"/>
      <c r="AJ104" s="234"/>
      <c r="AK104" s="234"/>
      <c r="AL104" s="234"/>
      <c r="AM104" s="234"/>
      <c r="AN104" s="233">
        <f t="shared" si="1"/>
        <v>16507.21</v>
      </c>
      <c r="AO104" s="234"/>
      <c r="AP104" s="234"/>
      <c r="AQ104" s="66" t="s">
        <v>79</v>
      </c>
      <c r="AR104" s="65"/>
      <c r="AS104" s="77">
        <v>0</v>
      </c>
      <c r="AT104" s="78">
        <f t="shared" si="0"/>
        <v>2751.2</v>
      </c>
      <c r="AU104" s="79">
        <f>'2-21-4 - SO 04 Vodovodná ...'!P123</f>
        <v>398.91222299999998</v>
      </c>
      <c r="AV104" s="78">
        <f>'2-21-4 - SO 04 Vodovodná ...'!J33</f>
        <v>0</v>
      </c>
      <c r="AW104" s="78">
        <f>'2-21-4 - SO 04 Vodovodná ...'!J34</f>
        <v>2751.2</v>
      </c>
      <c r="AX104" s="78">
        <f>'2-21-4 - SO 04 Vodovodná ...'!J35</f>
        <v>0</v>
      </c>
      <c r="AY104" s="78">
        <f>'2-21-4 - SO 04 Vodovodná ...'!J36</f>
        <v>0</v>
      </c>
      <c r="AZ104" s="78">
        <f>'2-21-4 - SO 04 Vodovodná ...'!F33</f>
        <v>0</v>
      </c>
      <c r="BA104" s="78">
        <f>'2-21-4 - SO 04 Vodovodná ...'!F34</f>
        <v>13756.01</v>
      </c>
      <c r="BB104" s="78">
        <f>'2-21-4 - SO 04 Vodovodná ...'!F35</f>
        <v>0</v>
      </c>
      <c r="BC104" s="78">
        <f>'2-21-4 - SO 04 Vodovodná ...'!F36</f>
        <v>0</v>
      </c>
      <c r="BD104" s="80">
        <f>'2-21-4 - SO 04 Vodovodná ...'!F37</f>
        <v>0</v>
      </c>
      <c r="BT104" s="71" t="s">
        <v>80</v>
      </c>
      <c r="BV104" s="71" t="s">
        <v>74</v>
      </c>
      <c r="BW104" s="71" t="s">
        <v>107</v>
      </c>
      <c r="BX104" s="71" t="s">
        <v>4</v>
      </c>
      <c r="CL104" s="71" t="s">
        <v>1</v>
      </c>
      <c r="CM104" s="71" t="s">
        <v>72</v>
      </c>
    </row>
    <row r="105" spans="1:91" s="2" customFormat="1" ht="30" customHeight="1">
      <c r="A105" s="172"/>
      <c r="B105" s="2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172"/>
      <c r="AR105" s="23"/>
      <c r="AS105" s="172"/>
      <c r="AT105" s="172"/>
      <c r="AU105" s="172"/>
      <c r="AV105" s="172"/>
      <c r="AW105" s="172"/>
      <c r="AX105" s="172"/>
      <c r="AY105" s="172"/>
      <c r="AZ105" s="172"/>
      <c r="BA105" s="172"/>
      <c r="BB105" s="172"/>
      <c r="BC105" s="172"/>
      <c r="BD105" s="172"/>
      <c r="BE105" s="172"/>
    </row>
    <row r="106" spans="1:91" s="2" customFormat="1" ht="6.95" customHeight="1">
      <c r="A106" s="172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23"/>
      <c r="AS106" s="172"/>
      <c r="AT106" s="172"/>
      <c r="AU106" s="172"/>
      <c r="AV106" s="172"/>
      <c r="AW106" s="172"/>
      <c r="AX106" s="172"/>
      <c r="AY106" s="172"/>
      <c r="AZ106" s="172"/>
      <c r="BA106" s="172"/>
      <c r="BB106" s="172"/>
      <c r="BC106" s="172"/>
      <c r="BD106" s="172"/>
      <c r="BE106" s="172"/>
    </row>
    <row r="112" spans="1:91">
      <c r="AL112" s="229"/>
    </row>
  </sheetData>
  <mergeCells count="76">
    <mergeCell ref="J97:AF97"/>
    <mergeCell ref="J104:AF104"/>
    <mergeCell ref="J96:AF96"/>
    <mergeCell ref="D101:H101"/>
    <mergeCell ref="D104:H104"/>
    <mergeCell ref="D97:H97"/>
    <mergeCell ref="D96:H96"/>
    <mergeCell ref="E99:I99"/>
    <mergeCell ref="E103:I103"/>
    <mergeCell ref="E102:I102"/>
    <mergeCell ref="E100:I100"/>
    <mergeCell ref="E98:I98"/>
    <mergeCell ref="K103:AF103"/>
    <mergeCell ref="K98:AF98"/>
    <mergeCell ref="K102:AF102"/>
    <mergeCell ref="K99:AF99"/>
    <mergeCell ref="K100:AF100"/>
    <mergeCell ref="J101:AF101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L31:P31"/>
    <mergeCell ref="L32:P32"/>
    <mergeCell ref="W32:AE32"/>
    <mergeCell ref="AK32:AO32"/>
    <mergeCell ref="L85:AO85"/>
    <mergeCell ref="W31:AE31"/>
    <mergeCell ref="L33:P33"/>
    <mergeCell ref="W33:AE33"/>
    <mergeCell ref="AK33:AO33"/>
    <mergeCell ref="AK35:AO35"/>
    <mergeCell ref="X35:AB35"/>
    <mergeCell ref="AR2:BE2"/>
    <mergeCell ref="AG104:AM104"/>
    <mergeCell ref="AG103:AM103"/>
    <mergeCell ref="AG102:AM102"/>
    <mergeCell ref="AG96:AM96"/>
    <mergeCell ref="AG100:AM100"/>
    <mergeCell ref="AG101:AM101"/>
    <mergeCell ref="AG97:AM97"/>
    <mergeCell ref="AG99:AM99"/>
    <mergeCell ref="AG98:AM98"/>
    <mergeCell ref="AG92:AM92"/>
    <mergeCell ref="AM90:AP90"/>
    <mergeCell ref="AM89:AP89"/>
    <mergeCell ref="AM87:AN87"/>
    <mergeCell ref="AN96:AP96"/>
    <mergeCell ref="AK31:AO31"/>
    <mergeCell ref="AN98:AP98"/>
    <mergeCell ref="AN100:AP100"/>
    <mergeCell ref="AS89:AT91"/>
    <mergeCell ref="AN94:AP94"/>
    <mergeCell ref="AN104:AP104"/>
    <mergeCell ref="AN97:AP97"/>
    <mergeCell ref="AN103:AP103"/>
    <mergeCell ref="AN99:AP99"/>
    <mergeCell ref="AN102:AP102"/>
    <mergeCell ref="AN101:AP101"/>
    <mergeCell ref="D95:H95"/>
    <mergeCell ref="J95:AF95"/>
    <mergeCell ref="AG95:AM95"/>
    <mergeCell ref="AN95:AP95"/>
    <mergeCell ref="AN92:AP92"/>
    <mergeCell ref="AG94:AM94"/>
    <mergeCell ref="C92:G92"/>
    <mergeCell ref="I92:AF92"/>
  </mergeCells>
  <hyperlinks>
    <hyperlink ref="A96" location="'2-21-1 - SO 01 Spevnené p...'!C2" display="/" xr:uid="{00000000-0004-0000-0000-000000000000}"/>
    <hyperlink ref="A98" location="'2-21-2-1 - Typový mobiliá...'!C2" display="/" xr:uid="{00000000-0004-0000-0000-000001000000}"/>
    <hyperlink ref="A99" location="'2-21-2-2 - Typový mobiliá...'!C2" display="/" xr:uid="{00000000-0004-0000-0000-000002000000}"/>
    <hyperlink ref="A100" location="'2-21-2-3 - Atypové prvky'!C2" display="/" xr:uid="{00000000-0004-0000-0000-000003000000}"/>
    <hyperlink ref="A102" location="'2-21-3-1 - Výruby I.etapa'!C2" display="/" xr:uid="{00000000-0004-0000-0000-000004000000}"/>
    <hyperlink ref="A103" location="'2-21-3-3 - Vegetačné prvky'!C2" display="/" xr:uid="{00000000-0004-0000-0000-000006000000}"/>
    <hyperlink ref="A104" location="'2-21-4 - SO 04 Vodovodná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DADB5-D745-4201-A7A5-BD688F90045C}">
  <dimension ref="A1:K116"/>
  <sheetViews>
    <sheetView workbookViewId="0">
      <selection activeCell="Q110" sqref="Q110"/>
    </sheetView>
  </sheetViews>
  <sheetFormatPr defaultRowHeight="11.25"/>
  <cols>
    <col min="6" max="6" width="58.1640625" customWidth="1"/>
    <col min="10" max="10" width="17.1640625" customWidth="1"/>
  </cols>
  <sheetData>
    <row r="1" spans="1:11">
      <c r="A1" s="162"/>
      <c r="B1" s="162"/>
      <c r="C1" s="162"/>
      <c r="D1" s="162"/>
      <c r="E1" s="162"/>
      <c r="F1" s="162"/>
      <c r="G1" s="162"/>
      <c r="H1" s="162"/>
      <c r="I1" s="162"/>
      <c r="J1" s="162"/>
    </row>
    <row r="2" spans="1:11">
      <c r="A2" s="162"/>
      <c r="B2" s="162"/>
      <c r="C2" s="162"/>
      <c r="D2" s="162"/>
      <c r="E2" s="162"/>
      <c r="F2" s="162"/>
      <c r="G2" s="162"/>
      <c r="H2" s="162"/>
      <c r="I2" s="162"/>
      <c r="J2" s="162"/>
    </row>
    <row r="3" spans="1:11">
      <c r="A3" s="162"/>
      <c r="B3" s="195"/>
      <c r="C3" s="196"/>
      <c r="D3" s="196"/>
      <c r="E3" s="196"/>
      <c r="F3" s="196"/>
      <c r="G3" s="196"/>
      <c r="H3" s="196"/>
      <c r="I3" s="196"/>
      <c r="J3" s="196"/>
      <c r="K3" s="197"/>
    </row>
    <row r="4" spans="1:11" ht="18">
      <c r="A4" s="162"/>
      <c r="B4" s="198"/>
      <c r="C4" s="181"/>
      <c r="D4" s="199" t="s">
        <v>108</v>
      </c>
      <c r="E4" s="181"/>
      <c r="F4" s="181"/>
      <c r="G4" s="181"/>
      <c r="H4" s="181"/>
      <c r="I4" s="181"/>
      <c r="J4" s="181"/>
      <c r="K4" s="200"/>
    </row>
    <row r="5" spans="1:11">
      <c r="A5" s="162"/>
      <c r="B5" s="198"/>
      <c r="C5" s="181"/>
      <c r="D5" s="181"/>
      <c r="E5" s="181"/>
      <c r="F5" s="181"/>
      <c r="G5" s="181"/>
      <c r="H5" s="181"/>
      <c r="I5" s="181"/>
      <c r="J5" s="181"/>
      <c r="K5" s="200"/>
    </row>
    <row r="6" spans="1:11" ht="12.75">
      <c r="A6" s="2"/>
      <c r="B6" s="201"/>
      <c r="C6" s="182"/>
      <c r="D6" s="185" t="s">
        <v>13</v>
      </c>
      <c r="E6" s="182"/>
      <c r="F6" s="182"/>
      <c r="G6" s="182"/>
      <c r="H6" s="182"/>
      <c r="I6" s="182"/>
      <c r="J6" s="182"/>
      <c r="K6" s="200"/>
    </row>
    <row r="7" spans="1:11" ht="11.25" customHeight="1">
      <c r="A7" s="2"/>
      <c r="B7" s="201"/>
      <c r="C7" s="182"/>
      <c r="D7" s="182"/>
      <c r="E7" s="270" t="s">
        <v>14</v>
      </c>
      <c r="F7" s="271"/>
      <c r="G7" s="271"/>
      <c r="H7" s="271"/>
      <c r="I7" s="182"/>
      <c r="J7" s="182"/>
      <c r="K7" s="200"/>
    </row>
    <row r="8" spans="1:11">
      <c r="A8" s="2"/>
      <c r="B8" s="201"/>
      <c r="C8" s="182"/>
      <c r="D8" s="182"/>
      <c r="E8" s="182"/>
      <c r="F8" s="182"/>
      <c r="G8" s="182"/>
      <c r="H8" s="182"/>
      <c r="I8" s="182"/>
      <c r="J8" s="182"/>
      <c r="K8" s="200"/>
    </row>
    <row r="9" spans="1:11" ht="12.75">
      <c r="A9" s="2"/>
      <c r="B9" s="201"/>
      <c r="C9" s="182"/>
      <c r="D9" s="185" t="s">
        <v>15</v>
      </c>
      <c r="E9" s="182"/>
      <c r="F9" s="202" t="s">
        <v>1</v>
      </c>
      <c r="G9" s="182"/>
      <c r="H9" s="182"/>
      <c r="I9" s="185" t="s">
        <v>16</v>
      </c>
      <c r="J9" s="202" t="s">
        <v>1</v>
      </c>
      <c r="K9" s="200"/>
    </row>
    <row r="10" spans="1:11" ht="12.75">
      <c r="A10" s="2"/>
      <c r="B10" s="201"/>
      <c r="C10" s="182"/>
      <c r="D10" s="185" t="s">
        <v>17</v>
      </c>
      <c r="E10" s="182"/>
      <c r="F10" s="202" t="s">
        <v>837</v>
      </c>
      <c r="G10" s="182"/>
      <c r="H10" s="182"/>
      <c r="I10" s="185" t="s">
        <v>19</v>
      </c>
      <c r="J10" s="203" t="str">
        <f>'[1]Rekapitulácia stavby'!AN8</f>
        <v>15. 6. 2021</v>
      </c>
      <c r="K10" s="200"/>
    </row>
    <row r="11" spans="1:11">
      <c r="A11" s="2"/>
      <c r="B11" s="201"/>
      <c r="C11" s="182"/>
      <c r="D11" s="182"/>
      <c r="E11" s="182"/>
      <c r="F11" s="182"/>
      <c r="G11" s="182"/>
      <c r="H11" s="182"/>
      <c r="I11" s="182"/>
      <c r="J11" s="182"/>
      <c r="K11" s="200"/>
    </row>
    <row r="12" spans="1:11" ht="12.75">
      <c r="A12" s="2"/>
      <c r="B12" s="201"/>
      <c r="C12" s="182"/>
      <c r="D12" s="185" t="s">
        <v>21</v>
      </c>
      <c r="E12" s="182"/>
      <c r="F12" s="182"/>
      <c r="G12" s="182"/>
      <c r="H12" s="182"/>
      <c r="I12" s="185" t="s">
        <v>22</v>
      </c>
      <c r="J12" s="202" t="s">
        <v>1</v>
      </c>
      <c r="K12" s="200"/>
    </row>
    <row r="13" spans="1:11" ht="12.75">
      <c r="A13" s="2"/>
      <c r="B13" s="201"/>
      <c r="C13" s="182"/>
      <c r="D13" s="182"/>
      <c r="E13" s="202" t="s">
        <v>838</v>
      </c>
      <c r="F13" s="182"/>
      <c r="G13" s="182"/>
      <c r="H13" s="182"/>
      <c r="I13" s="185" t="s">
        <v>24</v>
      </c>
      <c r="J13" s="202" t="s">
        <v>1</v>
      </c>
      <c r="K13" s="200"/>
    </row>
    <row r="14" spans="1:11">
      <c r="A14" s="2"/>
      <c r="B14" s="201"/>
      <c r="C14" s="182"/>
      <c r="D14" s="182"/>
      <c r="E14" s="182"/>
      <c r="F14" s="182"/>
      <c r="G14" s="182"/>
      <c r="H14" s="182"/>
      <c r="I14" s="182"/>
      <c r="J14" s="182"/>
      <c r="K14" s="200"/>
    </row>
    <row r="15" spans="1:11" ht="12.75">
      <c r="A15" s="2"/>
      <c r="B15" s="201"/>
      <c r="C15" s="182"/>
      <c r="D15" s="185" t="s">
        <v>25</v>
      </c>
      <c r="E15" s="182"/>
      <c r="F15" s="182"/>
      <c r="G15" s="182"/>
      <c r="H15" s="182"/>
      <c r="I15" s="185" t="s">
        <v>22</v>
      </c>
      <c r="J15" s="202" t="str">
        <f>'[1]Rekapitulácia stavby'!AN13</f>
        <v/>
      </c>
      <c r="K15" s="200"/>
    </row>
    <row r="16" spans="1:11" ht="12.75">
      <c r="A16" s="2"/>
      <c r="B16" s="201"/>
      <c r="C16" s="182"/>
      <c r="D16" s="182"/>
      <c r="E16" s="272" t="str">
        <f>'[1]Rekapitulácia stavby'!E14</f>
        <v xml:space="preserve"> </v>
      </c>
      <c r="F16" s="272"/>
      <c r="G16" s="272"/>
      <c r="H16" s="272"/>
      <c r="I16" s="185" t="s">
        <v>24</v>
      </c>
      <c r="J16" s="202" t="str">
        <f>'[1]Rekapitulácia stavby'!AN14</f>
        <v/>
      </c>
      <c r="K16" s="200"/>
    </row>
    <row r="17" spans="1:11">
      <c r="A17" s="2"/>
      <c r="B17" s="201"/>
      <c r="C17" s="182"/>
      <c r="D17" s="182"/>
      <c r="E17" s="182"/>
      <c r="F17" s="182"/>
      <c r="G17" s="182"/>
      <c r="H17" s="182"/>
      <c r="I17" s="182"/>
      <c r="J17" s="182"/>
      <c r="K17" s="200"/>
    </row>
    <row r="18" spans="1:11" ht="12.75">
      <c r="A18" s="2"/>
      <c r="B18" s="201"/>
      <c r="C18" s="182"/>
      <c r="D18" s="185" t="s">
        <v>27</v>
      </c>
      <c r="E18" s="182"/>
      <c r="F18" s="182"/>
      <c r="G18" s="182"/>
      <c r="H18" s="182"/>
      <c r="I18" s="185" t="s">
        <v>22</v>
      </c>
      <c r="J18" s="202" t="s">
        <v>1</v>
      </c>
      <c r="K18" s="200"/>
    </row>
    <row r="19" spans="1:11" ht="12.75">
      <c r="A19" s="2"/>
      <c r="B19" s="201"/>
      <c r="C19" s="182"/>
      <c r="D19" s="182"/>
      <c r="E19" s="202" t="s">
        <v>839</v>
      </c>
      <c r="F19" s="182"/>
      <c r="G19" s="182"/>
      <c r="H19" s="182"/>
      <c r="I19" s="185" t="s">
        <v>24</v>
      </c>
      <c r="J19" s="202" t="s">
        <v>1</v>
      </c>
      <c r="K19" s="200"/>
    </row>
    <row r="20" spans="1:11">
      <c r="A20" s="2"/>
      <c r="B20" s="201"/>
      <c r="C20" s="182"/>
      <c r="D20" s="182"/>
      <c r="E20" s="182"/>
      <c r="F20" s="182"/>
      <c r="G20" s="182"/>
      <c r="H20" s="182"/>
      <c r="I20" s="182"/>
      <c r="J20" s="182"/>
      <c r="K20" s="200"/>
    </row>
    <row r="21" spans="1:11" ht="12.75">
      <c r="A21" s="2"/>
      <c r="B21" s="201"/>
      <c r="C21" s="182"/>
      <c r="D21" s="185" t="s">
        <v>30</v>
      </c>
      <c r="E21" s="182"/>
      <c r="F21" s="182"/>
      <c r="G21" s="182"/>
      <c r="H21" s="182"/>
      <c r="I21" s="185" t="s">
        <v>22</v>
      </c>
      <c r="J21" s="202" t="str">
        <f>IF('[1]Rekapitulácia stavby'!AN19="","",'[1]Rekapitulácia stavby'!AN19)</f>
        <v/>
      </c>
      <c r="K21" s="200"/>
    </row>
    <row r="22" spans="1:11" ht="12.75">
      <c r="A22" s="2"/>
      <c r="B22" s="201"/>
      <c r="C22" s="182"/>
      <c r="D22" s="182"/>
      <c r="E22" s="202" t="str">
        <f>IF('[1]Rekapitulácia stavby'!E20="","",'[1]Rekapitulácia stavby'!E20)</f>
        <v xml:space="preserve"> </v>
      </c>
      <c r="F22" s="182"/>
      <c r="G22" s="182"/>
      <c r="H22" s="182"/>
      <c r="I22" s="185" t="s">
        <v>24</v>
      </c>
      <c r="J22" s="202" t="str">
        <f>IF('[1]Rekapitulácia stavby'!AN20="","",'[1]Rekapitulácia stavby'!AN20)</f>
        <v/>
      </c>
      <c r="K22" s="200"/>
    </row>
    <row r="23" spans="1:11">
      <c r="A23" s="2"/>
      <c r="B23" s="201"/>
      <c r="C23" s="182"/>
      <c r="D23" s="182"/>
      <c r="E23" s="182"/>
      <c r="F23" s="182"/>
      <c r="G23" s="182"/>
      <c r="H23" s="182"/>
      <c r="I23" s="182"/>
      <c r="J23" s="182"/>
      <c r="K23" s="200"/>
    </row>
    <row r="24" spans="1:11" ht="12.75">
      <c r="A24" s="2"/>
      <c r="B24" s="201"/>
      <c r="C24" s="182"/>
      <c r="D24" s="185" t="s">
        <v>31</v>
      </c>
      <c r="E24" s="182"/>
      <c r="F24" s="182"/>
      <c r="G24" s="182"/>
      <c r="H24" s="182"/>
      <c r="I24" s="182"/>
      <c r="J24" s="182"/>
      <c r="K24" s="200"/>
    </row>
    <row r="25" spans="1:11" ht="12.75">
      <c r="A25" s="8"/>
      <c r="B25" s="204"/>
      <c r="C25" s="183"/>
      <c r="D25" s="183"/>
      <c r="E25" s="273" t="s">
        <v>1</v>
      </c>
      <c r="F25" s="273"/>
      <c r="G25" s="273"/>
      <c r="H25" s="273"/>
      <c r="I25" s="183"/>
      <c r="J25" s="183"/>
      <c r="K25" s="200"/>
    </row>
    <row r="26" spans="1:11">
      <c r="A26" s="2"/>
      <c r="B26" s="201"/>
      <c r="C26" s="182"/>
      <c r="D26" s="182"/>
      <c r="E26" s="182"/>
      <c r="F26" s="182"/>
      <c r="G26" s="182"/>
      <c r="H26" s="182"/>
      <c r="I26" s="182"/>
      <c r="J26" s="182"/>
      <c r="K26" s="200"/>
    </row>
    <row r="27" spans="1:11">
      <c r="A27" s="2"/>
      <c r="B27" s="201"/>
      <c r="C27" s="182"/>
      <c r="D27" s="42"/>
      <c r="E27" s="42"/>
      <c r="F27" s="42"/>
      <c r="G27" s="42"/>
      <c r="H27" s="42"/>
      <c r="I27" s="42"/>
      <c r="J27" s="42"/>
      <c r="K27" s="200"/>
    </row>
    <row r="28" spans="1:11" ht="15.75">
      <c r="A28" s="2"/>
      <c r="B28" s="201"/>
      <c r="C28" s="182"/>
      <c r="D28" s="205" t="s">
        <v>32</v>
      </c>
      <c r="E28" s="182"/>
      <c r="F28" s="182"/>
      <c r="G28" s="182"/>
      <c r="H28" s="182"/>
      <c r="I28" s="182"/>
      <c r="J28" s="206">
        <f>ROUND(J111, 2)</f>
        <v>2344.1999999999998</v>
      </c>
      <c r="K28" s="200"/>
    </row>
    <row r="29" spans="1:11">
      <c r="A29" s="2"/>
      <c r="B29" s="201"/>
      <c r="C29" s="182"/>
      <c r="D29" s="42"/>
      <c r="E29" s="42"/>
      <c r="F29" s="42"/>
      <c r="G29" s="42"/>
      <c r="H29" s="42"/>
      <c r="I29" s="42"/>
      <c r="J29" s="42"/>
      <c r="K29" s="200"/>
    </row>
    <row r="30" spans="1:11" ht="12.75">
      <c r="A30" s="2"/>
      <c r="B30" s="201"/>
      <c r="C30" s="182"/>
      <c r="D30" s="182"/>
      <c r="E30" s="182"/>
      <c r="F30" s="186" t="s">
        <v>34</v>
      </c>
      <c r="G30" s="182"/>
      <c r="H30" s="182"/>
      <c r="I30" s="186" t="s">
        <v>33</v>
      </c>
      <c r="J30" s="186" t="s">
        <v>35</v>
      </c>
      <c r="K30" s="200"/>
    </row>
    <row r="31" spans="1:11" ht="12.75">
      <c r="A31" s="2"/>
      <c r="B31" s="201"/>
      <c r="C31" s="182"/>
      <c r="D31" s="175" t="s">
        <v>36</v>
      </c>
      <c r="E31" s="185" t="s">
        <v>37</v>
      </c>
      <c r="F31" s="74">
        <f>ROUND((SUM(BE111:BE115)),  2)</f>
        <v>0</v>
      </c>
      <c r="G31" s="182"/>
      <c r="H31" s="182"/>
      <c r="I31" s="207">
        <v>0.2</v>
      </c>
      <c r="J31" s="74">
        <f>ROUND(((SUM(BE111:BE115))*I31),  2)</f>
        <v>0</v>
      </c>
      <c r="K31" s="200"/>
    </row>
    <row r="32" spans="1:11" ht="12.75">
      <c r="A32" s="2"/>
      <c r="B32" s="201"/>
      <c r="C32" s="182"/>
      <c r="D32" s="182"/>
      <c r="E32" s="185" t="s">
        <v>38</v>
      </c>
      <c r="F32" s="74">
        <v>2344.1999999999998</v>
      </c>
      <c r="G32" s="182"/>
      <c r="H32" s="182"/>
      <c r="I32" s="207">
        <v>0.2</v>
      </c>
      <c r="J32" s="74">
        <v>468.84</v>
      </c>
      <c r="K32" s="200"/>
    </row>
    <row r="33" spans="1:11">
      <c r="A33" s="2"/>
      <c r="B33" s="201"/>
      <c r="C33" s="182"/>
      <c r="D33" s="182"/>
      <c r="E33" s="182"/>
      <c r="F33" s="182"/>
      <c r="G33" s="182"/>
      <c r="H33" s="182"/>
      <c r="I33" s="182"/>
      <c r="J33" s="182"/>
      <c r="K33" s="200"/>
    </row>
    <row r="34" spans="1:11" ht="15.75">
      <c r="A34" s="2"/>
      <c r="B34" s="201"/>
      <c r="C34" s="184"/>
      <c r="D34" s="91" t="s">
        <v>42</v>
      </c>
      <c r="E34" s="191"/>
      <c r="F34" s="191"/>
      <c r="G34" s="92" t="s">
        <v>43</v>
      </c>
      <c r="H34" s="93" t="s">
        <v>44</v>
      </c>
      <c r="I34" s="191"/>
      <c r="J34" s="94">
        <f>SUM(J28:J32)</f>
        <v>2813.04</v>
      </c>
      <c r="K34" s="200"/>
    </row>
    <row r="35" spans="1:11">
      <c r="A35" s="2"/>
      <c r="B35" s="201"/>
      <c r="C35" s="182"/>
      <c r="D35" s="182"/>
      <c r="E35" s="182"/>
      <c r="F35" s="182"/>
      <c r="G35" s="182"/>
      <c r="H35" s="182"/>
      <c r="I35" s="182"/>
      <c r="J35" s="182"/>
      <c r="K35" s="200"/>
    </row>
    <row r="36" spans="1:11">
      <c r="A36" s="162"/>
      <c r="B36" s="198"/>
      <c r="C36" s="181"/>
      <c r="D36" s="181"/>
      <c r="E36" s="181"/>
      <c r="F36" s="181"/>
      <c r="G36" s="181"/>
      <c r="H36" s="181"/>
      <c r="I36" s="181"/>
      <c r="J36" s="181"/>
      <c r="K36" s="200"/>
    </row>
    <row r="37" spans="1:11">
      <c r="A37" s="162"/>
      <c r="B37" s="198"/>
      <c r="C37" s="181"/>
      <c r="D37" s="181"/>
      <c r="E37" s="181"/>
      <c r="F37" s="181"/>
      <c r="G37" s="181"/>
      <c r="H37" s="181"/>
      <c r="I37" s="181"/>
      <c r="J37" s="181"/>
      <c r="K37" s="200"/>
    </row>
    <row r="38" spans="1:11">
      <c r="A38" s="162"/>
      <c r="B38" s="198"/>
      <c r="C38" s="181"/>
      <c r="D38" s="181"/>
      <c r="E38" s="181"/>
      <c r="F38" s="181"/>
      <c r="G38" s="181"/>
      <c r="H38" s="181"/>
      <c r="I38" s="181"/>
      <c r="J38" s="181"/>
      <c r="K38" s="200"/>
    </row>
    <row r="39" spans="1:11">
      <c r="A39" s="162"/>
      <c r="B39" s="198"/>
      <c r="C39" s="181"/>
      <c r="D39" s="181"/>
      <c r="E39" s="181"/>
      <c r="F39" s="181"/>
      <c r="G39" s="181"/>
      <c r="H39" s="181"/>
      <c r="I39" s="181"/>
      <c r="J39" s="181"/>
      <c r="K39" s="200"/>
    </row>
    <row r="40" spans="1:11">
      <c r="A40" s="162"/>
      <c r="B40" s="198"/>
      <c r="C40" s="181"/>
      <c r="D40" s="181"/>
      <c r="E40" s="181"/>
      <c r="F40" s="181"/>
      <c r="G40" s="181"/>
      <c r="H40" s="181"/>
      <c r="I40" s="181"/>
      <c r="J40" s="181"/>
      <c r="K40" s="200"/>
    </row>
    <row r="41" spans="1:11">
      <c r="A41" s="162"/>
      <c r="B41" s="198"/>
      <c r="C41" s="181"/>
      <c r="D41" s="181"/>
      <c r="E41" s="181"/>
      <c r="F41" s="181"/>
      <c r="G41" s="181"/>
      <c r="H41" s="181"/>
      <c r="I41" s="181"/>
      <c r="J41" s="181"/>
      <c r="K41" s="200"/>
    </row>
    <row r="42" spans="1:11">
      <c r="A42" s="162"/>
      <c r="B42" s="198"/>
      <c r="C42" s="181"/>
      <c r="D42" s="181"/>
      <c r="E42" s="181"/>
      <c r="F42" s="181"/>
      <c r="G42" s="181"/>
      <c r="H42" s="181"/>
      <c r="I42" s="181"/>
      <c r="J42" s="181"/>
      <c r="K42" s="200"/>
    </row>
    <row r="43" spans="1:11">
      <c r="A43" s="162"/>
      <c r="B43" s="198"/>
      <c r="C43" s="181"/>
      <c r="D43" s="181"/>
      <c r="E43" s="181"/>
      <c r="F43" s="181"/>
      <c r="G43" s="181"/>
      <c r="H43" s="181"/>
      <c r="I43" s="181"/>
      <c r="J43" s="181"/>
      <c r="K43" s="200"/>
    </row>
    <row r="44" spans="1:11">
      <c r="A44" s="162"/>
      <c r="B44" s="198"/>
      <c r="C44" s="181"/>
      <c r="D44" s="181"/>
      <c r="E44" s="181"/>
      <c r="F44" s="181"/>
      <c r="G44" s="181"/>
      <c r="H44" s="181"/>
      <c r="I44" s="181"/>
      <c r="J44" s="181"/>
      <c r="K44" s="200"/>
    </row>
    <row r="45" spans="1:11">
      <c r="A45" s="162"/>
      <c r="B45" s="198"/>
      <c r="C45" s="181"/>
      <c r="D45" s="181"/>
      <c r="E45" s="181"/>
      <c r="F45" s="181"/>
      <c r="G45" s="181"/>
      <c r="H45" s="181"/>
      <c r="I45" s="181"/>
      <c r="J45" s="181"/>
      <c r="K45" s="200"/>
    </row>
    <row r="46" spans="1:11">
      <c r="A46" s="162"/>
      <c r="B46" s="198"/>
      <c r="C46" s="181"/>
      <c r="D46" s="181"/>
      <c r="E46" s="181"/>
      <c r="F46" s="181"/>
      <c r="G46" s="181"/>
      <c r="H46" s="181"/>
      <c r="I46" s="181"/>
      <c r="J46" s="181"/>
      <c r="K46" s="200"/>
    </row>
    <row r="47" spans="1:11" ht="12.75">
      <c r="A47" s="2"/>
      <c r="B47" s="201"/>
      <c r="C47" s="182"/>
      <c r="D47" s="30" t="s">
        <v>45</v>
      </c>
      <c r="E47" s="31"/>
      <c r="F47" s="31"/>
      <c r="G47" s="30" t="s">
        <v>46</v>
      </c>
      <c r="H47" s="31"/>
      <c r="I47" s="31"/>
      <c r="J47" s="31"/>
      <c r="K47" s="200"/>
    </row>
    <row r="48" spans="1:11">
      <c r="A48" s="162"/>
      <c r="B48" s="198"/>
      <c r="C48" s="181"/>
      <c r="D48" s="181"/>
      <c r="E48" s="181"/>
      <c r="F48" s="181"/>
      <c r="G48" s="181"/>
      <c r="H48" s="181"/>
      <c r="I48" s="181"/>
      <c r="J48" s="181"/>
      <c r="K48" s="200"/>
    </row>
    <row r="49" spans="1:11">
      <c r="A49" s="162"/>
      <c r="B49" s="198"/>
      <c r="C49" s="181"/>
      <c r="D49" s="181"/>
      <c r="E49" s="181"/>
      <c r="F49" s="181"/>
      <c r="G49" s="181"/>
      <c r="H49" s="181"/>
      <c r="I49" s="181"/>
      <c r="J49" s="181"/>
      <c r="K49" s="200"/>
    </row>
    <row r="50" spans="1:11">
      <c r="A50" s="162"/>
      <c r="B50" s="198"/>
      <c r="C50" s="181"/>
      <c r="D50" s="181"/>
      <c r="E50" s="181"/>
      <c r="F50" s="181"/>
      <c r="G50" s="181"/>
      <c r="H50" s="181"/>
      <c r="I50" s="181"/>
      <c r="J50" s="181"/>
      <c r="K50" s="200"/>
    </row>
    <row r="51" spans="1:11">
      <c r="A51" s="162"/>
      <c r="B51" s="198"/>
      <c r="C51" s="181"/>
      <c r="D51" s="181"/>
      <c r="E51" s="181"/>
      <c r="F51" s="181"/>
      <c r="G51" s="181"/>
      <c r="H51" s="181"/>
      <c r="I51" s="181"/>
      <c r="J51" s="181"/>
      <c r="K51" s="200"/>
    </row>
    <row r="52" spans="1:11">
      <c r="A52" s="162"/>
      <c r="B52" s="198"/>
      <c r="C52" s="181"/>
      <c r="D52" s="181"/>
      <c r="E52" s="181"/>
      <c r="F52" s="181"/>
      <c r="G52" s="181"/>
      <c r="H52" s="181"/>
      <c r="I52" s="181"/>
      <c r="J52" s="181"/>
      <c r="K52" s="200"/>
    </row>
    <row r="53" spans="1:11">
      <c r="A53" s="162"/>
      <c r="B53" s="198"/>
      <c r="C53" s="181"/>
      <c r="D53" s="181"/>
      <c r="E53" s="181"/>
      <c r="F53" s="181"/>
      <c r="G53" s="181"/>
      <c r="H53" s="181"/>
      <c r="I53" s="181"/>
      <c r="J53" s="181"/>
      <c r="K53" s="200"/>
    </row>
    <row r="54" spans="1:11">
      <c r="A54" s="162"/>
      <c r="B54" s="198"/>
      <c r="C54" s="181"/>
      <c r="D54" s="181"/>
      <c r="E54" s="181"/>
      <c r="F54" s="181"/>
      <c r="G54" s="181"/>
      <c r="H54" s="181"/>
      <c r="I54" s="181"/>
      <c r="J54" s="181"/>
      <c r="K54" s="200"/>
    </row>
    <row r="55" spans="1:11">
      <c r="A55" s="162"/>
      <c r="B55" s="198"/>
      <c r="C55" s="181"/>
      <c r="D55" s="181"/>
      <c r="E55" s="181"/>
      <c r="F55" s="181"/>
      <c r="G55" s="181"/>
      <c r="H55" s="181"/>
      <c r="I55" s="181"/>
      <c r="J55" s="181"/>
      <c r="K55" s="200"/>
    </row>
    <row r="56" spans="1:11">
      <c r="A56" s="162"/>
      <c r="B56" s="198"/>
      <c r="C56" s="181"/>
      <c r="D56" s="181"/>
      <c r="E56" s="181"/>
      <c r="F56" s="181"/>
      <c r="G56" s="181"/>
      <c r="H56" s="181"/>
      <c r="I56" s="181"/>
      <c r="J56" s="181"/>
      <c r="K56" s="200"/>
    </row>
    <row r="57" spans="1:11">
      <c r="A57" s="162"/>
      <c r="B57" s="198"/>
      <c r="C57" s="181"/>
      <c r="D57" s="181"/>
      <c r="E57" s="181"/>
      <c r="F57" s="181"/>
      <c r="G57" s="181"/>
      <c r="H57" s="181"/>
      <c r="I57" s="181"/>
      <c r="J57" s="181"/>
      <c r="K57" s="200"/>
    </row>
    <row r="58" spans="1:11" ht="12.75">
      <c r="A58" s="2"/>
      <c r="B58" s="201"/>
      <c r="C58" s="182"/>
      <c r="D58" s="32" t="s">
        <v>47</v>
      </c>
      <c r="E58" s="192"/>
      <c r="F58" s="96" t="s">
        <v>48</v>
      </c>
      <c r="G58" s="32" t="s">
        <v>47</v>
      </c>
      <c r="H58" s="192"/>
      <c r="I58" s="192"/>
      <c r="J58" s="97" t="s">
        <v>48</v>
      </c>
      <c r="K58" s="200"/>
    </row>
    <row r="59" spans="1:11">
      <c r="A59" s="162"/>
      <c r="B59" s="198"/>
      <c r="C59" s="181"/>
      <c r="D59" s="181"/>
      <c r="E59" s="181"/>
      <c r="F59" s="181"/>
      <c r="G59" s="181"/>
      <c r="H59" s="181"/>
      <c r="I59" s="181"/>
      <c r="J59" s="181"/>
      <c r="K59" s="200"/>
    </row>
    <row r="60" spans="1:11">
      <c r="A60" s="162"/>
      <c r="B60" s="198"/>
      <c r="C60" s="181"/>
      <c r="D60" s="181"/>
      <c r="E60" s="181"/>
      <c r="F60" s="181"/>
      <c r="G60" s="181"/>
      <c r="H60" s="181"/>
      <c r="I60" s="181"/>
      <c r="J60" s="181"/>
      <c r="K60" s="200"/>
    </row>
    <row r="61" spans="1:11">
      <c r="A61" s="162"/>
      <c r="B61" s="198"/>
      <c r="C61" s="181"/>
      <c r="D61" s="181"/>
      <c r="E61" s="181"/>
      <c r="F61" s="181"/>
      <c r="G61" s="181"/>
      <c r="H61" s="181"/>
      <c r="I61" s="181"/>
      <c r="J61" s="181"/>
      <c r="K61" s="200"/>
    </row>
    <row r="62" spans="1:11" ht="12.75">
      <c r="A62" s="2"/>
      <c r="B62" s="201"/>
      <c r="C62" s="182"/>
      <c r="D62" s="30" t="s">
        <v>49</v>
      </c>
      <c r="E62" s="31"/>
      <c r="F62" s="31"/>
      <c r="G62" s="30" t="s">
        <v>50</v>
      </c>
      <c r="H62" s="31"/>
      <c r="I62" s="31"/>
      <c r="J62" s="31"/>
      <c r="K62" s="200"/>
    </row>
    <row r="63" spans="1:11">
      <c r="A63" s="162"/>
      <c r="B63" s="198"/>
      <c r="C63" s="181"/>
      <c r="D63" s="181"/>
      <c r="E63" s="181"/>
      <c r="F63" s="181"/>
      <c r="G63" s="181"/>
      <c r="H63" s="181"/>
      <c r="I63" s="181"/>
      <c r="J63" s="181"/>
      <c r="K63" s="200"/>
    </row>
    <row r="64" spans="1:11">
      <c r="A64" s="162"/>
      <c r="B64" s="198"/>
      <c r="C64" s="181"/>
      <c r="D64" s="181"/>
      <c r="E64" s="181"/>
      <c r="F64" s="181"/>
      <c r="G64" s="181"/>
      <c r="H64" s="181"/>
      <c r="I64" s="181"/>
      <c r="J64" s="181"/>
      <c r="K64" s="200"/>
    </row>
    <row r="65" spans="1:11">
      <c r="A65" s="162"/>
      <c r="B65" s="198"/>
      <c r="C65" s="181"/>
      <c r="D65" s="181"/>
      <c r="E65" s="181"/>
      <c r="F65" s="181"/>
      <c r="G65" s="181"/>
      <c r="H65" s="181"/>
      <c r="I65" s="181"/>
      <c r="J65" s="181"/>
      <c r="K65" s="200"/>
    </row>
    <row r="66" spans="1:11">
      <c r="A66" s="162"/>
      <c r="B66" s="198"/>
      <c r="C66" s="181"/>
      <c r="D66" s="181"/>
      <c r="E66" s="181"/>
      <c r="F66" s="181"/>
      <c r="G66" s="181"/>
      <c r="H66" s="181"/>
      <c r="I66" s="181"/>
      <c r="J66" s="181"/>
      <c r="K66" s="200"/>
    </row>
    <row r="67" spans="1:11">
      <c r="A67" s="162"/>
      <c r="B67" s="198"/>
      <c r="C67" s="181"/>
      <c r="D67" s="181"/>
      <c r="E67" s="181"/>
      <c r="F67" s="181"/>
      <c r="G67" s="181"/>
      <c r="H67" s="181"/>
      <c r="I67" s="181"/>
      <c r="J67" s="181"/>
      <c r="K67" s="200"/>
    </row>
    <row r="68" spans="1:11">
      <c r="A68" s="162"/>
      <c r="B68" s="198"/>
      <c r="C68" s="181"/>
      <c r="D68" s="181"/>
      <c r="E68" s="181"/>
      <c r="F68" s="181"/>
      <c r="G68" s="181"/>
      <c r="H68" s="181"/>
      <c r="I68" s="181"/>
      <c r="J68" s="181"/>
      <c r="K68" s="200"/>
    </row>
    <row r="69" spans="1:11">
      <c r="A69" s="162"/>
      <c r="B69" s="198"/>
      <c r="C69" s="181"/>
      <c r="D69" s="181"/>
      <c r="E69" s="181"/>
      <c r="F69" s="181"/>
      <c r="G69" s="181"/>
      <c r="H69" s="181"/>
      <c r="I69" s="181"/>
      <c r="J69" s="181"/>
      <c r="K69" s="200"/>
    </row>
    <row r="70" spans="1:11">
      <c r="A70" s="162"/>
      <c r="B70" s="198"/>
      <c r="C70" s="181"/>
      <c r="D70" s="181"/>
      <c r="E70" s="181"/>
      <c r="F70" s="181"/>
      <c r="G70" s="181"/>
      <c r="H70" s="181"/>
      <c r="I70" s="181"/>
      <c r="J70" s="181"/>
      <c r="K70" s="200"/>
    </row>
    <row r="71" spans="1:11">
      <c r="A71" s="162"/>
      <c r="B71" s="198"/>
      <c r="C71" s="181"/>
      <c r="D71" s="181"/>
      <c r="E71" s="181"/>
      <c r="F71" s="181"/>
      <c r="G71" s="181"/>
      <c r="H71" s="181"/>
      <c r="I71" s="181"/>
      <c r="J71" s="181"/>
      <c r="K71" s="200"/>
    </row>
    <row r="72" spans="1:11">
      <c r="A72" s="162"/>
      <c r="B72" s="198"/>
      <c r="C72" s="181"/>
      <c r="D72" s="181"/>
      <c r="E72" s="181"/>
      <c r="F72" s="181"/>
      <c r="G72" s="181"/>
      <c r="H72" s="181"/>
      <c r="I72" s="181"/>
      <c r="J72" s="181"/>
      <c r="K72" s="200"/>
    </row>
    <row r="73" spans="1:11" ht="12.75">
      <c r="A73" s="2"/>
      <c r="B73" s="201"/>
      <c r="C73" s="182"/>
      <c r="D73" s="32" t="s">
        <v>47</v>
      </c>
      <c r="E73" s="192"/>
      <c r="F73" s="96" t="s">
        <v>48</v>
      </c>
      <c r="G73" s="32" t="s">
        <v>47</v>
      </c>
      <c r="H73" s="192"/>
      <c r="I73" s="192"/>
      <c r="J73" s="97" t="s">
        <v>48</v>
      </c>
      <c r="K73" s="200"/>
    </row>
    <row r="74" spans="1:11">
      <c r="A74" s="2"/>
      <c r="B74" s="208"/>
      <c r="C74" s="193"/>
      <c r="D74" s="193"/>
      <c r="E74" s="193"/>
      <c r="F74" s="193"/>
      <c r="G74" s="193"/>
      <c r="H74" s="193"/>
      <c r="I74" s="193"/>
      <c r="J74" s="193"/>
      <c r="K74" s="200"/>
    </row>
    <row r="75" spans="1:11">
      <c r="A75" s="162"/>
      <c r="B75" s="198"/>
      <c r="C75" s="181"/>
      <c r="D75" s="181"/>
      <c r="E75" s="181"/>
      <c r="F75" s="181"/>
      <c r="G75" s="181"/>
      <c r="H75" s="181"/>
      <c r="I75" s="181"/>
      <c r="J75" s="181"/>
      <c r="K75" s="200"/>
    </row>
    <row r="76" spans="1:11">
      <c r="A76" s="162"/>
      <c r="B76" s="198"/>
      <c r="C76" s="181"/>
      <c r="D76" s="181"/>
      <c r="E76" s="181"/>
      <c r="F76" s="181"/>
      <c r="G76" s="181"/>
      <c r="H76" s="181"/>
      <c r="I76" s="181"/>
      <c r="J76" s="181"/>
      <c r="K76" s="200"/>
    </row>
    <row r="77" spans="1:11">
      <c r="A77" s="162"/>
      <c r="B77" s="198"/>
      <c r="C77" s="181"/>
      <c r="D77" s="181"/>
      <c r="E77" s="181"/>
      <c r="F77" s="181"/>
      <c r="G77" s="181"/>
      <c r="H77" s="181"/>
      <c r="I77" s="181"/>
      <c r="J77" s="181"/>
      <c r="K77" s="200"/>
    </row>
    <row r="78" spans="1:11">
      <c r="A78" s="2"/>
      <c r="B78" s="209"/>
      <c r="C78" s="194"/>
      <c r="D78" s="194"/>
      <c r="E78" s="194"/>
      <c r="F78" s="194"/>
      <c r="G78" s="194"/>
      <c r="H78" s="194"/>
      <c r="I78" s="194"/>
      <c r="J78" s="194"/>
      <c r="K78" s="200"/>
    </row>
    <row r="79" spans="1:11" ht="18">
      <c r="A79" s="2"/>
      <c r="B79" s="201"/>
      <c r="C79" s="199" t="s">
        <v>111</v>
      </c>
      <c r="D79" s="182"/>
      <c r="E79" s="182"/>
      <c r="F79" s="182"/>
      <c r="G79" s="182"/>
      <c r="H79" s="182"/>
      <c r="I79" s="182"/>
      <c r="J79" s="182"/>
      <c r="K79" s="200"/>
    </row>
    <row r="80" spans="1:11">
      <c r="A80" s="2"/>
      <c r="B80" s="201"/>
      <c r="C80" s="182"/>
      <c r="D80" s="182"/>
      <c r="E80" s="182"/>
      <c r="F80" s="182"/>
      <c r="G80" s="182"/>
      <c r="H80" s="182"/>
      <c r="I80" s="182"/>
      <c r="J80" s="182"/>
      <c r="K80" s="200"/>
    </row>
    <row r="81" spans="1:11" ht="12.75">
      <c r="A81" s="2"/>
      <c r="B81" s="201"/>
      <c r="C81" s="185" t="s">
        <v>13</v>
      </c>
      <c r="D81" s="182"/>
      <c r="E81" s="182"/>
      <c r="F81" s="182"/>
      <c r="G81" s="182"/>
      <c r="H81" s="182"/>
      <c r="I81" s="182"/>
      <c r="J81" s="182"/>
      <c r="K81" s="200"/>
    </row>
    <row r="82" spans="1:11" ht="11.25" customHeight="1">
      <c r="A82" s="2"/>
      <c r="B82" s="201"/>
      <c r="C82" s="182"/>
      <c r="D82" s="182"/>
      <c r="E82" s="270" t="str">
        <f>E7</f>
        <v>Motýlia lúka - Pri kríži</v>
      </c>
      <c r="F82" s="271"/>
      <c r="G82" s="271"/>
      <c r="H82" s="271"/>
      <c r="I82" s="182"/>
      <c r="J82" s="182"/>
      <c r="K82" s="200"/>
    </row>
    <row r="83" spans="1:11">
      <c r="A83" s="2"/>
      <c r="B83" s="201"/>
      <c r="C83" s="182"/>
      <c r="D83" s="182"/>
      <c r="E83" s="182"/>
      <c r="F83" s="182"/>
      <c r="G83" s="182"/>
      <c r="H83" s="182"/>
      <c r="I83" s="182"/>
      <c r="J83" s="182"/>
      <c r="K83" s="200"/>
    </row>
    <row r="84" spans="1:11" ht="12.75">
      <c r="A84" s="2"/>
      <c r="B84" s="201"/>
      <c r="C84" s="185" t="s">
        <v>17</v>
      </c>
      <c r="D84" s="182"/>
      <c r="E84" s="182"/>
      <c r="F84" s="202" t="str">
        <f>F10</f>
        <v>Bratislava - Dúbravka</v>
      </c>
      <c r="G84" s="182"/>
      <c r="H84" s="182"/>
      <c r="I84" s="185" t="s">
        <v>19</v>
      </c>
      <c r="J84" s="203" t="str">
        <f>IF(J10="","",J10)</f>
        <v>15. 6. 2021</v>
      </c>
      <c r="K84" s="200"/>
    </row>
    <row r="85" spans="1:11">
      <c r="A85" s="2"/>
      <c r="B85" s="201"/>
      <c r="C85" s="182"/>
      <c r="D85" s="182"/>
      <c r="E85" s="182"/>
      <c r="F85" s="182"/>
      <c r="G85" s="182"/>
      <c r="H85" s="182"/>
      <c r="I85" s="182"/>
      <c r="J85" s="182"/>
      <c r="K85" s="200"/>
    </row>
    <row r="86" spans="1:11" ht="25.5">
      <c r="A86" s="2"/>
      <c r="B86" s="201"/>
      <c r="C86" s="185" t="s">
        <v>21</v>
      </c>
      <c r="D86" s="182"/>
      <c r="E86" s="182"/>
      <c r="F86" s="202" t="str">
        <f>E13</f>
        <v>Metropolitný inštitút Bratislavy</v>
      </c>
      <c r="G86" s="182"/>
      <c r="H86" s="182"/>
      <c r="I86" s="185" t="s">
        <v>27</v>
      </c>
      <c r="J86" s="210" t="str">
        <f>E19</f>
        <v>Ing. Eugen Guldan</v>
      </c>
      <c r="K86" s="200"/>
    </row>
    <row r="87" spans="1:11" ht="12.75">
      <c r="A87" s="2"/>
      <c r="B87" s="201"/>
      <c r="C87" s="185" t="s">
        <v>25</v>
      </c>
      <c r="D87" s="182"/>
      <c r="E87" s="182"/>
      <c r="F87" s="202" t="str">
        <f>IF(E16="","",E16)</f>
        <v xml:space="preserve"> </v>
      </c>
      <c r="G87" s="182"/>
      <c r="H87" s="182"/>
      <c r="I87" s="185" t="s">
        <v>30</v>
      </c>
      <c r="J87" s="210" t="str">
        <f>E22</f>
        <v xml:space="preserve"> </v>
      </c>
      <c r="K87" s="200"/>
    </row>
    <row r="88" spans="1:11">
      <c r="A88" s="2"/>
      <c r="B88" s="201"/>
      <c r="C88" s="182"/>
      <c r="D88" s="182"/>
      <c r="E88" s="182"/>
      <c r="F88" s="182"/>
      <c r="G88" s="182"/>
      <c r="H88" s="182"/>
      <c r="I88" s="182"/>
      <c r="J88" s="182"/>
      <c r="K88" s="200"/>
    </row>
    <row r="89" spans="1:11" ht="12">
      <c r="A89" s="2"/>
      <c r="B89" s="201"/>
      <c r="C89" s="211" t="s">
        <v>112</v>
      </c>
      <c r="D89" s="184"/>
      <c r="E89" s="184"/>
      <c r="F89" s="184"/>
      <c r="G89" s="184"/>
      <c r="H89" s="184"/>
      <c r="I89" s="184"/>
      <c r="J89" s="212" t="s">
        <v>113</v>
      </c>
      <c r="K89" s="200"/>
    </row>
    <row r="90" spans="1:11">
      <c r="A90" s="2"/>
      <c r="B90" s="201"/>
      <c r="C90" s="182"/>
      <c r="D90" s="182"/>
      <c r="E90" s="182"/>
      <c r="F90" s="182"/>
      <c r="G90" s="182"/>
      <c r="H90" s="182"/>
      <c r="I90" s="182"/>
      <c r="J90" s="182"/>
      <c r="K90" s="200"/>
    </row>
    <row r="91" spans="1:11" ht="15.75">
      <c r="A91" s="2"/>
      <c r="B91" s="201"/>
      <c r="C91" s="213" t="s">
        <v>114</v>
      </c>
      <c r="D91" s="182"/>
      <c r="E91" s="182"/>
      <c r="F91" s="182"/>
      <c r="G91" s="182"/>
      <c r="H91" s="182"/>
      <c r="I91" s="182"/>
      <c r="J91" s="206">
        <f>J111</f>
        <v>2344.1999999999998</v>
      </c>
      <c r="K91" s="200"/>
    </row>
    <row r="92" spans="1:11" ht="15">
      <c r="A92" s="9"/>
      <c r="B92" s="214"/>
      <c r="C92" s="187"/>
      <c r="D92" s="102" t="s">
        <v>372</v>
      </c>
      <c r="E92" s="103"/>
      <c r="F92" s="103"/>
      <c r="G92" s="103"/>
      <c r="H92" s="103"/>
      <c r="I92" s="103"/>
      <c r="J92" s="104">
        <f>J112</f>
        <v>2344.1999999999998</v>
      </c>
      <c r="K92" s="200"/>
    </row>
    <row r="93" spans="1:11" ht="12.75">
      <c r="A93" s="174"/>
      <c r="B93" s="215"/>
      <c r="C93" s="188"/>
      <c r="D93" s="106" t="s">
        <v>840</v>
      </c>
      <c r="E93" s="107"/>
      <c r="F93" s="107"/>
      <c r="G93" s="107"/>
      <c r="H93" s="107"/>
      <c r="I93" s="107"/>
      <c r="J93" s="108">
        <f>J113</f>
        <v>2344.1999999999998</v>
      </c>
      <c r="K93" s="200"/>
    </row>
    <row r="94" spans="1:11">
      <c r="A94" s="2"/>
      <c r="B94" s="201"/>
      <c r="C94" s="182"/>
      <c r="D94" s="182"/>
      <c r="E94" s="182"/>
      <c r="F94" s="182"/>
      <c r="G94" s="182"/>
      <c r="H94" s="182"/>
      <c r="I94" s="182"/>
      <c r="J94" s="182"/>
      <c r="K94" s="200"/>
    </row>
    <row r="95" spans="1:11">
      <c r="A95" s="2"/>
      <c r="B95" s="208"/>
      <c r="C95" s="193"/>
      <c r="D95" s="193"/>
      <c r="E95" s="193"/>
      <c r="F95" s="193"/>
      <c r="G95" s="193"/>
      <c r="H95" s="193"/>
      <c r="I95" s="193"/>
      <c r="J95" s="193"/>
      <c r="K95" s="200"/>
    </row>
    <row r="96" spans="1:11">
      <c r="A96" s="162"/>
      <c r="B96" s="198"/>
      <c r="C96" s="181"/>
      <c r="D96" s="181"/>
      <c r="E96" s="181"/>
      <c r="F96" s="181"/>
      <c r="G96" s="181"/>
      <c r="H96" s="181"/>
      <c r="I96" s="181"/>
      <c r="J96" s="181"/>
      <c r="K96" s="200"/>
    </row>
    <row r="97" spans="1:11">
      <c r="A97" s="162"/>
      <c r="B97" s="198"/>
      <c r="C97" s="181"/>
      <c r="D97" s="181"/>
      <c r="E97" s="181"/>
      <c r="F97" s="181"/>
      <c r="G97" s="181"/>
      <c r="H97" s="181"/>
      <c r="I97" s="181"/>
      <c r="J97" s="181"/>
      <c r="K97" s="200"/>
    </row>
    <row r="98" spans="1:11">
      <c r="A98" s="162"/>
      <c r="B98" s="198"/>
      <c r="C98" s="181"/>
      <c r="D98" s="181"/>
      <c r="E98" s="181"/>
      <c r="F98" s="181"/>
      <c r="G98" s="181"/>
      <c r="H98" s="181"/>
      <c r="I98" s="181"/>
      <c r="J98" s="181"/>
      <c r="K98" s="200"/>
    </row>
    <row r="99" spans="1:11">
      <c r="A99" s="2"/>
      <c r="B99" s="209"/>
      <c r="C99" s="194"/>
      <c r="D99" s="194"/>
      <c r="E99" s="194"/>
      <c r="F99" s="194"/>
      <c r="G99" s="194"/>
      <c r="H99" s="194"/>
      <c r="I99" s="194"/>
      <c r="J99" s="194"/>
      <c r="K99" s="200"/>
    </row>
    <row r="100" spans="1:11" ht="18">
      <c r="A100" s="2"/>
      <c r="B100" s="201"/>
      <c r="C100" s="199" t="s">
        <v>122</v>
      </c>
      <c r="D100" s="182"/>
      <c r="E100" s="182"/>
      <c r="F100" s="182"/>
      <c r="G100" s="182"/>
      <c r="H100" s="182"/>
      <c r="I100" s="182"/>
      <c r="J100" s="182"/>
      <c r="K100" s="200"/>
    </row>
    <row r="101" spans="1:11">
      <c r="A101" s="2"/>
      <c r="B101" s="201"/>
      <c r="C101" s="182"/>
      <c r="D101" s="182"/>
      <c r="E101" s="182"/>
      <c r="F101" s="182"/>
      <c r="G101" s="182"/>
      <c r="H101" s="182"/>
      <c r="I101" s="182"/>
      <c r="J101" s="182"/>
      <c r="K101" s="200"/>
    </row>
    <row r="102" spans="1:11" ht="12.75">
      <c r="A102" s="2"/>
      <c r="B102" s="201"/>
      <c r="C102" s="185" t="s">
        <v>13</v>
      </c>
      <c r="D102" s="182"/>
      <c r="E102" s="182"/>
      <c r="F102" s="182"/>
      <c r="G102" s="182"/>
      <c r="H102" s="182"/>
      <c r="I102" s="182"/>
      <c r="J102" s="182"/>
      <c r="K102" s="200"/>
    </row>
    <row r="103" spans="1:11" ht="11.25" customHeight="1">
      <c r="A103" s="2"/>
      <c r="B103" s="201"/>
      <c r="C103" s="182"/>
      <c r="D103" s="182"/>
      <c r="E103" s="270" t="str">
        <f>E7</f>
        <v>Motýlia lúka - Pri kríži</v>
      </c>
      <c r="F103" s="271"/>
      <c r="G103" s="271"/>
      <c r="H103" s="271"/>
      <c r="I103" s="182"/>
      <c r="J103" s="182"/>
      <c r="K103" s="200"/>
    </row>
    <row r="104" spans="1:11">
      <c r="A104" s="2"/>
      <c r="B104" s="201"/>
      <c r="C104" s="182"/>
      <c r="D104" s="182"/>
      <c r="E104" s="182"/>
      <c r="F104" s="182"/>
      <c r="G104" s="182"/>
      <c r="H104" s="182"/>
      <c r="I104" s="182"/>
      <c r="J104" s="182"/>
      <c r="K104" s="200"/>
    </row>
    <row r="105" spans="1:11" ht="12.75">
      <c r="A105" s="2"/>
      <c r="B105" s="201"/>
      <c r="C105" s="185" t="s">
        <v>17</v>
      </c>
      <c r="D105" s="182"/>
      <c r="E105" s="182"/>
      <c r="F105" s="202" t="str">
        <f>F10</f>
        <v>Bratislava - Dúbravka</v>
      </c>
      <c r="G105" s="182"/>
      <c r="H105" s="182"/>
      <c r="I105" s="185" t="s">
        <v>19</v>
      </c>
      <c r="J105" s="203" t="str">
        <f>IF(J10="","",J10)</f>
        <v>15. 6. 2021</v>
      </c>
      <c r="K105" s="200"/>
    </row>
    <row r="106" spans="1:11">
      <c r="A106" s="2"/>
      <c r="B106" s="201"/>
      <c r="C106" s="182"/>
      <c r="D106" s="182"/>
      <c r="E106" s="182"/>
      <c r="F106" s="182"/>
      <c r="G106" s="182"/>
      <c r="H106" s="182"/>
      <c r="I106" s="182"/>
      <c r="J106" s="182"/>
      <c r="K106" s="200"/>
    </row>
    <row r="107" spans="1:11" ht="25.5">
      <c r="A107" s="2"/>
      <c r="B107" s="201"/>
      <c r="C107" s="185" t="s">
        <v>21</v>
      </c>
      <c r="D107" s="182"/>
      <c r="E107" s="182"/>
      <c r="F107" s="202" t="str">
        <f>E13</f>
        <v>Metropolitný inštitút Bratislavy</v>
      </c>
      <c r="G107" s="182"/>
      <c r="H107" s="182"/>
      <c r="I107" s="185" t="s">
        <v>27</v>
      </c>
      <c r="J107" s="210" t="str">
        <f>E19</f>
        <v>Ing. Eugen Guldan</v>
      </c>
      <c r="K107" s="200"/>
    </row>
    <row r="108" spans="1:11" ht="12.75">
      <c r="A108" s="2"/>
      <c r="B108" s="201"/>
      <c r="C108" s="185" t="s">
        <v>25</v>
      </c>
      <c r="D108" s="182"/>
      <c r="E108" s="182"/>
      <c r="F108" s="202" t="str">
        <f>IF(E16="","",E16)</f>
        <v xml:space="preserve"> </v>
      </c>
      <c r="G108" s="182"/>
      <c r="H108" s="182"/>
      <c r="I108" s="185" t="s">
        <v>30</v>
      </c>
      <c r="J108" s="210" t="str">
        <f>E22</f>
        <v xml:space="preserve"> </v>
      </c>
      <c r="K108" s="200"/>
    </row>
    <row r="109" spans="1:11">
      <c r="A109" s="2"/>
      <c r="B109" s="201"/>
      <c r="C109" s="182"/>
      <c r="D109" s="182"/>
      <c r="E109" s="182"/>
      <c r="F109" s="182"/>
      <c r="G109" s="182"/>
      <c r="H109" s="182"/>
      <c r="I109" s="182"/>
      <c r="J109" s="182"/>
      <c r="K109" s="200"/>
    </row>
    <row r="110" spans="1:11" ht="24">
      <c r="A110" s="11"/>
      <c r="B110" s="216"/>
      <c r="C110" s="111" t="s">
        <v>123</v>
      </c>
      <c r="D110" s="112" t="s">
        <v>57</v>
      </c>
      <c r="E110" s="112" t="s">
        <v>53</v>
      </c>
      <c r="F110" s="112" t="s">
        <v>54</v>
      </c>
      <c r="G110" s="112" t="s">
        <v>124</v>
      </c>
      <c r="H110" s="112" t="s">
        <v>125</v>
      </c>
      <c r="I110" s="112" t="s">
        <v>126</v>
      </c>
      <c r="J110" s="113" t="s">
        <v>113</v>
      </c>
      <c r="K110" s="200"/>
    </row>
    <row r="111" spans="1:11" ht="15.75">
      <c r="A111" s="2"/>
      <c r="B111" s="201"/>
      <c r="C111" s="217" t="s">
        <v>114</v>
      </c>
      <c r="D111" s="182"/>
      <c r="E111" s="182"/>
      <c r="F111" s="182"/>
      <c r="G111" s="182"/>
      <c r="H111" s="182"/>
      <c r="I111" s="182"/>
      <c r="J111" s="218">
        <f>SUM(J112)</f>
        <v>2344.1999999999998</v>
      </c>
      <c r="K111" s="200"/>
    </row>
    <row r="112" spans="1:11" ht="15">
      <c r="A112" s="189"/>
      <c r="B112" s="219"/>
      <c r="C112" s="190"/>
      <c r="D112" s="220" t="s">
        <v>71</v>
      </c>
      <c r="E112" s="221" t="s">
        <v>447</v>
      </c>
      <c r="F112" s="221" t="s">
        <v>448</v>
      </c>
      <c r="G112" s="190"/>
      <c r="H112" s="190"/>
      <c r="I112" s="190"/>
      <c r="J112" s="222">
        <f>SUM(J113)</f>
        <v>2344.1999999999998</v>
      </c>
      <c r="K112" s="200"/>
    </row>
    <row r="113" spans="1:11" ht="12.75">
      <c r="A113" s="189"/>
      <c r="B113" s="219"/>
      <c r="C113" s="190"/>
      <c r="D113" s="220" t="s">
        <v>71</v>
      </c>
      <c r="E113" s="223" t="s">
        <v>841</v>
      </c>
      <c r="F113" s="223" t="s">
        <v>842</v>
      </c>
      <c r="G113" s="190"/>
      <c r="H113" s="190"/>
      <c r="I113" s="190"/>
      <c r="J113" s="224">
        <f>SUM(J114:J115)</f>
        <v>2344.1999999999998</v>
      </c>
      <c r="K113" s="200"/>
    </row>
    <row r="114" spans="1:11" ht="49.5" customHeight="1">
      <c r="A114" s="2"/>
      <c r="B114" s="225"/>
      <c r="C114" s="133" t="s">
        <v>80</v>
      </c>
      <c r="D114" s="133" t="s">
        <v>139</v>
      </c>
      <c r="E114" s="134" t="s">
        <v>843</v>
      </c>
      <c r="F114" s="135" t="s">
        <v>844</v>
      </c>
      <c r="G114" s="136" t="s">
        <v>159</v>
      </c>
      <c r="H114" s="137">
        <v>414</v>
      </c>
      <c r="I114" s="138">
        <v>5.3</v>
      </c>
      <c r="J114" s="138">
        <f>ROUND(I114*H114,2)</f>
        <v>2194.1999999999998</v>
      </c>
      <c r="K114" s="200"/>
    </row>
    <row r="115" spans="1:11" ht="24">
      <c r="A115" s="2"/>
      <c r="B115" s="225"/>
      <c r="C115" s="133" t="s">
        <v>88</v>
      </c>
      <c r="D115" s="133" t="s">
        <v>139</v>
      </c>
      <c r="E115" s="134" t="s">
        <v>845</v>
      </c>
      <c r="F115" s="135" t="s">
        <v>846</v>
      </c>
      <c r="G115" s="136" t="s">
        <v>194</v>
      </c>
      <c r="H115" s="137">
        <v>1</v>
      </c>
      <c r="I115" s="138">
        <v>150</v>
      </c>
      <c r="J115" s="138">
        <f>ROUND(I115*H115,2)</f>
        <v>150</v>
      </c>
      <c r="K115" s="200"/>
    </row>
    <row r="116" spans="1:11">
      <c r="A116" s="2"/>
      <c r="B116" s="226"/>
      <c r="C116" s="227"/>
      <c r="D116" s="227"/>
      <c r="E116" s="227"/>
      <c r="F116" s="227"/>
      <c r="G116" s="227"/>
      <c r="H116" s="227"/>
      <c r="I116" s="227"/>
      <c r="J116" s="227"/>
      <c r="K116" s="228"/>
    </row>
  </sheetData>
  <mergeCells count="5">
    <mergeCell ref="E7:H7"/>
    <mergeCell ref="E16:H16"/>
    <mergeCell ref="E25:H25"/>
    <mergeCell ref="E82:H82"/>
    <mergeCell ref="E103:H10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0"/>
  <sheetViews>
    <sheetView showGridLines="0" topLeftCell="A1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81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2" customFormat="1" ht="12" customHeight="1">
      <c r="A8" s="172"/>
      <c r="B8" s="23"/>
      <c r="C8" s="172"/>
      <c r="D8" s="173" t="s">
        <v>109</v>
      </c>
      <c r="E8" s="172"/>
      <c r="F8" s="172"/>
      <c r="G8" s="172"/>
      <c r="H8" s="172"/>
      <c r="I8" s="172"/>
      <c r="J8" s="172"/>
      <c r="K8" s="172"/>
      <c r="L8" s="29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</row>
    <row r="9" spans="1:46" s="2" customFormat="1" ht="16.5" customHeight="1">
      <c r="A9" s="172"/>
      <c r="B9" s="23"/>
      <c r="C9" s="172"/>
      <c r="D9" s="172"/>
      <c r="E9" s="259" t="s">
        <v>110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>
      <c r="A10" s="172"/>
      <c r="B10" s="23"/>
      <c r="C10" s="172"/>
      <c r="D10" s="172"/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2" customHeight="1">
      <c r="A11" s="172"/>
      <c r="B11" s="23"/>
      <c r="C11" s="172"/>
      <c r="D11" s="173" t="s">
        <v>15</v>
      </c>
      <c r="E11" s="172"/>
      <c r="F11" s="168" t="s">
        <v>1</v>
      </c>
      <c r="G11" s="172"/>
      <c r="H11" s="172"/>
      <c r="I11" s="173" t="s">
        <v>16</v>
      </c>
      <c r="J11" s="168" t="s">
        <v>1</v>
      </c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 ht="12" customHeight="1">
      <c r="A12" s="172"/>
      <c r="B12" s="23"/>
      <c r="C12" s="172"/>
      <c r="D12" s="173" t="s">
        <v>17</v>
      </c>
      <c r="E12" s="172"/>
      <c r="F12" s="168" t="s">
        <v>18</v>
      </c>
      <c r="G12" s="172"/>
      <c r="H12" s="172"/>
      <c r="I12" s="173" t="s">
        <v>19</v>
      </c>
      <c r="J12" s="164" t="str">
        <f>'Rekapitulácia stavby'!AN8</f>
        <v>23. 3. 2021</v>
      </c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0.9" customHeight="1">
      <c r="A13" s="172"/>
      <c r="B13" s="23"/>
      <c r="C13" s="172"/>
      <c r="D13" s="172"/>
      <c r="E13" s="172"/>
      <c r="F13" s="172"/>
      <c r="G13" s="172"/>
      <c r="H13" s="172"/>
      <c r="I13" s="172"/>
      <c r="J13" s="172"/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21</v>
      </c>
      <c r="E14" s="172"/>
      <c r="F14" s="172"/>
      <c r="G14" s="172"/>
      <c r="H14" s="172"/>
      <c r="I14" s="173" t="s">
        <v>22</v>
      </c>
      <c r="J14" s="168" t="s">
        <v>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8" customHeight="1">
      <c r="A15" s="172"/>
      <c r="B15" s="23"/>
      <c r="C15" s="172"/>
      <c r="D15" s="172"/>
      <c r="E15" s="168" t="s">
        <v>23</v>
      </c>
      <c r="F15" s="172"/>
      <c r="G15" s="172"/>
      <c r="H15" s="172"/>
      <c r="I15" s="173" t="s">
        <v>24</v>
      </c>
      <c r="J15" s="168" t="s">
        <v>1</v>
      </c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6.95" customHeight="1">
      <c r="A16" s="172"/>
      <c r="B16" s="23"/>
      <c r="C16" s="172"/>
      <c r="D16" s="172"/>
      <c r="E16" s="172"/>
      <c r="F16" s="172"/>
      <c r="G16" s="172"/>
      <c r="H16" s="172"/>
      <c r="I16" s="172"/>
      <c r="J16" s="172"/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2" customHeight="1">
      <c r="A17" s="172"/>
      <c r="B17" s="23"/>
      <c r="C17" s="172"/>
      <c r="D17" s="173" t="s">
        <v>25</v>
      </c>
      <c r="E17" s="172"/>
      <c r="F17" s="172"/>
      <c r="G17" s="172"/>
      <c r="H17" s="172"/>
      <c r="I17" s="173" t="s">
        <v>22</v>
      </c>
      <c r="J17" s="168" t="str">
        <f>'Rekapitulácia stavby'!AN13</f>
        <v/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18" customHeight="1">
      <c r="A18" s="172"/>
      <c r="B18" s="23"/>
      <c r="C18" s="172"/>
      <c r="D18" s="172"/>
      <c r="E18" s="262" t="str">
        <f>'Rekapitulácia stavby'!E14</f>
        <v xml:space="preserve"> </v>
      </c>
      <c r="F18" s="262"/>
      <c r="G18" s="262"/>
      <c r="H18" s="262"/>
      <c r="I18" s="173" t="s">
        <v>24</v>
      </c>
      <c r="J18" s="168" t="str">
        <f>'Rekapitulácia stavby'!AN14</f>
        <v/>
      </c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6.95" customHeight="1">
      <c r="A19" s="172"/>
      <c r="B19" s="23"/>
      <c r="C19" s="172"/>
      <c r="D19" s="172"/>
      <c r="E19" s="172"/>
      <c r="F19" s="172"/>
      <c r="G19" s="172"/>
      <c r="H19" s="172"/>
      <c r="I19" s="172"/>
      <c r="J19" s="172"/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2" customHeight="1">
      <c r="A20" s="172"/>
      <c r="B20" s="23"/>
      <c r="C20" s="172"/>
      <c r="D20" s="173" t="s">
        <v>27</v>
      </c>
      <c r="E20" s="172"/>
      <c r="F20" s="172"/>
      <c r="G20" s="172"/>
      <c r="H20" s="172"/>
      <c r="I20" s="173" t="s">
        <v>22</v>
      </c>
      <c r="J20" s="168" t="s">
        <v>1</v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18" customHeight="1">
      <c r="A21" s="172"/>
      <c r="B21" s="23"/>
      <c r="C21" s="172"/>
      <c r="D21" s="172"/>
      <c r="E21" s="168" t="s">
        <v>28</v>
      </c>
      <c r="F21" s="172"/>
      <c r="G21" s="172"/>
      <c r="H21" s="172"/>
      <c r="I21" s="173" t="s">
        <v>24</v>
      </c>
      <c r="J21" s="168" t="s">
        <v>1</v>
      </c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6.95" customHeight="1">
      <c r="A22" s="172"/>
      <c r="B22" s="23"/>
      <c r="C22" s="172"/>
      <c r="D22" s="172"/>
      <c r="E22" s="172"/>
      <c r="F22" s="172"/>
      <c r="G22" s="172"/>
      <c r="H22" s="172"/>
      <c r="I22" s="172"/>
      <c r="J22" s="172"/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2" customHeight="1">
      <c r="A23" s="172"/>
      <c r="B23" s="23"/>
      <c r="C23" s="172"/>
      <c r="D23" s="173" t="s">
        <v>30</v>
      </c>
      <c r="E23" s="172"/>
      <c r="F23" s="172"/>
      <c r="G23" s="172"/>
      <c r="H23" s="172"/>
      <c r="I23" s="173" t="s">
        <v>22</v>
      </c>
      <c r="J23" s="168" t="str">
        <f>IF('Rekapitulácia stavby'!AN19="","",'Rekapitulácia stavby'!AN19)</f>
        <v/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18" customHeight="1">
      <c r="A24" s="172"/>
      <c r="B24" s="23"/>
      <c r="C24" s="172"/>
      <c r="D24" s="172"/>
      <c r="E24" s="168" t="str">
        <f>IF('Rekapitulácia stavby'!E20="","",'Rekapitulácia stavby'!E20)</f>
        <v xml:space="preserve"> </v>
      </c>
      <c r="F24" s="172"/>
      <c r="G24" s="172"/>
      <c r="H24" s="172"/>
      <c r="I24" s="173" t="s">
        <v>24</v>
      </c>
      <c r="J24" s="168" t="str">
        <f>IF('Rekapitulácia stavby'!AN20="","",'Rekapitulácia stavby'!AN20)</f>
        <v/>
      </c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6.95" customHeight="1">
      <c r="A25" s="172"/>
      <c r="B25" s="23"/>
      <c r="C25" s="172"/>
      <c r="D25" s="172"/>
      <c r="E25" s="172"/>
      <c r="F25" s="172"/>
      <c r="G25" s="172"/>
      <c r="H25" s="172"/>
      <c r="I25" s="172"/>
      <c r="J25" s="172"/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2" customHeight="1">
      <c r="A26" s="172"/>
      <c r="B26" s="23"/>
      <c r="C26" s="172"/>
      <c r="D26" s="173" t="s">
        <v>31</v>
      </c>
      <c r="E26" s="172"/>
      <c r="F26" s="172"/>
      <c r="G26" s="172"/>
      <c r="H26" s="172"/>
      <c r="I26" s="172"/>
      <c r="J26" s="172"/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8" customFormat="1" ht="16.5" customHeight="1">
      <c r="A27" s="83"/>
      <c r="B27" s="84"/>
      <c r="C27" s="83"/>
      <c r="D27" s="83"/>
      <c r="E27" s="264" t="s">
        <v>1</v>
      </c>
      <c r="F27" s="264"/>
      <c r="G27" s="264"/>
      <c r="H27" s="264"/>
      <c r="I27" s="83"/>
      <c r="J27" s="83"/>
      <c r="K27" s="83"/>
      <c r="L27" s="85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</row>
    <row r="28" spans="1:31" s="2" customFormat="1" ht="6.95" customHeight="1">
      <c r="A28" s="172"/>
      <c r="B28" s="23"/>
      <c r="C28" s="172"/>
      <c r="D28" s="172"/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2" customFormat="1" ht="6.95" customHeight="1">
      <c r="A29" s="172"/>
      <c r="B29" s="23"/>
      <c r="C29" s="172"/>
      <c r="D29" s="52"/>
      <c r="E29" s="52"/>
      <c r="F29" s="52"/>
      <c r="G29" s="52"/>
      <c r="H29" s="52"/>
      <c r="I29" s="52"/>
      <c r="J29" s="52"/>
      <c r="K29" s="52"/>
      <c r="L29" s="29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spans="1:31" s="2" customFormat="1" ht="25.35" customHeight="1">
      <c r="A30" s="172"/>
      <c r="B30" s="23"/>
      <c r="C30" s="172"/>
      <c r="D30" s="86" t="s">
        <v>32</v>
      </c>
      <c r="E30" s="172"/>
      <c r="F30" s="172"/>
      <c r="G30" s="172"/>
      <c r="H30" s="172"/>
      <c r="I30" s="172"/>
      <c r="J30" s="161">
        <f>ROUND(J122, 2)</f>
        <v>25017.58</v>
      </c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14.45" customHeight="1">
      <c r="A32" s="172"/>
      <c r="B32" s="23"/>
      <c r="C32" s="172"/>
      <c r="D32" s="172"/>
      <c r="E32" s="172"/>
      <c r="F32" s="171" t="s">
        <v>34</v>
      </c>
      <c r="G32" s="172"/>
      <c r="H32" s="172"/>
      <c r="I32" s="171" t="s">
        <v>33</v>
      </c>
      <c r="J32" s="171" t="s">
        <v>35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14.45" customHeight="1">
      <c r="A33" s="172"/>
      <c r="B33" s="23"/>
      <c r="C33" s="172"/>
      <c r="D33" s="87" t="s">
        <v>36</v>
      </c>
      <c r="E33" s="173" t="s">
        <v>37</v>
      </c>
      <c r="F33" s="88">
        <f>ROUND((SUM(BE122:BE169)),  2)</f>
        <v>0</v>
      </c>
      <c r="G33" s="172"/>
      <c r="H33" s="172"/>
      <c r="I33" s="89">
        <v>0.2</v>
      </c>
      <c r="J33" s="88">
        <f>ROUND(((SUM(BE122:BE169))*I33),  2)</f>
        <v>0</v>
      </c>
      <c r="K33" s="17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3" t="s">
        <v>38</v>
      </c>
      <c r="F34" s="88">
        <f>ROUND((SUM(BF122:BF169)),  2)</f>
        <v>25017.58</v>
      </c>
      <c r="G34" s="172"/>
      <c r="H34" s="172"/>
      <c r="I34" s="89">
        <v>0.2</v>
      </c>
      <c r="J34" s="88">
        <f>ROUND(((SUM(BF122:BF169))*I34),  2)</f>
        <v>5003.5200000000004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hidden="1" customHeight="1">
      <c r="A35" s="172"/>
      <c r="B35" s="23"/>
      <c r="C35" s="172"/>
      <c r="D35" s="172"/>
      <c r="E35" s="173" t="s">
        <v>39</v>
      </c>
      <c r="F35" s="88">
        <f>ROUND((SUM(BG122:BG169)),  2)</f>
        <v>0</v>
      </c>
      <c r="G35" s="172"/>
      <c r="H35" s="172"/>
      <c r="I35" s="89">
        <v>0.2</v>
      </c>
      <c r="J35" s="88">
        <f>0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hidden="1" customHeight="1">
      <c r="A36" s="172"/>
      <c r="B36" s="23"/>
      <c r="C36" s="172"/>
      <c r="D36" s="172"/>
      <c r="E36" s="173" t="s">
        <v>40</v>
      </c>
      <c r="F36" s="88">
        <f>ROUND((SUM(BH122:BH169)),  2)</f>
        <v>0</v>
      </c>
      <c r="G36" s="172"/>
      <c r="H36" s="172"/>
      <c r="I36" s="89">
        <v>0.2</v>
      </c>
      <c r="J36" s="88">
        <f>0</f>
        <v>0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41</v>
      </c>
      <c r="F37" s="88">
        <f>ROUND((SUM(BI122:BI169)),  2)</f>
        <v>0</v>
      </c>
      <c r="G37" s="172"/>
      <c r="H37" s="172"/>
      <c r="I37" s="89">
        <v>0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6.95" customHeight="1">
      <c r="A38" s="172"/>
      <c r="B38" s="23"/>
      <c r="C38" s="172"/>
      <c r="D38" s="172"/>
      <c r="E38" s="172"/>
      <c r="F38" s="172"/>
      <c r="G38" s="172"/>
      <c r="H38" s="172"/>
      <c r="I38" s="172"/>
      <c r="J38" s="172"/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25.35" customHeight="1">
      <c r="A39" s="172"/>
      <c r="B39" s="23"/>
      <c r="C39" s="90"/>
      <c r="D39" s="91" t="s">
        <v>42</v>
      </c>
      <c r="E39" s="46"/>
      <c r="F39" s="46"/>
      <c r="G39" s="92" t="s">
        <v>43</v>
      </c>
      <c r="H39" s="93" t="s">
        <v>44</v>
      </c>
      <c r="I39" s="46"/>
      <c r="J39" s="94">
        <f>SUM(J30:J37)</f>
        <v>30021.100000000002</v>
      </c>
      <c r="K39" s="95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14.4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1" customFormat="1" ht="14.45" customHeight="1">
      <c r="A41" s="162"/>
      <c r="B41" s="17"/>
      <c r="C41" s="162"/>
      <c r="D41" s="162"/>
      <c r="E41" s="162"/>
      <c r="F41" s="162"/>
      <c r="G41" s="162"/>
      <c r="H41" s="162"/>
      <c r="I41" s="162"/>
      <c r="J41" s="162"/>
      <c r="K41" s="162"/>
      <c r="L41" s="17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</row>
    <row r="42" spans="1:31" s="1" customFormat="1" ht="14.45" customHeight="1">
      <c r="A42" s="162"/>
      <c r="B42" s="17"/>
      <c r="C42" s="162"/>
      <c r="D42" s="162"/>
      <c r="E42" s="162"/>
      <c r="F42" s="162"/>
      <c r="G42" s="162"/>
      <c r="H42" s="162"/>
      <c r="I42" s="162"/>
      <c r="J42" s="162"/>
      <c r="K42" s="162"/>
      <c r="L42" s="17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47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47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47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47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47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47" s="2" customFormat="1" ht="12" customHeight="1">
      <c r="A86" s="172"/>
      <c r="B86" s="23"/>
      <c r="C86" s="173" t="s">
        <v>109</v>
      </c>
      <c r="D86" s="172"/>
      <c r="E86" s="172"/>
      <c r="F86" s="172"/>
      <c r="G86" s="172"/>
      <c r="H86" s="172"/>
      <c r="I86" s="172"/>
      <c r="J86" s="172"/>
      <c r="K86" s="172"/>
      <c r="L86" s="29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pans="1:47" s="2" customFormat="1" ht="16.5" customHeight="1">
      <c r="A87" s="172"/>
      <c r="B87" s="23"/>
      <c r="C87" s="172"/>
      <c r="D87" s="172"/>
      <c r="E87" s="259" t="str">
        <f>E9</f>
        <v>2-21-1 - SO 01 Spevnené plochy, chodníky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47" s="2" customFormat="1" ht="6.95" customHeight="1">
      <c r="A88" s="172"/>
      <c r="B88" s="23"/>
      <c r="C88" s="172"/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47" s="2" customFormat="1" ht="12" customHeight="1">
      <c r="A89" s="172"/>
      <c r="B89" s="23"/>
      <c r="C89" s="173" t="s">
        <v>17</v>
      </c>
      <c r="D89" s="172"/>
      <c r="E89" s="172"/>
      <c r="F89" s="168" t="str">
        <f>F12</f>
        <v>Dúbravka, Bratislava</v>
      </c>
      <c r="G89" s="172"/>
      <c r="H89" s="172"/>
      <c r="I89" s="173" t="s">
        <v>19</v>
      </c>
      <c r="J89" s="164" t="str">
        <f>IF(J12="","",J12)</f>
        <v>23. 3. 2021</v>
      </c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47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47" s="2" customFormat="1" ht="25.7" customHeight="1">
      <c r="A91" s="172"/>
      <c r="B91" s="23"/>
      <c r="C91" s="173" t="s">
        <v>21</v>
      </c>
      <c r="D91" s="172"/>
      <c r="E91" s="172"/>
      <c r="F91" s="168" t="str">
        <f>E15</f>
        <v>Metropolitní inštitút Bratislavy</v>
      </c>
      <c r="G91" s="172"/>
      <c r="H91" s="172"/>
      <c r="I91" s="173" t="s">
        <v>27</v>
      </c>
      <c r="J91" s="169" t="str">
        <f>E21</f>
        <v>Ing. Magdaléna Horňáková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47" s="2" customFormat="1" ht="15.2" customHeight="1">
      <c r="A92" s="172"/>
      <c r="B92" s="23"/>
      <c r="C92" s="173" t="s">
        <v>25</v>
      </c>
      <c r="D92" s="172"/>
      <c r="E92" s="172"/>
      <c r="F92" s="168" t="str">
        <f>IF(E18="","",E18)</f>
        <v xml:space="preserve"> </v>
      </c>
      <c r="G92" s="172"/>
      <c r="H92" s="172"/>
      <c r="I92" s="173" t="s">
        <v>30</v>
      </c>
      <c r="J92" s="169" t="str">
        <f>E24</f>
        <v xml:space="preserve"> </v>
      </c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47" s="2" customFormat="1" ht="10.35" customHeight="1">
      <c r="A93" s="172"/>
      <c r="B93" s="23"/>
      <c r="C93" s="172"/>
      <c r="D93" s="172"/>
      <c r="E93" s="172"/>
      <c r="F93" s="172"/>
      <c r="G93" s="172"/>
      <c r="H93" s="172"/>
      <c r="I93" s="172"/>
      <c r="J93" s="172"/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47" s="2" customFormat="1" ht="29.25" customHeight="1">
      <c r="A94" s="172"/>
      <c r="B94" s="23"/>
      <c r="C94" s="98" t="s">
        <v>112</v>
      </c>
      <c r="D94" s="90"/>
      <c r="E94" s="90"/>
      <c r="F94" s="90"/>
      <c r="G94" s="90"/>
      <c r="H94" s="90"/>
      <c r="I94" s="90"/>
      <c r="J94" s="99" t="s">
        <v>113</v>
      </c>
      <c r="K94" s="90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47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47" s="2" customFormat="1" ht="22.9" customHeight="1">
      <c r="A96" s="172"/>
      <c r="B96" s="23"/>
      <c r="C96" s="100" t="s">
        <v>114</v>
      </c>
      <c r="D96" s="172"/>
      <c r="E96" s="172"/>
      <c r="F96" s="172"/>
      <c r="G96" s="172"/>
      <c r="H96" s="172"/>
      <c r="I96" s="172"/>
      <c r="J96" s="161">
        <f>J122</f>
        <v>25017.58</v>
      </c>
      <c r="K96" s="172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U96" s="14" t="s">
        <v>115</v>
      </c>
    </row>
    <row r="97" spans="1:31" s="9" customFormat="1" ht="24.95" customHeight="1">
      <c r="B97" s="101"/>
      <c r="D97" s="102" t="s">
        <v>116</v>
      </c>
      <c r="E97" s="103"/>
      <c r="F97" s="103"/>
      <c r="G97" s="103"/>
      <c r="H97" s="103"/>
      <c r="I97" s="103"/>
      <c r="J97" s="104">
        <f>J123</f>
        <v>25017.58</v>
      </c>
      <c r="L97" s="101"/>
    </row>
    <row r="98" spans="1:31" s="10" customFormat="1" ht="19.899999999999999" customHeight="1">
      <c r="A98" s="160"/>
      <c r="B98" s="105"/>
      <c r="C98" s="160"/>
      <c r="D98" s="106" t="s">
        <v>117</v>
      </c>
      <c r="E98" s="107"/>
      <c r="F98" s="107"/>
      <c r="G98" s="107"/>
      <c r="H98" s="107"/>
      <c r="I98" s="107"/>
      <c r="J98" s="108">
        <f>J124</f>
        <v>5452.0300000000007</v>
      </c>
      <c r="K98" s="160"/>
      <c r="L98" s="105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  <c r="AC98" s="160"/>
      <c r="AD98" s="160"/>
      <c r="AE98" s="160"/>
    </row>
    <row r="99" spans="1:31" s="10" customFormat="1" ht="19.899999999999999" customHeight="1">
      <c r="A99" s="160"/>
      <c r="B99" s="105"/>
      <c r="C99" s="160"/>
      <c r="D99" s="106" t="s">
        <v>118</v>
      </c>
      <c r="E99" s="107"/>
      <c r="F99" s="107"/>
      <c r="G99" s="107"/>
      <c r="H99" s="107"/>
      <c r="I99" s="107"/>
      <c r="J99" s="108">
        <f>J137</f>
        <v>2235.12</v>
      </c>
      <c r="K99" s="160"/>
      <c r="L99" s="105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</row>
    <row r="100" spans="1:31" s="10" customFormat="1" ht="19.899999999999999" customHeight="1">
      <c r="A100" s="160"/>
      <c r="B100" s="105"/>
      <c r="C100" s="160"/>
      <c r="D100" s="106" t="s">
        <v>119</v>
      </c>
      <c r="E100" s="107"/>
      <c r="F100" s="107"/>
      <c r="G100" s="107"/>
      <c r="H100" s="107"/>
      <c r="I100" s="107"/>
      <c r="J100" s="108">
        <f>J143</f>
        <v>11834.81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</row>
    <row r="101" spans="1:31" s="10" customFormat="1" ht="19.899999999999999" customHeight="1">
      <c r="A101" s="160"/>
      <c r="B101" s="105"/>
      <c r="C101" s="160"/>
      <c r="D101" s="106" t="s">
        <v>120</v>
      </c>
      <c r="E101" s="107"/>
      <c r="F101" s="107"/>
      <c r="G101" s="107"/>
      <c r="H101" s="107"/>
      <c r="I101" s="107"/>
      <c r="J101" s="108">
        <f>J153</f>
        <v>4311.13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</row>
    <row r="102" spans="1:31" s="10" customFormat="1" ht="19.899999999999999" customHeight="1">
      <c r="A102" s="160"/>
      <c r="B102" s="105"/>
      <c r="C102" s="160"/>
      <c r="D102" s="106" t="s">
        <v>121</v>
      </c>
      <c r="E102" s="107"/>
      <c r="F102" s="107"/>
      <c r="G102" s="107"/>
      <c r="H102" s="107"/>
      <c r="I102" s="107"/>
      <c r="J102" s="108">
        <f>J168</f>
        <v>1184.49</v>
      </c>
      <c r="K102" s="160"/>
      <c r="L102" s="105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</row>
    <row r="103" spans="1:31" s="2" customFormat="1" ht="21.75" customHeight="1">
      <c r="A103" s="172"/>
      <c r="B103" s="23"/>
      <c r="C103" s="172"/>
      <c r="D103" s="172"/>
      <c r="E103" s="172"/>
      <c r="F103" s="172"/>
      <c r="G103" s="172"/>
      <c r="H103" s="172"/>
      <c r="I103" s="172"/>
      <c r="J103" s="172"/>
      <c r="K103" s="172"/>
      <c r="L103" s="29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</row>
    <row r="104" spans="1:31" s="2" customFormat="1" ht="6.95" customHeight="1">
      <c r="A104" s="172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9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</row>
    <row r="108" spans="1:31" s="2" customFormat="1" ht="6.95" customHeight="1">
      <c r="A108" s="172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9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</row>
    <row r="109" spans="1:31" s="2" customFormat="1" ht="24.95" customHeight="1">
      <c r="A109" s="172"/>
      <c r="B109" s="23"/>
      <c r="C109" s="18" t="s">
        <v>122</v>
      </c>
      <c r="D109" s="172"/>
      <c r="E109" s="172"/>
      <c r="F109" s="172"/>
      <c r="G109" s="172"/>
      <c r="H109" s="172"/>
      <c r="I109" s="172"/>
      <c r="J109" s="172"/>
      <c r="K109" s="172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31" s="2" customFormat="1" ht="6.95" customHeight="1">
      <c r="A110" s="172"/>
      <c r="B110" s="23"/>
      <c r="C110" s="172"/>
      <c r="D110" s="172"/>
      <c r="E110" s="172"/>
      <c r="F110" s="172"/>
      <c r="G110" s="172"/>
      <c r="H110" s="172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31" s="2" customFormat="1" ht="12" customHeight="1">
      <c r="A111" s="172"/>
      <c r="B111" s="23"/>
      <c r="C111" s="173" t="s">
        <v>13</v>
      </c>
      <c r="D111" s="172"/>
      <c r="E111" s="172"/>
      <c r="F111" s="172"/>
      <c r="G111" s="172"/>
      <c r="H111" s="172"/>
      <c r="I111" s="172"/>
      <c r="J111" s="172"/>
      <c r="K111" s="172"/>
      <c r="L111" s="29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</row>
    <row r="112" spans="1:31" s="2" customFormat="1" ht="16.5" customHeight="1">
      <c r="A112" s="172"/>
      <c r="B112" s="23"/>
      <c r="C112" s="172"/>
      <c r="D112" s="172"/>
      <c r="E112" s="275" t="str">
        <f>E7</f>
        <v>Motýlia lúka - Pri kríži</v>
      </c>
      <c r="F112" s="276"/>
      <c r="G112" s="276"/>
      <c r="H112" s="276"/>
      <c r="I112" s="172"/>
      <c r="J112" s="172"/>
      <c r="K112" s="172"/>
      <c r="L112" s="29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</row>
    <row r="113" spans="1:65" s="2" customFormat="1" ht="12" customHeight="1">
      <c r="A113" s="172"/>
      <c r="B113" s="23"/>
      <c r="C113" s="173" t="s">
        <v>109</v>
      </c>
      <c r="D113" s="172"/>
      <c r="E113" s="172"/>
      <c r="F113" s="172"/>
      <c r="G113" s="172"/>
      <c r="H113" s="172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2" customFormat="1" ht="16.5" customHeight="1">
      <c r="A114" s="172"/>
      <c r="B114" s="23"/>
      <c r="C114" s="172"/>
      <c r="D114" s="172"/>
      <c r="E114" s="259" t="str">
        <f>E9</f>
        <v>2-21-1 - SO 01 Spevnené plochy, chodníky</v>
      </c>
      <c r="F114" s="274"/>
      <c r="G114" s="274"/>
      <c r="H114" s="274"/>
      <c r="I114" s="172"/>
      <c r="J114" s="172"/>
      <c r="K114" s="172"/>
      <c r="L114" s="29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</row>
    <row r="115" spans="1:65" s="2" customFormat="1" ht="6.95" customHeight="1">
      <c r="A115" s="172"/>
      <c r="B115" s="23"/>
      <c r="C115" s="172"/>
      <c r="D115" s="172"/>
      <c r="E115" s="172"/>
      <c r="F115" s="172"/>
      <c r="G115" s="172"/>
      <c r="H115" s="172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12" customHeight="1">
      <c r="A116" s="172"/>
      <c r="B116" s="23"/>
      <c r="C116" s="173" t="s">
        <v>17</v>
      </c>
      <c r="D116" s="172"/>
      <c r="E116" s="172"/>
      <c r="F116" s="168" t="str">
        <f>F12</f>
        <v>Dúbravka, Bratislava</v>
      </c>
      <c r="G116" s="172"/>
      <c r="H116" s="172"/>
      <c r="I116" s="173" t="s">
        <v>19</v>
      </c>
      <c r="J116" s="164" t="str">
        <f>IF(J12="","",J12)</f>
        <v>23. 3. 2021</v>
      </c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6.95" customHeight="1">
      <c r="A117" s="172"/>
      <c r="B117" s="23"/>
      <c r="C117" s="172"/>
      <c r="D117" s="172"/>
      <c r="E117" s="172"/>
      <c r="F117" s="172"/>
      <c r="G117" s="172"/>
      <c r="H117" s="172"/>
      <c r="I117" s="172"/>
      <c r="J117" s="172"/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25.7" customHeight="1">
      <c r="A118" s="172"/>
      <c r="B118" s="23"/>
      <c r="C118" s="173" t="s">
        <v>21</v>
      </c>
      <c r="D118" s="172"/>
      <c r="E118" s="172"/>
      <c r="F118" s="168" t="str">
        <f>E15</f>
        <v>Metropolitní inštitút Bratislavy</v>
      </c>
      <c r="G118" s="172"/>
      <c r="H118" s="172"/>
      <c r="I118" s="173" t="s">
        <v>27</v>
      </c>
      <c r="J118" s="169" t="str">
        <f>E21</f>
        <v>Ing. Magdaléna Horňáková</v>
      </c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15.2" customHeight="1">
      <c r="A119" s="172"/>
      <c r="B119" s="23"/>
      <c r="C119" s="173" t="s">
        <v>25</v>
      </c>
      <c r="D119" s="172"/>
      <c r="E119" s="172"/>
      <c r="F119" s="168" t="str">
        <f>IF(E18="","",E18)</f>
        <v xml:space="preserve"> </v>
      </c>
      <c r="G119" s="172"/>
      <c r="H119" s="172"/>
      <c r="I119" s="173" t="s">
        <v>30</v>
      </c>
      <c r="J119" s="169" t="str">
        <f>E24</f>
        <v xml:space="preserve"> 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10.35" customHeight="1">
      <c r="A120" s="172"/>
      <c r="B120" s="23"/>
      <c r="C120" s="172"/>
      <c r="D120" s="172"/>
      <c r="E120" s="172"/>
      <c r="F120" s="172"/>
      <c r="G120" s="172"/>
      <c r="H120" s="172"/>
      <c r="I120" s="172"/>
      <c r="J120" s="172"/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11" customFormat="1" ht="29.25" customHeight="1">
      <c r="A121" s="109"/>
      <c r="B121" s="110"/>
      <c r="C121" s="111" t="s">
        <v>123</v>
      </c>
      <c r="D121" s="112" t="s">
        <v>57</v>
      </c>
      <c r="E121" s="112" t="s">
        <v>53</v>
      </c>
      <c r="F121" s="112" t="s">
        <v>54</v>
      </c>
      <c r="G121" s="112" t="s">
        <v>124</v>
      </c>
      <c r="H121" s="112" t="s">
        <v>125</v>
      </c>
      <c r="I121" s="112" t="s">
        <v>126</v>
      </c>
      <c r="J121" s="113" t="s">
        <v>113</v>
      </c>
      <c r="K121" s="114" t="s">
        <v>127</v>
      </c>
      <c r="L121" s="115"/>
      <c r="M121" s="48" t="s">
        <v>1</v>
      </c>
      <c r="N121" s="49" t="s">
        <v>36</v>
      </c>
      <c r="O121" s="49" t="s">
        <v>128</v>
      </c>
      <c r="P121" s="49" t="s">
        <v>129</v>
      </c>
      <c r="Q121" s="49" t="s">
        <v>130</v>
      </c>
      <c r="R121" s="49" t="s">
        <v>131</v>
      </c>
      <c r="S121" s="49" t="s">
        <v>132</v>
      </c>
      <c r="T121" s="50" t="s">
        <v>133</v>
      </c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</row>
    <row r="122" spans="1:65" s="2" customFormat="1" ht="22.9" customHeight="1">
      <c r="A122" s="172"/>
      <c r="B122" s="23"/>
      <c r="C122" s="55" t="s">
        <v>114</v>
      </c>
      <c r="D122" s="172"/>
      <c r="E122" s="172"/>
      <c r="F122" s="172"/>
      <c r="G122" s="172"/>
      <c r="H122" s="172"/>
      <c r="I122" s="172"/>
      <c r="J122" s="116">
        <f>BK122</f>
        <v>25017.58</v>
      </c>
      <c r="K122" s="172"/>
      <c r="L122" s="23"/>
      <c r="M122" s="51"/>
      <c r="N122" s="42"/>
      <c r="O122" s="52"/>
      <c r="P122" s="117">
        <f>P123</f>
        <v>334.41737400000005</v>
      </c>
      <c r="Q122" s="52"/>
      <c r="R122" s="117">
        <f>R123</f>
        <v>521.9324388</v>
      </c>
      <c r="S122" s="52"/>
      <c r="T122" s="118">
        <f>T123</f>
        <v>18.118099999999998</v>
      </c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  <c r="AT122" s="14" t="s">
        <v>71</v>
      </c>
      <c r="AU122" s="14" t="s">
        <v>115</v>
      </c>
      <c r="BK122" s="119">
        <f>BK123</f>
        <v>25017.58</v>
      </c>
    </row>
    <row r="123" spans="1:65" s="12" customFormat="1" ht="25.9" customHeight="1">
      <c r="B123" s="120"/>
      <c r="D123" s="121" t="s">
        <v>71</v>
      </c>
      <c r="E123" s="122" t="s">
        <v>134</v>
      </c>
      <c r="F123" s="122" t="s">
        <v>135</v>
      </c>
      <c r="J123" s="123">
        <f>BK123</f>
        <v>25017.58</v>
      </c>
      <c r="L123" s="120"/>
      <c r="M123" s="124"/>
      <c r="N123" s="125"/>
      <c r="O123" s="125"/>
      <c r="P123" s="126">
        <f>P124+P137+P143+P153+P168</f>
        <v>334.41737400000005</v>
      </c>
      <c r="Q123" s="125"/>
      <c r="R123" s="126">
        <f>R124+R137+R143+R153+R168</f>
        <v>521.9324388</v>
      </c>
      <c r="S123" s="125"/>
      <c r="T123" s="127">
        <f>T124+T137+T143+T153+T168</f>
        <v>18.118099999999998</v>
      </c>
      <c r="AR123" s="121" t="s">
        <v>80</v>
      </c>
      <c r="AT123" s="128" t="s">
        <v>71</v>
      </c>
      <c r="AU123" s="128" t="s">
        <v>72</v>
      </c>
      <c r="AY123" s="121" t="s">
        <v>136</v>
      </c>
      <c r="BK123" s="129">
        <f>BK124+BK137+BK143+BK153+BK168</f>
        <v>25017.58</v>
      </c>
    </row>
    <row r="124" spans="1:65" s="12" customFormat="1" ht="22.9" customHeight="1">
      <c r="B124" s="120"/>
      <c r="D124" s="121" t="s">
        <v>71</v>
      </c>
      <c r="E124" s="130" t="s">
        <v>80</v>
      </c>
      <c r="F124" s="130" t="s">
        <v>137</v>
      </c>
      <c r="J124" s="131">
        <f>BK124</f>
        <v>5452.0300000000007</v>
      </c>
      <c r="L124" s="120"/>
      <c r="M124" s="124"/>
      <c r="N124" s="125"/>
      <c r="O124" s="125"/>
      <c r="P124" s="126">
        <f>SUM(P125:P136)</f>
        <v>151.57747999999998</v>
      </c>
      <c r="Q124" s="125"/>
      <c r="R124" s="126">
        <f>SUM(R125:R136)</f>
        <v>0</v>
      </c>
      <c r="S124" s="125"/>
      <c r="T124" s="127">
        <f>SUM(T125:T136)</f>
        <v>17.816099999999999</v>
      </c>
      <c r="AR124" s="121" t="s">
        <v>80</v>
      </c>
      <c r="AT124" s="128" t="s">
        <v>71</v>
      </c>
      <c r="AU124" s="128" t="s">
        <v>80</v>
      </c>
      <c r="AY124" s="121" t="s">
        <v>136</v>
      </c>
      <c r="BK124" s="129">
        <f>SUM(BK125:BK136)</f>
        <v>5452.0300000000007</v>
      </c>
    </row>
    <row r="125" spans="1:65" s="2" customFormat="1" ht="24.2" customHeight="1">
      <c r="A125" s="172"/>
      <c r="B125" s="132"/>
      <c r="C125" s="133" t="s">
        <v>138</v>
      </c>
      <c r="D125" s="133" t="s">
        <v>139</v>
      </c>
      <c r="E125" s="134" t="s">
        <v>140</v>
      </c>
      <c r="F125" s="135" t="s">
        <v>141</v>
      </c>
      <c r="G125" s="136" t="s">
        <v>142</v>
      </c>
      <c r="H125" s="137">
        <v>14.1</v>
      </c>
      <c r="I125" s="138">
        <v>4.01</v>
      </c>
      <c r="J125" s="138">
        <f t="shared" ref="J125:J136" si="0">ROUND(I125*H125,2)</f>
        <v>56.54</v>
      </c>
      <c r="K125" s="139"/>
      <c r="L125" s="23"/>
      <c r="M125" s="140" t="s">
        <v>1</v>
      </c>
      <c r="N125" s="141" t="s">
        <v>38</v>
      </c>
      <c r="O125" s="142">
        <v>0.35499999999999998</v>
      </c>
      <c r="P125" s="142">
        <f t="shared" ref="P125:P136" si="1">O125*H125</f>
        <v>5.0054999999999996</v>
      </c>
      <c r="Q125" s="142">
        <v>0</v>
      </c>
      <c r="R125" s="142">
        <f t="shared" ref="R125:R136" si="2">Q125*H125</f>
        <v>0</v>
      </c>
      <c r="S125" s="142">
        <v>0.24</v>
      </c>
      <c r="T125" s="143">
        <f t="shared" ref="T125:T136" si="3">S125*H125</f>
        <v>3.3839999999999999</v>
      </c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  <c r="AR125" s="144" t="s">
        <v>143</v>
      </c>
      <c r="AT125" s="144" t="s">
        <v>139</v>
      </c>
      <c r="AU125" s="144" t="s">
        <v>88</v>
      </c>
      <c r="AY125" s="14" t="s">
        <v>136</v>
      </c>
      <c r="BE125" s="145">
        <f t="shared" ref="BE125:BE136" si="4">IF(N125="základná",J125,0)</f>
        <v>0</v>
      </c>
      <c r="BF125" s="145">
        <f t="shared" ref="BF125:BF136" si="5">IF(N125="znížená",J125,0)</f>
        <v>56.54</v>
      </c>
      <c r="BG125" s="145">
        <f t="shared" ref="BG125:BG136" si="6">IF(N125="zákl. prenesená",J125,0)</f>
        <v>0</v>
      </c>
      <c r="BH125" s="145">
        <f t="shared" ref="BH125:BH136" si="7">IF(N125="zníž. prenesená",J125,0)</f>
        <v>0</v>
      </c>
      <c r="BI125" s="145">
        <f t="shared" ref="BI125:BI136" si="8">IF(N125="nulová",J125,0)</f>
        <v>0</v>
      </c>
      <c r="BJ125" s="14" t="s">
        <v>88</v>
      </c>
      <c r="BK125" s="145">
        <f t="shared" ref="BK125:BK136" si="9">ROUND(I125*H125,2)</f>
        <v>56.54</v>
      </c>
      <c r="BL125" s="14" t="s">
        <v>143</v>
      </c>
      <c r="BM125" s="144" t="s">
        <v>144</v>
      </c>
    </row>
    <row r="126" spans="1:65" s="2" customFormat="1" ht="24.2" customHeight="1">
      <c r="A126" s="172"/>
      <c r="B126" s="132"/>
      <c r="C126" s="133" t="s">
        <v>145</v>
      </c>
      <c r="D126" s="133" t="s">
        <v>139</v>
      </c>
      <c r="E126" s="134" t="s">
        <v>146</v>
      </c>
      <c r="F126" s="135" t="s">
        <v>147</v>
      </c>
      <c r="G126" s="136" t="s">
        <v>142</v>
      </c>
      <c r="H126" s="137">
        <v>17</v>
      </c>
      <c r="I126" s="138">
        <v>9.4700000000000006</v>
      </c>
      <c r="J126" s="138">
        <f t="shared" si="0"/>
        <v>160.99</v>
      </c>
      <c r="K126" s="139"/>
      <c r="L126" s="23"/>
      <c r="M126" s="140" t="s">
        <v>1</v>
      </c>
      <c r="N126" s="141" t="s">
        <v>38</v>
      </c>
      <c r="O126" s="142">
        <v>0.60299999999999998</v>
      </c>
      <c r="P126" s="142">
        <f t="shared" si="1"/>
        <v>10.250999999999999</v>
      </c>
      <c r="Q126" s="142">
        <v>0</v>
      </c>
      <c r="R126" s="142">
        <f t="shared" si="2"/>
        <v>0</v>
      </c>
      <c r="S126" s="142">
        <v>0.23499999999999999</v>
      </c>
      <c r="T126" s="143">
        <f t="shared" si="3"/>
        <v>3.9949999999999997</v>
      </c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  <c r="AR126" s="144" t="s">
        <v>143</v>
      </c>
      <c r="AT126" s="144" t="s">
        <v>139</v>
      </c>
      <c r="AU126" s="144" t="s">
        <v>88</v>
      </c>
      <c r="AY126" s="14" t="s">
        <v>136</v>
      </c>
      <c r="BE126" s="145">
        <f t="shared" si="4"/>
        <v>0</v>
      </c>
      <c r="BF126" s="145">
        <f t="shared" si="5"/>
        <v>160.99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4" t="s">
        <v>88</v>
      </c>
      <c r="BK126" s="145">
        <f t="shared" si="9"/>
        <v>160.99</v>
      </c>
      <c r="BL126" s="14" t="s">
        <v>143</v>
      </c>
      <c r="BM126" s="144" t="s">
        <v>148</v>
      </c>
    </row>
    <row r="127" spans="1:65" s="2" customFormat="1" ht="24.2" customHeight="1">
      <c r="A127" s="172"/>
      <c r="B127" s="132"/>
      <c r="C127" s="133" t="s">
        <v>149</v>
      </c>
      <c r="D127" s="133" t="s">
        <v>139</v>
      </c>
      <c r="E127" s="134" t="s">
        <v>150</v>
      </c>
      <c r="F127" s="135" t="s">
        <v>151</v>
      </c>
      <c r="G127" s="136" t="s">
        <v>142</v>
      </c>
      <c r="H127" s="137">
        <v>17</v>
      </c>
      <c r="I127" s="138">
        <v>20.2</v>
      </c>
      <c r="J127" s="138">
        <f t="shared" si="0"/>
        <v>343.4</v>
      </c>
      <c r="K127" s="139"/>
      <c r="L127" s="23"/>
      <c r="M127" s="140" t="s">
        <v>1</v>
      </c>
      <c r="N127" s="141" t="s">
        <v>38</v>
      </c>
      <c r="O127" s="142">
        <v>1.169</v>
      </c>
      <c r="P127" s="142">
        <f t="shared" si="1"/>
        <v>19.873000000000001</v>
      </c>
      <c r="Q127" s="142">
        <v>0</v>
      </c>
      <c r="R127" s="142">
        <f t="shared" si="2"/>
        <v>0</v>
      </c>
      <c r="S127" s="142">
        <v>0.22500000000000001</v>
      </c>
      <c r="T127" s="143">
        <f t="shared" si="3"/>
        <v>3.8250000000000002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R127" s="144" t="s">
        <v>143</v>
      </c>
      <c r="AT127" s="144" t="s">
        <v>139</v>
      </c>
      <c r="AU127" s="144" t="s">
        <v>88</v>
      </c>
      <c r="AY127" s="14" t="s">
        <v>136</v>
      </c>
      <c r="BE127" s="145">
        <f t="shared" si="4"/>
        <v>0</v>
      </c>
      <c r="BF127" s="145">
        <f t="shared" si="5"/>
        <v>343.4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4" t="s">
        <v>88</v>
      </c>
      <c r="BK127" s="145">
        <f t="shared" si="9"/>
        <v>343.4</v>
      </c>
      <c r="BL127" s="14" t="s">
        <v>143</v>
      </c>
      <c r="BM127" s="144" t="s">
        <v>152</v>
      </c>
    </row>
    <row r="128" spans="1:65" s="2" customFormat="1" ht="24.2" customHeight="1">
      <c r="A128" s="172"/>
      <c r="B128" s="132"/>
      <c r="C128" s="133" t="s">
        <v>153</v>
      </c>
      <c r="D128" s="133" t="s">
        <v>139</v>
      </c>
      <c r="E128" s="134" t="s">
        <v>154</v>
      </c>
      <c r="F128" s="135" t="s">
        <v>155</v>
      </c>
      <c r="G128" s="136" t="s">
        <v>142</v>
      </c>
      <c r="H128" s="137">
        <v>14.1</v>
      </c>
      <c r="I128" s="138">
        <v>5.57</v>
      </c>
      <c r="J128" s="138">
        <f t="shared" si="0"/>
        <v>78.540000000000006</v>
      </c>
      <c r="K128" s="139"/>
      <c r="L128" s="23"/>
      <c r="M128" s="140" t="s">
        <v>1</v>
      </c>
      <c r="N128" s="141" t="s">
        <v>38</v>
      </c>
      <c r="O128" s="142">
        <v>0.35499999999999998</v>
      </c>
      <c r="P128" s="142">
        <f t="shared" si="1"/>
        <v>5.0054999999999996</v>
      </c>
      <c r="Q128" s="142">
        <v>0</v>
      </c>
      <c r="R128" s="142">
        <f t="shared" si="2"/>
        <v>0</v>
      </c>
      <c r="S128" s="142">
        <v>0.18099999999999999</v>
      </c>
      <c r="T128" s="143">
        <f t="shared" si="3"/>
        <v>2.5520999999999998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 t="shared" si="4"/>
        <v>0</v>
      </c>
      <c r="BF128" s="145">
        <f t="shared" si="5"/>
        <v>78.540000000000006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4" t="s">
        <v>88</v>
      </c>
      <c r="BK128" s="145">
        <f t="shared" si="9"/>
        <v>78.540000000000006</v>
      </c>
      <c r="BL128" s="14" t="s">
        <v>143</v>
      </c>
      <c r="BM128" s="144" t="s">
        <v>156</v>
      </c>
    </row>
    <row r="129" spans="1:65" s="2" customFormat="1" ht="24.2" customHeight="1">
      <c r="A129" s="172"/>
      <c r="B129" s="132"/>
      <c r="C129" s="133" t="s">
        <v>80</v>
      </c>
      <c r="D129" s="133" t="s">
        <v>139</v>
      </c>
      <c r="E129" s="134" t="s">
        <v>157</v>
      </c>
      <c r="F129" s="135" t="s">
        <v>158</v>
      </c>
      <c r="G129" s="136" t="s">
        <v>159</v>
      </c>
      <c r="H129" s="137">
        <v>28</v>
      </c>
      <c r="I129" s="138">
        <v>2.19</v>
      </c>
      <c r="J129" s="138">
        <f t="shared" si="0"/>
        <v>61.32</v>
      </c>
      <c r="K129" s="139"/>
      <c r="L129" s="23"/>
      <c r="M129" s="140" t="s">
        <v>1</v>
      </c>
      <c r="N129" s="141" t="s">
        <v>38</v>
      </c>
      <c r="O129" s="142">
        <v>0.127</v>
      </c>
      <c r="P129" s="142">
        <f t="shared" si="1"/>
        <v>3.556</v>
      </c>
      <c r="Q129" s="142">
        <v>0</v>
      </c>
      <c r="R129" s="142">
        <f t="shared" si="2"/>
        <v>0</v>
      </c>
      <c r="S129" s="142">
        <v>0.14499999999999999</v>
      </c>
      <c r="T129" s="143">
        <f t="shared" si="3"/>
        <v>4.0599999999999996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R129" s="144" t="s">
        <v>143</v>
      </c>
      <c r="AT129" s="144" t="s">
        <v>139</v>
      </c>
      <c r="AU129" s="144" t="s">
        <v>88</v>
      </c>
      <c r="AY129" s="14" t="s">
        <v>136</v>
      </c>
      <c r="BE129" s="145">
        <f t="shared" si="4"/>
        <v>0</v>
      </c>
      <c r="BF129" s="145">
        <f t="shared" si="5"/>
        <v>61.32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4" t="s">
        <v>88</v>
      </c>
      <c r="BK129" s="145">
        <f t="shared" si="9"/>
        <v>61.32</v>
      </c>
      <c r="BL129" s="14" t="s">
        <v>143</v>
      </c>
      <c r="BM129" s="144" t="s">
        <v>160</v>
      </c>
    </row>
    <row r="130" spans="1:65" s="2" customFormat="1" ht="24.2" customHeight="1">
      <c r="A130" s="172"/>
      <c r="B130" s="132"/>
      <c r="C130" s="133" t="s">
        <v>161</v>
      </c>
      <c r="D130" s="133" t="s">
        <v>139</v>
      </c>
      <c r="E130" s="134" t="s">
        <v>162</v>
      </c>
      <c r="F130" s="135" t="s">
        <v>163</v>
      </c>
      <c r="G130" s="136" t="s">
        <v>164</v>
      </c>
      <c r="H130" s="137">
        <v>212.57</v>
      </c>
      <c r="I130" s="138">
        <v>3.64</v>
      </c>
      <c r="J130" s="138">
        <f t="shared" si="0"/>
        <v>773.75</v>
      </c>
      <c r="K130" s="139"/>
      <c r="L130" s="23"/>
      <c r="M130" s="140" t="s">
        <v>1</v>
      </c>
      <c r="N130" s="141" t="s">
        <v>38</v>
      </c>
      <c r="O130" s="142">
        <v>0.24299999999999999</v>
      </c>
      <c r="P130" s="142">
        <f t="shared" si="1"/>
        <v>51.654509999999995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R130" s="144" t="s">
        <v>143</v>
      </c>
      <c r="AT130" s="144" t="s">
        <v>139</v>
      </c>
      <c r="AU130" s="144" t="s">
        <v>88</v>
      </c>
      <c r="AY130" s="14" t="s">
        <v>136</v>
      </c>
      <c r="BE130" s="145">
        <f t="shared" si="4"/>
        <v>0</v>
      </c>
      <c r="BF130" s="145">
        <f t="shared" si="5"/>
        <v>773.75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4" t="s">
        <v>88</v>
      </c>
      <c r="BK130" s="145">
        <f t="shared" si="9"/>
        <v>773.75</v>
      </c>
      <c r="BL130" s="14" t="s">
        <v>143</v>
      </c>
      <c r="BM130" s="144" t="s">
        <v>165</v>
      </c>
    </row>
    <row r="131" spans="1:65" s="2" customFormat="1" ht="24.2" customHeight="1">
      <c r="A131" s="172"/>
      <c r="B131" s="132"/>
      <c r="C131" s="133" t="s">
        <v>166</v>
      </c>
      <c r="D131" s="133" t="s">
        <v>139</v>
      </c>
      <c r="E131" s="134" t="s">
        <v>167</v>
      </c>
      <c r="F131" s="135" t="s">
        <v>168</v>
      </c>
      <c r="G131" s="136" t="s">
        <v>164</v>
      </c>
      <c r="H131" s="137">
        <v>212.57</v>
      </c>
      <c r="I131" s="138">
        <v>0.99</v>
      </c>
      <c r="J131" s="138">
        <f t="shared" si="0"/>
        <v>210.44</v>
      </c>
      <c r="K131" s="139"/>
      <c r="L131" s="23"/>
      <c r="M131" s="140" t="s">
        <v>1</v>
      </c>
      <c r="N131" s="141" t="s">
        <v>38</v>
      </c>
      <c r="O131" s="142">
        <v>5.6000000000000001E-2</v>
      </c>
      <c r="P131" s="142">
        <f t="shared" si="1"/>
        <v>11.903919999999999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R131" s="144" t="s">
        <v>143</v>
      </c>
      <c r="AT131" s="144" t="s">
        <v>139</v>
      </c>
      <c r="AU131" s="144" t="s">
        <v>88</v>
      </c>
      <c r="AY131" s="14" t="s">
        <v>136</v>
      </c>
      <c r="BE131" s="145">
        <f t="shared" si="4"/>
        <v>0</v>
      </c>
      <c r="BF131" s="145">
        <f t="shared" si="5"/>
        <v>210.44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4" t="s">
        <v>88</v>
      </c>
      <c r="BK131" s="145">
        <f t="shared" si="9"/>
        <v>210.44</v>
      </c>
      <c r="BL131" s="14" t="s">
        <v>143</v>
      </c>
      <c r="BM131" s="144" t="s">
        <v>169</v>
      </c>
    </row>
    <row r="132" spans="1:65" s="2" customFormat="1" ht="24.2" customHeight="1">
      <c r="A132" s="172"/>
      <c r="B132" s="132"/>
      <c r="C132" s="133" t="s">
        <v>170</v>
      </c>
      <c r="D132" s="133" t="s">
        <v>139</v>
      </c>
      <c r="E132" s="134" t="s">
        <v>171</v>
      </c>
      <c r="F132" s="135" t="s">
        <v>172</v>
      </c>
      <c r="G132" s="136" t="s">
        <v>164</v>
      </c>
      <c r="H132" s="137">
        <v>102.57</v>
      </c>
      <c r="I132" s="138">
        <v>4</v>
      </c>
      <c r="J132" s="138">
        <f t="shared" si="0"/>
        <v>410.28</v>
      </c>
      <c r="K132" s="139"/>
      <c r="L132" s="23"/>
      <c r="M132" s="140" t="s">
        <v>1</v>
      </c>
      <c r="N132" s="141" t="s">
        <v>38</v>
      </c>
      <c r="O132" s="142">
        <v>7.0999999999999994E-2</v>
      </c>
      <c r="P132" s="142">
        <f t="shared" si="1"/>
        <v>7.2824699999999991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 t="shared" si="4"/>
        <v>0</v>
      </c>
      <c r="BF132" s="145">
        <f t="shared" si="5"/>
        <v>410.28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4" t="s">
        <v>88</v>
      </c>
      <c r="BK132" s="145">
        <f t="shared" si="9"/>
        <v>410.28</v>
      </c>
      <c r="BL132" s="14" t="s">
        <v>143</v>
      </c>
      <c r="BM132" s="144" t="s">
        <v>173</v>
      </c>
    </row>
    <row r="133" spans="1:65" s="2" customFormat="1" ht="37.9" customHeight="1">
      <c r="A133" s="172"/>
      <c r="B133" s="132"/>
      <c r="C133" s="133" t="s">
        <v>174</v>
      </c>
      <c r="D133" s="133" t="s">
        <v>139</v>
      </c>
      <c r="E133" s="134" t="s">
        <v>175</v>
      </c>
      <c r="F133" s="135" t="s">
        <v>176</v>
      </c>
      <c r="G133" s="136" t="s">
        <v>164</v>
      </c>
      <c r="H133" s="137">
        <v>2256.54</v>
      </c>
      <c r="I133" s="138">
        <v>0.4</v>
      </c>
      <c r="J133" s="138">
        <f t="shared" si="0"/>
        <v>902.62</v>
      </c>
      <c r="K133" s="139"/>
      <c r="L133" s="23"/>
      <c r="M133" s="140" t="s">
        <v>1</v>
      </c>
      <c r="N133" s="141" t="s">
        <v>38</v>
      </c>
      <c r="O133" s="142">
        <v>7.0000000000000001E-3</v>
      </c>
      <c r="P133" s="142">
        <f t="shared" si="1"/>
        <v>15.795780000000001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  <c r="AR133" s="144" t="s">
        <v>143</v>
      </c>
      <c r="AT133" s="144" t="s">
        <v>139</v>
      </c>
      <c r="AU133" s="144" t="s">
        <v>88</v>
      </c>
      <c r="AY133" s="14" t="s">
        <v>136</v>
      </c>
      <c r="BE133" s="145">
        <f t="shared" si="4"/>
        <v>0</v>
      </c>
      <c r="BF133" s="145">
        <f t="shared" si="5"/>
        <v>902.62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88</v>
      </c>
      <c r="BK133" s="145">
        <f t="shared" si="9"/>
        <v>902.62</v>
      </c>
      <c r="BL133" s="14" t="s">
        <v>143</v>
      </c>
      <c r="BM133" s="144" t="s">
        <v>177</v>
      </c>
    </row>
    <row r="134" spans="1:65" s="2" customFormat="1" ht="24.2" customHeight="1">
      <c r="A134" s="172"/>
      <c r="B134" s="132"/>
      <c r="C134" s="133" t="s">
        <v>178</v>
      </c>
      <c r="D134" s="133" t="s">
        <v>139</v>
      </c>
      <c r="E134" s="134" t="s">
        <v>179</v>
      </c>
      <c r="F134" s="135" t="s">
        <v>180</v>
      </c>
      <c r="G134" s="136" t="s">
        <v>181</v>
      </c>
      <c r="H134" s="137">
        <v>164.11199999999999</v>
      </c>
      <c r="I134" s="138">
        <v>12.5</v>
      </c>
      <c r="J134" s="138">
        <f t="shared" si="0"/>
        <v>2051.4</v>
      </c>
      <c r="K134" s="139"/>
      <c r="L134" s="23"/>
      <c r="M134" s="140" t="s">
        <v>1</v>
      </c>
      <c r="N134" s="141" t="s">
        <v>38</v>
      </c>
      <c r="O134" s="142">
        <v>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 t="shared" si="4"/>
        <v>0</v>
      </c>
      <c r="BF134" s="145">
        <f t="shared" si="5"/>
        <v>2051.4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88</v>
      </c>
      <c r="BK134" s="145">
        <f t="shared" si="9"/>
        <v>2051.4</v>
      </c>
      <c r="BL134" s="14" t="s">
        <v>143</v>
      </c>
      <c r="BM134" s="144" t="s">
        <v>182</v>
      </c>
    </row>
    <row r="135" spans="1:65" s="2" customFormat="1" ht="24.2" customHeight="1">
      <c r="A135" s="172"/>
      <c r="B135" s="132"/>
      <c r="C135" s="133" t="s">
        <v>183</v>
      </c>
      <c r="D135" s="133" t="s">
        <v>139</v>
      </c>
      <c r="E135" s="134" t="s">
        <v>184</v>
      </c>
      <c r="F135" s="135" t="s">
        <v>185</v>
      </c>
      <c r="G135" s="136" t="s">
        <v>164</v>
      </c>
      <c r="H135" s="137">
        <v>110</v>
      </c>
      <c r="I135" s="138">
        <v>1.39</v>
      </c>
      <c r="J135" s="138">
        <f t="shared" si="0"/>
        <v>152.9</v>
      </c>
      <c r="K135" s="139"/>
      <c r="L135" s="23"/>
      <c r="M135" s="140" t="s">
        <v>1</v>
      </c>
      <c r="N135" s="141" t="s">
        <v>38</v>
      </c>
      <c r="O135" s="142">
        <v>9.9000000000000005E-2</v>
      </c>
      <c r="P135" s="142">
        <f t="shared" si="1"/>
        <v>10.89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  <c r="AR135" s="144" t="s">
        <v>143</v>
      </c>
      <c r="AT135" s="144" t="s">
        <v>139</v>
      </c>
      <c r="AU135" s="144" t="s">
        <v>88</v>
      </c>
      <c r="AY135" s="14" t="s">
        <v>136</v>
      </c>
      <c r="BE135" s="145">
        <f t="shared" si="4"/>
        <v>0</v>
      </c>
      <c r="BF135" s="145">
        <f t="shared" si="5"/>
        <v>152.9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88</v>
      </c>
      <c r="BK135" s="145">
        <f t="shared" si="9"/>
        <v>152.9</v>
      </c>
      <c r="BL135" s="14" t="s">
        <v>143</v>
      </c>
      <c r="BM135" s="144" t="s">
        <v>186</v>
      </c>
    </row>
    <row r="136" spans="1:65" s="2" customFormat="1" ht="14.45" customHeight="1">
      <c r="A136" s="172"/>
      <c r="B136" s="132"/>
      <c r="C136" s="133" t="s">
        <v>7</v>
      </c>
      <c r="D136" s="133" t="s">
        <v>139</v>
      </c>
      <c r="E136" s="134" t="s">
        <v>187</v>
      </c>
      <c r="F136" s="135" t="s">
        <v>188</v>
      </c>
      <c r="G136" s="136" t="s">
        <v>142</v>
      </c>
      <c r="H136" s="137">
        <v>609.4</v>
      </c>
      <c r="I136" s="138">
        <v>0.41</v>
      </c>
      <c r="J136" s="138">
        <f t="shared" si="0"/>
        <v>249.85</v>
      </c>
      <c r="K136" s="139"/>
      <c r="L136" s="23"/>
      <c r="M136" s="140" t="s">
        <v>1</v>
      </c>
      <c r="N136" s="141" t="s">
        <v>38</v>
      </c>
      <c r="O136" s="142">
        <v>1.7000000000000001E-2</v>
      </c>
      <c r="P136" s="142">
        <f t="shared" si="1"/>
        <v>10.3598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R136" s="144" t="s">
        <v>143</v>
      </c>
      <c r="AT136" s="144" t="s">
        <v>139</v>
      </c>
      <c r="AU136" s="144" t="s">
        <v>88</v>
      </c>
      <c r="AY136" s="14" t="s">
        <v>136</v>
      </c>
      <c r="BE136" s="145">
        <f t="shared" si="4"/>
        <v>0</v>
      </c>
      <c r="BF136" s="145">
        <f t="shared" si="5"/>
        <v>249.85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4" t="s">
        <v>88</v>
      </c>
      <c r="BK136" s="145">
        <f t="shared" si="9"/>
        <v>249.85</v>
      </c>
      <c r="BL136" s="14" t="s">
        <v>143</v>
      </c>
      <c r="BM136" s="144" t="s">
        <v>189</v>
      </c>
    </row>
    <row r="137" spans="1:65" s="12" customFormat="1" ht="22.9" customHeight="1">
      <c r="B137" s="120"/>
      <c r="D137" s="121" t="s">
        <v>71</v>
      </c>
      <c r="E137" s="130" t="s">
        <v>143</v>
      </c>
      <c r="F137" s="130" t="s">
        <v>190</v>
      </c>
      <c r="J137" s="131">
        <f>BK137</f>
        <v>2235.12</v>
      </c>
      <c r="L137" s="120"/>
      <c r="M137" s="124"/>
      <c r="N137" s="125"/>
      <c r="O137" s="125"/>
      <c r="P137" s="126">
        <f>SUM(P138:P142)</f>
        <v>14.870000000000001</v>
      </c>
      <c r="Q137" s="125"/>
      <c r="R137" s="126">
        <f>SUM(R138:R142)</f>
        <v>10.777200000000001</v>
      </c>
      <c r="S137" s="125"/>
      <c r="T137" s="127">
        <f>SUM(T138:T142)</f>
        <v>0</v>
      </c>
      <c r="AR137" s="121" t="s">
        <v>80</v>
      </c>
      <c r="AT137" s="128" t="s">
        <v>71</v>
      </c>
      <c r="AU137" s="128" t="s">
        <v>80</v>
      </c>
      <c r="AY137" s="121" t="s">
        <v>136</v>
      </c>
      <c r="BK137" s="129">
        <f>SUM(BK138:BK142)</f>
        <v>2235.12</v>
      </c>
    </row>
    <row r="138" spans="1:65" s="2" customFormat="1" ht="14.45" customHeight="1">
      <c r="A138" s="172"/>
      <c r="B138" s="132"/>
      <c r="C138" s="133" t="s">
        <v>191</v>
      </c>
      <c r="D138" s="133" t="s">
        <v>139</v>
      </c>
      <c r="E138" s="134" t="s">
        <v>192</v>
      </c>
      <c r="F138" s="135" t="s">
        <v>193</v>
      </c>
      <c r="G138" s="136" t="s">
        <v>194</v>
      </c>
      <c r="H138" s="137">
        <v>10</v>
      </c>
      <c r="I138" s="138">
        <v>55.6</v>
      </c>
      <c r="J138" s="138">
        <f>ROUND(I138*H138,2)</f>
        <v>556</v>
      </c>
      <c r="K138" s="139"/>
      <c r="L138" s="23"/>
      <c r="M138" s="140" t="s">
        <v>1</v>
      </c>
      <c r="N138" s="141" t="s">
        <v>38</v>
      </c>
      <c r="O138" s="142">
        <v>1.4870000000000001</v>
      </c>
      <c r="P138" s="142">
        <f>O138*H138</f>
        <v>14.870000000000001</v>
      </c>
      <c r="Q138" s="142">
        <v>3.1220000000000001E-2</v>
      </c>
      <c r="R138" s="142">
        <f>Q138*H138</f>
        <v>0.31220000000000003</v>
      </c>
      <c r="S138" s="142">
        <v>0</v>
      </c>
      <c r="T138" s="143">
        <f>S138*H138</f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143</v>
      </c>
      <c r="AT138" s="144" t="s">
        <v>139</v>
      </c>
      <c r="AU138" s="144" t="s">
        <v>88</v>
      </c>
      <c r="AY138" s="14" t="s">
        <v>136</v>
      </c>
      <c r="BE138" s="145">
        <f>IF(N138="základná",J138,0)</f>
        <v>0</v>
      </c>
      <c r="BF138" s="145">
        <f>IF(N138="znížená",J138,0)</f>
        <v>556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4" t="s">
        <v>88</v>
      </c>
      <c r="BK138" s="145">
        <f>ROUND(I138*H138,2)</f>
        <v>556</v>
      </c>
      <c r="BL138" s="14" t="s">
        <v>143</v>
      </c>
      <c r="BM138" s="144" t="s">
        <v>195</v>
      </c>
    </row>
    <row r="139" spans="1:65" s="2" customFormat="1" ht="14.45" customHeight="1">
      <c r="A139" s="172"/>
      <c r="B139" s="132"/>
      <c r="C139" s="146" t="s">
        <v>196</v>
      </c>
      <c r="D139" s="146" t="s">
        <v>197</v>
      </c>
      <c r="E139" s="147" t="s">
        <v>198</v>
      </c>
      <c r="F139" s="148" t="s">
        <v>199</v>
      </c>
      <c r="G139" s="149" t="s">
        <v>194</v>
      </c>
      <c r="H139" s="150">
        <v>4</v>
      </c>
      <c r="I139" s="151">
        <v>156.30000000000001</v>
      </c>
      <c r="J139" s="151">
        <f>ROUND(I139*H139,2)</f>
        <v>625.20000000000005</v>
      </c>
      <c r="K139" s="152"/>
      <c r="L139" s="153"/>
      <c r="M139" s="154" t="s">
        <v>1</v>
      </c>
      <c r="N139" s="155" t="s">
        <v>38</v>
      </c>
      <c r="O139" s="142">
        <v>0</v>
      </c>
      <c r="P139" s="142">
        <f>O139*H139</f>
        <v>0</v>
      </c>
      <c r="Q139" s="142">
        <v>0.97499999999999998</v>
      </c>
      <c r="R139" s="142">
        <f>Q139*H139</f>
        <v>3.9</v>
      </c>
      <c r="S139" s="142">
        <v>0</v>
      </c>
      <c r="T139" s="143">
        <f>S139*H139</f>
        <v>0</v>
      </c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R139" s="144" t="s">
        <v>145</v>
      </c>
      <c r="AT139" s="144" t="s">
        <v>197</v>
      </c>
      <c r="AU139" s="144" t="s">
        <v>88</v>
      </c>
      <c r="AY139" s="14" t="s">
        <v>136</v>
      </c>
      <c r="BE139" s="145">
        <f>IF(N139="základná",J139,0)</f>
        <v>0</v>
      </c>
      <c r="BF139" s="145">
        <f>IF(N139="znížená",J139,0)</f>
        <v>625.20000000000005</v>
      </c>
      <c r="BG139" s="145">
        <f>IF(N139="zákl. prenesená",J139,0)</f>
        <v>0</v>
      </c>
      <c r="BH139" s="145">
        <f>IF(N139="zníž. prenesená",J139,0)</f>
        <v>0</v>
      </c>
      <c r="BI139" s="145">
        <f>IF(N139="nulová",J139,0)</f>
        <v>0</v>
      </c>
      <c r="BJ139" s="14" t="s">
        <v>88</v>
      </c>
      <c r="BK139" s="145">
        <f>ROUND(I139*H139,2)</f>
        <v>625.20000000000005</v>
      </c>
      <c r="BL139" s="14" t="s">
        <v>143</v>
      </c>
      <c r="BM139" s="144" t="s">
        <v>200</v>
      </c>
    </row>
    <row r="140" spans="1:65" s="2" customFormat="1" ht="14.45" customHeight="1">
      <c r="A140" s="172"/>
      <c r="B140" s="132"/>
      <c r="C140" s="146" t="s">
        <v>201</v>
      </c>
      <c r="D140" s="146" t="s">
        <v>197</v>
      </c>
      <c r="E140" s="147" t="s">
        <v>202</v>
      </c>
      <c r="F140" s="148" t="s">
        <v>203</v>
      </c>
      <c r="G140" s="149" t="s">
        <v>194</v>
      </c>
      <c r="H140" s="150">
        <v>4</v>
      </c>
      <c r="I140" s="151">
        <v>159.12</v>
      </c>
      <c r="J140" s="151">
        <f>ROUND(I140*H140,2)</f>
        <v>636.48</v>
      </c>
      <c r="K140" s="152"/>
      <c r="L140" s="153"/>
      <c r="M140" s="154" t="s">
        <v>1</v>
      </c>
      <c r="N140" s="155" t="s">
        <v>38</v>
      </c>
      <c r="O140" s="142">
        <v>0</v>
      </c>
      <c r="P140" s="142">
        <f>O140*H140</f>
        <v>0</v>
      </c>
      <c r="Q140" s="142">
        <v>0.99399999999999999</v>
      </c>
      <c r="R140" s="142">
        <f>Q140*H140</f>
        <v>3.976</v>
      </c>
      <c r="S140" s="142">
        <v>0</v>
      </c>
      <c r="T140" s="143">
        <f>S140*H140</f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145</v>
      </c>
      <c r="AT140" s="144" t="s">
        <v>197</v>
      </c>
      <c r="AU140" s="144" t="s">
        <v>88</v>
      </c>
      <c r="AY140" s="14" t="s">
        <v>136</v>
      </c>
      <c r="BE140" s="145">
        <f>IF(N140="základná",J140,0)</f>
        <v>0</v>
      </c>
      <c r="BF140" s="145">
        <f>IF(N140="znížená",J140,0)</f>
        <v>636.48</v>
      </c>
      <c r="BG140" s="145">
        <f>IF(N140="zákl. prenesená",J140,0)</f>
        <v>0</v>
      </c>
      <c r="BH140" s="145">
        <f>IF(N140="zníž. prenesená",J140,0)</f>
        <v>0</v>
      </c>
      <c r="BI140" s="145">
        <f>IF(N140="nulová",J140,0)</f>
        <v>0</v>
      </c>
      <c r="BJ140" s="14" t="s">
        <v>88</v>
      </c>
      <c r="BK140" s="145">
        <f>ROUND(I140*H140,2)</f>
        <v>636.48</v>
      </c>
      <c r="BL140" s="14" t="s">
        <v>143</v>
      </c>
      <c r="BM140" s="144" t="s">
        <v>204</v>
      </c>
    </row>
    <row r="141" spans="1:65" s="2" customFormat="1" ht="14.45" customHeight="1">
      <c r="A141" s="172"/>
      <c r="B141" s="132"/>
      <c r="C141" s="146" t="s">
        <v>205</v>
      </c>
      <c r="D141" s="146" t="s">
        <v>197</v>
      </c>
      <c r="E141" s="147" t="s">
        <v>206</v>
      </c>
      <c r="F141" s="148" t="s">
        <v>207</v>
      </c>
      <c r="G141" s="149" t="s">
        <v>194</v>
      </c>
      <c r="H141" s="150">
        <v>1</v>
      </c>
      <c r="I141" s="151">
        <v>233.22</v>
      </c>
      <c r="J141" s="151">
        <f>ROUND(I141*H141,2)</f>
        <v>233.22</v>
      </c>
      <c r="K141" s="152"/>
      <c r="L141" s="153"/>
      <c r="M141" s="154" t="s">
        <v>1</v>
      </c>
      <c r="N141" s="155" t="s">
        <v>38</v>
      </c>
      <c r="O141" s="142">
        <v>0</v>
      </c>
      <c r="P141" s="142">
        <f>O141*H141</f>
        <v>0</v>
      </c>
      <c r="Q141" s="142">
        <v>1.4570000000000001</v>
      </c>
      <c r="R141" s="142">
        <f>Q141*H141</f>
        <v>1.4570000000000001</v>
      </c>
      <c r="S141" s="142">
        <v>0</v>
      </c>
      <c r="T141" s="143">
        <f>S141*H141</f>
        <v>0</v>
      </c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R141" s="144" t="s">
        <v>145</v>
      </c>
      <c r="AT141" s="144" t="s">
        <v>197</v>
      </c>
      <c r="AU141" s="144" t="s">
        <v>88</v>
      </c>
      <c r="AY141" s="14" t="s">
        <v>136</v>
      </c>
      <c r="BE141" s="145">
        <f>IF(N141="základná",J141,0)</f>
        <v>0</v>
      </c>
      <c r="BF141" s="145">
        <f>IF(N141="znížená",J141,0)</f>
        <v>233.22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4" t="s">
        <v>88</v>
      </c>
      <c r="BK141" s="145">
        <f>ROUND(I141*H141,2)</f>
        <v>233.22</v>
      </c>
      <c r="BL141" s="14" t="s">
        <v>143</v>
      </c>
      <c r="BM141" s="144" t="s">
        <v>208</v>
      </c>
    </row>
    <row r="142" spans="1:65" s="2" customFormat="1" ht="14.45" customHeight="1">
      <c r="A142" s="172"/>
      <c r="B142" s="132"/>
      <c r="C142" s="146" t="s">
        <v>209</v>
      </c>
      <c r="D142" s="146" t="s">
        <v>197</v>
      </c>
      <c r="E142" s="147" t="s">
        <v>210</v>
      </c>
      <c r="F142" s="148" t="s">
        <v>211</v>
      </c>
      <c r="G142" s="149" t="s">
        <v>194</v>
      </c>
      <c r="H142" s="150">
        <v>1</v>
      </c>
      <c r="I142" s="151">
        <v>184.22</v>
      </c>
      <c r="J142" s="151">
        <f>ROUND(I142*H142,2)</f>
        <v>184.22</v>
      </c>
      <c r="K142" s="152"/>
      <c r="L142" s="153"/>
      <c r="M142" s="154" t="s">
        <v>1</v>
      </c>
      <c r="N142" s="155" t="s">
        <v>38</v>
      </c>
      <c r="O142" s="142">
        <v>0</v>
      </c>
      <c r="P142" s="142">
        <f>O142*H142</f>
        <v>0</v>
      </c>
      <c r="Q142" s="142">
        <v>1.1319999999999999</v>
      </c>
      <c r="R142" s="142">
        <f>Q142*H142</f>
        <v>1.1319999999999999</v>
      </c>
      <c r="S142" s="142">
        <v>0</v>
      </c>
      <c r="T142" s="143">
        <f>S142*H142</f>
        <v>0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R142" s="144" t="s">
        <v>145</v>
      </c>
      <c r="AT142" s="144" t="s">
        <v>197</v>
      </c>
      <c r="AU142" s="144" t="s">
        <v>88</v>
      </c>
      <c r="AY142" s="14" t="s">
        <v>136</v>
      </c>
      <c r="BE142" s="145">
        <f>IF(N142="základná",J142,0)</f>
        <v>0</v>
      </c>
      <c r="BF142" s="145">
        <f>IF(N142="znížená",J142,0)</f>
        <v>184.22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4" t="s">
        <v>88</v>
      </c>
      <c r="BK142" s="145">
        <f>ROUND(I142*H142,2)</f>
        <v>184.22</v>
      </c>
      <c r="BL142" s="14" t="s">
        <v>143</v>
      </c>
      <c r="BM142" s="144" t="s">
        <v>212</v>
      </c>
    </row>
    <row r="143" spans="1:65" s="12" customFormat="1" ht="22.9" customHeight="1">
      <c r="B143" s="120"/>
      <c r="D143" s="121" t="s">
        <v>71</v>
      </c>
      <c r="E143" s="130" t="s">
        <v>153</v>
      </c>
      <c r="F143" s="130" t="s">
        <v>213</v>
      </c>
      <c r="J143" s="131">
        <f>BK143</f>
        <v>11834.81</v>
      </c>
      <c r="L143" s="120"/>
      <c r="M143" s="124"/>
      <c r="N143" s="125"/>
      <c r="O143" s="125"/>
      <c r="P143" s="126">
        <f>SUM(P144:P152)</f>
        <v>63.913426000000001</v>
      </c>
      <c r="Q143" s="125"/>
      <c r="R143" s="126">
        <f>SUM(R144:R152)</f>
        <v>507.27839400000005</v>
      </c>
      <c r="S143" s="125"/>
      <c r="T143" s="127">
        <f>SUM(T144:T152)</f>
        <v>0</v>
      </c>
      <c r="AR143" s="121" t="s">
        <v>80</v>
      </c>
      <c r="AT143" s="128" t="s">
        <v>71</v>
      </c>
      <c r="AU143" s="128" t="s">
        <v>80</v>
      </c>
      <c r="AY143" s="121" t="s">
        <v>136</v>
      </c>
      <c r="BK143" s="129">
        <f>SUM(BK144:BK152)</f>
        <v>11834.81</v>
      </c>
    </row>
    <row r="144" spans="1:65" s="2" customFormat="1" ht="14.45" customHeight="1">
      <c r="A144" s="172"/>
      <c r="B144" s="132"/>
      <c r="C144" s="133" t="s">
        <v>214</v>
      </c>
      <c r="D144" s="133" t="s">
        <v>139</v>
      </c>
      <c r="E144" s="134" t="s">
        <v>215</v>
      </c>
      <c r="F144" s="135" t="s">
        <v>216</v>
      </c>
      <c r="G144" s="136" t="s">
        <v>142</v>
      </c>
      <c r="H144" s="137">
        <v>601.5</v>
      </c>
      <c r="I144" s="138">
        <v>1.4</v>
      </c>
      <c r="J144" s="138">
        <f t="shared" ref="J144:J152" si="10">ROUND(I144*H144,2)</f>
        <v>842.1</v>
      </c>
      <c r="K144" s="139"/>
      <c r="L144" s="23"/>
      <c r="M144" s="140" t="s">
        <v>1</v>
      </c>
      <c r="N144" s="141" t="s">
        <v>38</v>
      </c>
      <c r="O144" s="142">
        <v>2.1999999999999999E-2</v>
      </c>
      <c r="P144" s="142">
        <f t="shared" ref="P144:P152" si="11">O144*H144</f>
        <v>13.232999999999999</v>
      </c>
      <c r="Q144" s="142">
        <v>0.02</v>
      </c>
      <c r="R144" s="142">
        <f t="shared" ref="R144:R152" si="12">Q144*H144</f>
        <v>12.030000000000001</v>
      </c>
      <c r="S144" s="142">
        <v>0</v>
      </c>
      <c r="T144" s="143">
        <f t="shared" ref="T144:T152" si="13">S144*H144</f>
        <v>0</v>
      </c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2"/>
      <c r="AE144" s="172"/>
      <c r="AR144" s="144" t="s">
        <v>143</v>
      </c>
      <c r="AT144" s="144" t="s">
        <v>139</v>
      </c>
      <c r="AU144" s="144" t="s">
        <v>88</v>
      </c>
      <c r="AY144" s="14" t="s">
        <v>136</v>
      </c>
      <c r="BE144" s="145">
        <f t="shared" ref="BE144:BE152" si="14">IF(N144="základná",J144,0)</f>
        <v>0</v>
      </c>
      <c r="BF144" s="145">
        <f t="shared" ref="BF144:BF152" si="15">IF(N144="znížená",J144,0)</f>
        <v>842.1</v>
      </c>
      <c r="BG144" s="145">
        <f t="shared" ref="BG144:BG152" si="16">IF(N144="zákl. prenesená",J144,0)</f>
        <v>0</v>
      </c>
      <c r="BH144" s="145">
        <f t="shared" ref="BH144:BH152" si="17">IF(N144="zníž. prenesená",J144,0)</f>
        <v>0</v>
      </c>
      <c r="BI144" s="145">
        <f t="shared" ref="BI144:BI152" si="18">IF(N144="nulová",J144,0)</f>
        <v>0</v>
      </c>
      <c r="BJ144" s="14" t="s">
        <v>88</v>
      </c>
      <c r="BK144" s="145">
        <f t="shared" ref="BK144:BK152" si="19">ROUND(I144*H144,2)</f>
        <v>842.1</v>
      </c>
      <c r="BL144" s="14" t="s">
        <v>143</v>
      </c>
      <c r="BM144" s="144" t="s">
        <v>217</v>
      </c>
    </row>
    <row r="145" spans="1:65" s="2" customFormat="1" ht="24.2" customHeight="1">
      <c r="A145" s="172"/>
      <c r="B145" s="132"/>
      <c r="C145" s="133" t="s">
        <v>218</v>
      </c>
      <c r="D145" s="133" t="s">
        <v>139</v>
      </c>
      <c r="E145" s="134" t="s">
        <v>219</v>
      </c>
      <c r="F145" s="135" t="s">
        <v>220</v>
      </c>
      <c r="G145" s="136" t="s">
        <v>142</v>
      </c>
      <c r="H145" s="137">
        <v>1</v>
      </c>
      <c r="I145" s="138">
        <v>8.86</v>
      </c>
      <c r="J145" s="138">
        <f t="shared" si="10"/>
        <v>8.86</v>
      </c>
      <c r="K145" s="139"/>
      <c r="L145" s="23"/>
      <c r="M145" s="140" t="s">
        <v>1</v>
      </c>
      <c r="N145" s="141" t="s">
        <v>38</v>
      </c>
      <c r="O145" s="142">
        <v>2.6120000000000001E-2</v>
      </c>
      <c r="P145" s="142">
        <f t="shared" si="11"/>
        <v>2.6120000000000001E-2</v>
      </c>
      <c r="Q145" s="142">
        <v>0.39800000000000002</v>
      </c>
      <c r="R145" s="142">
        <f t="shared" si="12"/>
        <v>0.39800000000000002</v>
      </c>
      <c r="S145" s="142">
        <v>0</v>
      </c>
      <c r="T145" s="143">
        <f t="shared" si="13"/>
        <v>0</v>
      </c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R145" s="144" t="s">
        <v>143</v>
      </c>
      <c r="AT145" s="144" t="s">
        <v>139</v>
      </c>
      <c r="AU145" s="144" t="s">
        <v>88</v>
      </c>
      <c r="AY145" s="14" t="s">
        <v>136</v>
      </c>
      <c r="BE145" s="145">
        <f t="shared" si="14"/>
        <v>0</v>
      </c>
      <c r="BF145" s="145">
        <f t="shared" si="15"/>
        <v>8.86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4" t="s">
        <v>88</v>
      </c>
      <c r="BK145" s="145">
        <f t="shared" si="19"/>
        <v>8.86</v>
      </c>
      <c r="BL145" s="14" t="s">
        <v>143</v>
      </c>
      <c r="BM145" s="144" t="s">
        <v>221</v>
      </c>
    </row>
    <row r="146" spans="1:65" s="2" customFormat="1" ht="24.2" customHeight="1">
      <c r="A146" s="172"/>
      <c r="B146" s="132"/>
      <c r="C146" s="133" t="s">
        <v>222</v>
      </c>
      <c r="D146" s="133" t="s">
        <v>139</v>
      </c>
      <c r="E146" s="134" t="s">
        <v>223</v>
      </c>
      <c r="F146" s="135" t="s">
        <v>224</v>
      </c>
      <c r="G146" s="136" t="s">
        <v>142</v>
      </c>
      <c r="H146" s="137">
        <v>6.9</v>
      </c>
      <c r="I146" s="138">
        <v>9.7200000000000006</v>
      </c>
      <c r="J146" s="138">
        <f t="shared" si="10"/>
        <v>67.069999999999993</v>
      </c>
      <c r="K146" s="139"/>
      <c r="L146" s="23"/>
      <c r="M146" s="140" t="s">
        <v>1</v>
      </c>
      <c r="N146" s="141" t="s">
        <v>38</v>
      </c>
      <c r="O146" s="142">
        <v>5.5120000000000002E-2</v>
      </c>
      <c r="P146" s="142">
        <f t="shared" si="11"/>
        <v>0.38032800000000005</v>
      </c>
      <c r="Q146" s="142">
        <v>0.48574000000000001</v>
      </c>
      <c r="R146" s="142">
        <f t="shared" si="12"/>
        <v>3.3516060000000003</v>
      </c>
      <c r="S146" s="142">
        <v>0</v>
      </c>
      <c r="T146" s="143">
        <f t="shared" si="13"/>
        <v>0</v>
      </c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2"/>
      <c r="AE146" s="172"/>
      <c r="AR146" s="144" t="s">
        <v>143</v>
      </c>
      <c r="AT146" s="144" t="s">
        <v>139</v>
      </c>
      <c r="AU146" s="144" t="s">
        <v>88</v>
      </c>
      <c r="AY146" s="14" t="s">
        <v>136</v>
      </c>
      <c r="BE146" s="145">
        <f t="shared" si="14"/>
        <v>0</v>
      </c>
      <c r="BF146" s="145">
        <f t="shared" si="15"/>
        <v>67.069999999999993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88</v>
      </c>
      <c r="BK146" s="145">
        <f t="shared" si="19"/>
        <v>67.069999999999993</v>
      </c>
      <c r="BL146" s="14" t="s">
        <v>143</v>
      </c>
      <c r="BM146" s="144" t="s">
        <v>225</v>
      </c>
    </row>
    <row r="147" spans="1:65" s="2" customFormat="1" ht="24.2" customHeight="1">
      <c r="A147" s="172"/>
      <c r="B147" s="132"/>
      <c r="C147" s="133" t="s">
        <v>226</v>
      </c>
      <c r="D147" s="133" t="s">
        <v>139</v>
      </c>
      <c r="E147" s="134" t="s">
        <v>227</v>
      </c>
      <c r="F147" s="135" t="s">
        <v>228</v>
      </c>
      <c r="G147" s="136" t="s">
        <v>142</v>
      </c>
      <c r="H147" s="137">
        <v>601.5</v>
      </c>
      <c r="I147" s="138">
        <v>11.36</v>
      </c>
      <c r="J147" s="138">
        <f t="shared" si="10"/>
        <v>6833.04</v>
      </c>
      <c r="K147" s="139"/>
      <c r="L147" s="23"/>
      <c r="M147" s="140" t="s">
        <v>1</v>
      </c>
      <c r="N147" s="141" t="s">
        <v>38</v>
      </c>
      <c r="O147" s="142">
        <v>5.6120000000000003E-2</v>
      </c>
      <c r="P147" s="142">
        <f t="shared" si="11"/>
        <v>33.756180000000001</v>
      </c>
      <c r="Q147" s="142">
        <v>0.57798000000000005</v>
      </c>
      <c r="R147" s="142">
        <f t="shared" si="12"/>
        <v>347.65497000000005</v>
      </c>
      <c r="S147" s="142">
        <v>0</v>
      </c>
      <c r="T147" s="143">
        <f t="shared" si="13"/>
        <v>0</v>
      </c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2"/>
      <c r="AE147" s="172"/>
      <c r="AR147" s="144" t="s">
        <v>143</v>
      </c>
      <c r="AT147" s="144" t="s">
        <v>139</v>
      </c>
      <c r="AU147" s="144" t="s">
        <v>88</v>
      </c>
      <c r="AY147" s="14" t="s">
        <v>136</v>
      </c>
      <c r="BE147" s="145">
        <f t="shared" si="14"/>
        <v>0</v>
      </c>
      <c r="BF147" s="145">
        <f t="shared" si="15"/>
        <v>6833.04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88</v>
      </c>
      <c r="BK147" s="145">
        <f t="shared" si="19"/>
        <v>6833.04</v>
      </c>
      <c r="BL147" s="14" t="s">
        <v>143</v>
      </c>
      <c r="BM147" s="144" t="s">
        <v>229</v>
      </c>
    </row>
    <row r="148" spans="1:65" s="2" customFormat="1" ht="24.2" customHeight="1">
      <c r="A148" s="172"/>
      <c r="B148" s="132"/>
      <c r="C148" s="133" t="s">
        <v>230</v>
      </c>
      <c r="D148" s="133" t="s">
        <v>139</v>
      </c>
      <c r="E148" s="134" t="s">
        <v>231</v>
      </c>
      <c r="F148" s="135" t="s">
        <v>232</v>
      </c>
      <c r="G148" s="136" t="s">
        <v>142</v>
      </c>
      <c r="H148" s="137">
        <v>601.5</v>
      </c>
      <c r="I148" s="138">
        <v>6.56</v>
      </c>
      <c r="J148" s="138">
        <f t="shared" si="10"/>
        <v>3945.84</v>
      </c>
      <c r="K148" s="139"/>
      <c r="L148" s="23"/>
      <c r="M148" s="140" t="s">
        <v>1</v>
      </c>
      <c r="N148" s="141" t="s">
        <v>38</v>
      </c>
      <c r="O148" s="142">
        <v>2.5000000000000001E-2</v>
      </c>
      <c r="P148" s="142">
        <f t="shared" si="11"/>
        <v>15.037500000000001</v>
      </c>
      <c r="Q148" s="142">
        <v>0.23674999999999999</v>
      </c>
      <c r="R148" s="142">
        <f t="shared" si="12"/>
        <v>142.405125</v>
      </c>
      <c r="S148" s="142">
        <v>0</v>
      </c>
      <c r="T148" s="143">
        <f t="shared" si="13"/>
        <v>0</v>
      </c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2"/>
      <c r="AE148" s="172"/>
      <c r="AR148" s="144" t="s">
        <v>143</v>
      </c>
      <c r="AT148" s="144" t="s">
        <v>139</v>
      </c>
      <c r="AU148" s="144" t="s">
        <v>88</v>
      </c>
      <c r="AY148" s="14" t="s">
        <v>136</v>
      </c>
      <c r="BE148" s="145">
        <f t="shared" si="14"/>
        <v>0</v>
      </c>
      <c r="BF148" s="145">
        <f t="shared" si="15"/>
        <v>3945.84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88</v>
      </c>
      <c r="BK148" s="145">
        <f t="shared" si="19"/>
        <v>3945.84</v>
      </c>
      <c r="BL148" s="14" t="s">
        <v>143</v>
      </c>
      <c r="BM148" s="144" t="s">
        <v>233</v>
      </c>
    </row>
    <row r="149" spans="1:65" s="2" customFormat="1" ht="24.2" customHeight="1">
      <c r="A149" s="172"/>
      <c r="B149" s="132"/>
      <c r="C149" s="133" t="s">
        <v>234</v>
      </c>
      <c r="D149" s="133" t="s">
        <v>139</v>
      </c>
      <c r="E149" s="134" t="s">
        <v>235</v>
      </c>
      <c r="F149" s="135" t="s">
        <v>236</v>
      </c>
      <c r="G149" s="136" t="s">
        <v>142</v>
      </c>
      <c r="H149" s="137">
        <v>8.9</v>
      </c>
      <c r="I149" s="138">
        <v>0.35</v>
      </c>
      <c r="J149" s="138">
        <f t="shared" si="10"/>
        <v>3.12</v>
      </c>
      <c r="K149" s="139"/>
      <c r="L149" s="23"/>
      <c r="M149" s="140" t="s">
        <v>1</v>
      </c>
      <c r="N149" s="141" t="s">
        <v>38</v>
      </c>
      <c r="O149" s="142">
        <v>2.0200000000000001E-3</v>
      </c>
      <c r="P149" s="142">
        <f t="shared" si="11"/>
        <v>1.7978000000000001E-2</v>
      </c>
      <c r="Q149" s="142">
        <v>5.1000000000000004E-4</v>
      </c>
      <c r="R149" s="142">
        <f t="shared" si="12"/>
        <v>4.5390000000000005E-3</v>
      </c>
      <c r="S149" s="142">
        <v>0</v>
      </c>
      <c r="T149" s="143">
        <f t="shared" si="13"/>
        <v>0</v>
      </c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R149" s="144" t="s">
        <v>143</v>
      </c>
      <c r="AT149" s="144" t="s">
        <v>139</v>
      </c>
      <c r="AU149" s="144" t="s">
        <v>88</v>
      </c>
      <c r="AY149" s="14" t="s">
        <v>136</v>
      </c>
      <c r="BE149" s="145">
        <f t="shared" si="14"/>
        <v>0</v>
      </c>
      <c r="BF149" s="145">
        <f t="shared" si="15"/>
        <v>3.12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4" t="s">
        <v>88</v>
      </c>
      <c r="BK149" s="145">
        <f t="shared" si="19"/>
        <v>3.12</v>
      </c>
      <c r="BL149" s="14" t="s">
        <v>143</v>
      </c>
      <c r="BM149" s="144" t="s">
        <v>237</v>
      </c>
    </row>
    <row r="150" spans="1:65" s="2" customFormat="1" ht="24.2" customHeight="1">
      <c r="A150" s="172"/>
      <c r="B150" s="132"/>
      <c r="C150" s="133" t="s">
        <v>238</v>
      </c>
      <c r="D150" s="133" t="s">
        <v>139</v>
      </c>
      <c r="E150" s="134" t="s">
        <v>239</v>
      </c>
      <c r="F150" s="135" t="s">
        <v>240</v>
      </c>
      <c r="G150" s="136" t="s">
        <v>142</v>
      </c>
      <c r="H150" s="137">
        <v>8.9</v>
      </c>
      <c r="I150" s="138">
        <v>11.61</v>
      </c>
      <c r="J150" s="138">
        <f t="shared" si="10"/>
        <v>103.33</v>
      </c>
      <c r="K150" s="139"/>
      <c r="L150" s="23"/>
      <c r="M150" s="140" t="s">
        <v>1</v>
      </c>
      <c r="N150" s="141" t="s">
        <v>38</v>
      </c>
      <c r="O150" s="142">
        <v>7.0999999999999994E-2</v>
      </c>
      <c r="P150" s="142">
        <f t="shared" si="11"/>
        <v>0.63190000000000002</v>
      </c>
      <c r="Q150" s="142">
        <v>0.12966</v>
      </c>
      <c r="R150" s="142">
        <f t="shared" si="12"/>
        <v>1.1539740000000001</v>
      </c>
      <c r="S150" s="142">
        <v>0</v>
      </c>
      <c r="T150" s="143">
        <f t="shared" si="13"/>
        <v>0</v>
      </c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R150" s="144" t="s">
        <v>143</v>
      </c>
      <c r="AT150" s="144" t="s">
        <v>139</v>
      </c>
      <c r="AU150" s="144" t="s">
        <v>88</v>
      </c>
      <c r="AY150" s="14" t="s">
        <v>136</v>
      </c>
      <c r="BE150" s="145">
        <f t="shared" si="14"/>
        <v>0</v>
      </c>
      <c r="BF150" s="145">
        <f t="shared" si="15"/>
        <v>103.33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88</v>
      </c>
      <c r="BK150" s="145">
        <f t="shared" si="19"/>
        <v>103.33</v>
      </c>
      <c r="BL150" s="14" t="s">
        <v>143</v>
      </c>
      <c r="BM150" s="144" t="s">
        <v>241</v>
      </c>
    </row>
    <row r="151" spans="1:65" s="2" customFormat="1" ht="37.9" customHeight="1">
      <c r="A151" s="172"/>
      <c r="B151" s="132"/>
      <c r="C151" s="133" t="s">
        <v>242</v>
      </c>
      <c r="D151" s="133" t="s">
        <v>139</v>
      </c>
      <c r="E151" s="134" t="s">
        <v>243</v>
      </c>
      <c r="F151" s="135" t="s">
        <v>244</v>
      </c>
      <c r="G151" s="136" t="s">
        <v>142</v>
      </c>
      <c r="H151" s="137">
        <v>1</v>
      </c>
      <c r="I151" s="138">
        <v>14.22</v>
      </c>
      <c r="J151" s="138">
        <f t="shared" si="10"/>
        <v>14.22</v>
      </c>
      <c r="K151" s="139"/>
      <c r="L151" s="23"/>
      <c r="M151" s="140" t="s">
        <v>1</v>
      </c>
      <c r="N151" s="141" t="s">
        <v>38</v>
      </c>
      <c r="O151" s="142">
        <v>0.83042000000000005</v>
      </c>
      <c r="P151" s="142">
        <f t="shared" si="11"/>
        <v>0.83042000000000005</v>
      </c>
      <c r="Q151" s="142">
        <v>9.2499999999999999E-2</v>
      </c>
      <c r="R151" s="142">
        <f t="shared" si="12"/>
        <v>9.2499999999999999E-2</v>
      </c>
      <c r="S151" s="142">
        <v>0</v>
      </c>
      <c r="T151" s="143">
        <f t="shared" si="13"/>
        <v>0</v>
      </c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2"/>
      <c r="AE151" s="172"/>
      <c r="AR151" s="144" t="s">
        <v>143</v>
      </c>
      <c r="AT151" s="144" t="s">
        <v>139</v>
      </c>
      <c r="AU151" s="144" t="s">
        <v>88</v>
      </c>
      <c r="AY151" s="14" t="s">
        <v>136</v>
      </c>
      <c r="BE151" s="145">
        <f t="shared" si="14"/>
        <v>0</v>
      </c>
      <c r="BF151" s="145">
        <f t="shared" si="15"/>
        <v>14.22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4" t="s">
        <v>88</v>
      </c>
      <c r="BK151" s="145">
        <f t="shared" si="19"/>
        <v>14.22</v>
      </c>
      <c r="BL151" s="14" t="s">
        <v>143</v>
      </c>
      <c r="BM151" s="144" t="s">
        <v>245</v>
      </c>
    </row>
    <row r="152" spans="1:65" s="2" customFormat="1" ht="14.45" customHeight="1">
      <c r="A152" s="172"/>
      <c r="B152" s="132"/>
      <c r="C152" s="146" t="s">
        <v>246</v>
      </c>
      <c r="D152" s="146" t="s">
        <v>197</v>
      </c>
      <c r="E152" s="147" t="s">
        <v>247</v>
      </c>
      <c r="F152" s="148" t="s">
        <v>248</v>
      </c>
      <c r="G152" s="149" t="s">
        <v>142</v>
      </c>
      <c r="H152" s="150">
        <v>1.02</v>
      </c>
      <c r="I152" s="151">
        <v>16.89</v>
      </c>
      <c r="J152" s="151">
        <f t="shared" si="10"/>
        <v>17.23</v>
      </c>
      <c r="K152" s="152"/>
      <c r="L152" s="153"/>
      <c r="M152" s="154" t="s">
        <v>1</v>
      </c>
      <c r="N152" s="155" t="s">
        <v>38</v>
      </c>
      <c r="O152" s="142">
        <v>0</v>
      </c>
      <c r="P152" s="142">
        <f t="shared" si="11"/>
        <v>0</v>
      </c>
      <c r="Q152" s="142">
        <v>0.184</v>
      </c>
      <c r="R152" s="142">
        <f t="shared" si="12"/>
        <v>0.18768000000000001</v>
      </c>
      <c r="S152" s="142">
        <v>0</v>
      </c>
      <c r="T152" s="143">
        <f t="shared" si="13"/>
        <v>0</v>
      </c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  <c r="AR152" s="144" t="s">
        <v>145</v>
      </c>
      <c r="AT152" s="144" t="s">
        <v>197</v>
      </c>
      <c r="AU152" s="144" t="s">
        <v>88</v>
      </c>
      <c r="AY152" s="14" t="s">
        <v>136</v>
      </c>
      <c r="BE152" s="145">
        <f t="shared" si="14"/>
        <v>0</v>
      </c>
      <c r="BF152" s="145">
        <f t="shared" si="15"/>
        <v>17.23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4" t="s">
        <v>88</v>
      </c>
      <c r="BK152" s="145">
        <f t="shared" si="19"/>
        <v>17.23</v>
      </c>
      <c r="BL152" s="14" t="s">
        <v>143</v>
      </c>
      <c r="BM152" s="144" t="s">
        <v>249</v>
      </c>
    </row>
    <row r="153" spans="1:65" s="12" customFormat="1" ht="22.9" customHeight="1">
      <c r="B153" s="120"/>
      <c r="D153" s="121" t="s">
        <v>71</v>
      </c>
      <c r="E153" s="130" t="s">
        <v>250</v>
      </c>
      <c r="F153" s="130" t="s">
        <v>251</v>
      </c>
      <c r="J153" s="131">
        <f>BK153</f>
        <v>4311.13</v>
      </c>
      <c r="L153" s="120"/>
      <c r="M153" s="124"/>
      <c r="N153" s="125"/>
      <c r="O153" s="125"/>
      <c r="P153" s="126">
        <f>SUM(P154:P167)</f>
        <v>79.531868000000003</v>
      </c>
      <c r="Q153" s="125"/>
      <c r="R153" s="126">
        <f>SUM(R154:R167)</f>
        <v>3.8768448000000002</v>
      </c>
      <c r="S153" s="125"/>
      <c r="T153" s="127">
        <f>SUM(T154:T167)</f>
        <v>0.30200000000000005</v>
      </c>
      <c r="AR153" s="121" t="s">
        <v>80</v>
      </c>
      <c r="AT153" s="128" t="s">
        <v>71</v>
      </c>
      <c r="AU153" s="128" t="s">
        <v>80</v>
      </c>
      <c r="AY153" s="121" t="s">
        <v>136</v>
      </c>
      <c r="BK153" s="129">
        <f>SUM(BK154:BK167)</f>
        <v>4311.13</v>
      </c>
    </row>
    <row r="154" spans="1:65" s="2" customFormat="1" ht="37.9" customHeight="1">
      <c r="A154" s="172"/>
      <c r="B154" s="132"/>
      <c r="C154" s="133" t="s">
        <v>252</v>
      </c>
      <c r="D154" s="133" t="s">
        <v>139</v>
      </c>
      <c r="E154" s="134" t="s">
        <v>253</v>
      </c>
      <c r="F154" s="135" t="s">
        <v>254</v>
      </c>
      <c r="G154" s="136" t="s">
        <v>159</v>
      </c>
      <c r="H154" s="137">
        <v>12</v>
      </c>
      <c r="I154" s="138">
        <v>5.72</v>
      </c>
      <c r="J154" s="138">
        <f t="shared" ref="J154:J167" si="20">ROUND(I154*H154,2)</f>
        <v>68.64</v>
      </c>
      <c r="K154" s="139"/>
      <c r="L154" s="23"/>
      <c r="M154" s="140" t="s">
        <v>1</v>
      </c>
      <c r="N154" s="141" t="s">
        <v>38</v>
      </c>
      <c r="O154" s="142">
        <v>0.13200000000000001</v>
      </c>
      <c r="P154" s="142">
        <f t="shared" ref="P154:P167" si="21">O154*H154</f>
        <v>1.5840000000000001</v>
      </c>
      <c r="Q154" s="142">
        <v>9.8530000000000006E-2</v>
      </c>
      <c r="R154" s="142">
        <f t="shared" ref="R154:R167" si="22">Q154*H154</f>
        <v>1.1823600000000001</v>
      </c>
      <c r="S154" s="142">
        <v>0</v>
      </c>
      <c r="T154" s="143">
        <f t="shared" ref="T154:T167" si="23">S154*H154</f>
        <v>0</v>
      </c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R154" s="144" t="s">
        <v>143</v>
      </c>
      <c r="AT154" s="144" t="s">
        <v>139</v>
      </c>
      <c r="AU154" s="144" t="s">
        <v>88</v>
      </c>
      <c r="AY154" s="14" t="s">
        <v>136</v>
      </c>
      <c r="BE154" s="145">
        <f t="shared" ref="BE154:BE167" si="24">IF(N154="základná",J154,0)</f>
        <v>0</v>
      </c>
      <c r="BF154" s="145">
        <f t="shared" ref="BF154:BF167" si="25">IF(N154="znížená",J154,0)</f>
        <v>68.64</v>
      </c>
      <c r="BG154" s="145">
        <f t="shared" ref="BG154:BG167" si="26">IF(N154="zákl. prenesená",J154,0)</f>
        <v>0</v>
      </c>
      <c r="BH154" s="145">
        <f t="shared" ref="BH154:BH167" si="27">IF(N154="zníž. prenesená",J154,0)</f>
        <v>0</v>
      </c>
      <c r="BI154" s="145">
        <f t="shared" ref="BI154:BI167" si="28">IF(N154="nulová",J154,0)</f>
        <v>0</v>
      </c>
      <c r="BJ154" s="14" t="s">
        <v>88</v>
      </c>
      <c r="BK154" s="145">
        <f t="shared" ref="BK154:BK167" si="29">ROUND(I154*H154,2)</f>
        <v>68.64</v>
      </c>
      <c r="BL154" s="14" t="s">
        <v>143</v>
      </c>
      <c r="BM154" s="144" t="s">
        <v>255</v>
      </c>
    </row>
    <row r="155" spans="1:65" s="2" customFormat="1" ht="14.45" customHeight="1">
      <c r="A155" s="172"/>
      <c r="B155" s="132"/>
      <c r="C155" s="146" t="s">
        <v>256</v>
      </c>
      <c r="D155" s="146" t="s">
        <v>197</v>
      </c>
      <c r="E155" s="147" t="s">
        <v>257</v>
      </c>
      <c r="F155" s="148" t="s">
        <v>258</v>
      </c>
      <c r="G155" s="149" t="s">
        <v>194</v>
      </c>
      <c r="H155" s="150">
        <v>12.12</v>
      </c>
      <c r="I155" s="151">
        <v>2.95</v>
      </c>
      <c r="J155" s="151">
        <f t="shared" si="20"/>
        <v>35.75</v>
      </c>
      <c r="K155" s="152"/>
      <c r="L155" s="153"/>
      <c r="M155" s="154" t="s">
        <v>1</v>
      </c>
      <c r="N155" s="155" t="s">
        <v>38</v>
      </c>
      <c r="O155" s="142">
        <v>0</v>
      </c>
      <c r="P155" s="142">
        <f t="shared" si="21"/>
        <v>0</v>
      </c>
      <c r="Q155" s="142">
        <v>2.3E-2</v>
      </c>
      <c r="R155" s="142">
        <f t="shared" si="22"/>
        <v>0.27875999999999995</v>
      </c>
      <c r="S155" s="142">
        <v>0</v>
      </c>
      <c r="T155" s="143">
        <f t="shared" si="23"/>
        <v>0</v>
      </c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2"/>
      <c r="AE155" s="172"/>
      <c r="AR155" s="144" t="s">
        <v>145</v>
      </c>
      <c r="AT155" s="144" t="s">
        <v>197</v>
      </c>
      <c r="AU155" s="144" t="s">
        <v>88</v>
      </c>
      <c r="AY155" s="14" t="s">
        <v>136</v>
      </c>
      <c r="BE155" s="145">
        <f t="shared" si="24"/>
        <v>0</v>
      </c>
      <c r="BF155" s="145">
        <f t="shared" si="25"/>
        <v>35.75</v>
      </c>
      <c r="BG155" s="145">
        <f t="shared" si="26"/>
        <v>0</v>
      </c>
      <c r="BH155" s="145">
        <f t="shared" si="27"/>
        <v>0</v>
      </c>
      <c r="BI155" s="145">
        <f t="shared" si="28"/>
        <v>0</v>
      </c>
      <c r="BJ155" s="14" t="s">
        <v>88</v>
      </c>
      <c r="BK155" s="145">
        <f t="shared" si="29"/>
        <v>35.75</v>
      </c>
      <c r="BL155" s="14" t="s">
        <v>143</v>
      </c>
      <c r="BM155" s="144" t="s">
        <v>259</v>
      </c>
    </row>
    <row r="156" spans="1:65" s="2" customFormat="1" ht="14.45" customHeight="1">
      <c r="A156" s="172"/>
      <c r="B156" s="132"/>
      <c r="C156" s="133" t="s">
        <v>260</v>
      </c>
      <c r="D156" s="133" t="s">
        <v>139</v>
      </c>
      <c r="E156" s="134" t="s">
        <v>261</v>
      </c>
      <c r="F156" s="135" t="s">
        <v>262</v>
      </c>
      <c r="G156" s="136" t="s">
        <v>159</v>
      </c>
      <c r="H156" s="137">
        <v>524</v>
      </c>
      <c r="I156" s="138">
        <v>1.36</v>
      </c>
      <c r="J156" s="138">
        <f t="shared" si="20"/>
        <v>712.64</v>
      </c>
      <c r="K156" s="139"/>
      <c r="L156" s="23"/>
      <c r="M156" s="140" t="s">
        <v>1</v>
      </c>
      <c r="N156" s="141" t="s">
        <v>38</v>
      </c>
      <c r="O156" s="142">
        <v>0.09</v>
      </c>
      <c r="P156" s="142">
        <f t="shared" si="21"/>
        <v>47.16</v>
      </c>
      <c r="Q156" s="142">
        <v>0</v>
      </c>
      <c r="R156" s="142">
        <f t="shared" si="22"/>
        <v>0</v>
      </c>
      <c r="S156" s="142">
        <v>0</v>
      </c>
      <c r="T156" s="143">
        <f t="shared" si="23"/>
        <v>0</v>
      </c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R156" s="144" t="s">
        <v>143</v>
      </c>
      <c r="AT156" s="144" t="s">
        <v>139</v>
      </c>
      <c r="AU156" s="144" t="s">
        <v>88</v>
      </c>
      <c r="AY156" s="14" t="s">
        <v>136</v>
      </c>
      <c r="BE156" s="145">
        <f t="shared" si="24"/>
        <v>0</v>
      </c>
      <c r="BF156" s="145">
        <f t="shared" si="25"/>
        <v>712.64</v>
      </c>
      <c r="BG156" s="145">
        <f t="shared" si="26"/>
        <v>0</v>
      </c>
      <c r="BH156" s="145">
        <f t="shared" si="27"/>
        <v>0</v>
      </c>
      <c r="BI156" s="145">
        <f t="shared" si="28"/>
        <v>0</v>
      </c>
      <c r="BJ156" s="14" t="s">
        <v>88</v>
      </c>
      <c r="BK156" s="145">
        <f t="shared" si="29"/>
        <v>712.64</v>
      </c>
      <c r="BL156" s="14" t="s">
        <v>143</v>
      </c>
      <c r="BM156" s="144" t="s">
        <v>263</v>
      </c>
    </row>
    <row r="157" spans="1:65" s="2" customFormat="1" ht="14.45" customHeight="1">
      <c r="A157" s="172"/>
      <c r="B157" s="132"/>
      <c r="C157" s="146" t="s">
        <v>264</v>
      </c>
      <c r="D157" s="146" t="s">
        <v>197</v>
      </c>
      <c r="E157" s="147" t="s">
        <v>265</v>
      </c>
      <c r="F157" s="148" t="s">
        <v>266</v>
      </c>
      <c r="G157" s="149" t="s">
        <v>159</v>
      </c>
      <c r="H157" s="150">
        <v>524</v>
      </c>
      <c r="I157" s="151">
        <v>3.02</v>
      </c>
      <c r="J157" s="151">
        <f t="shared" si="20"/>
        <v>1582.48</v>
      </c>
      <c r="K157" s="152"/>
      <c r="L157" s="153"/>
      <c r="M157" s="154" t="s">
        <v>1</v>
      </c>
      <c r="N157" s="155" t="s">
        <v>38</v>
      </c>
      <c r="O157" s="142">
        <v>0</v>
      </c>
      <c r="P157" s="142">
        <f t="shared" si="21"/>
        <v>0</v>
      </c>
      <c r="Q157" s="142">
        <v>2.9999999999999997E-4</v>
      </c>
      <c r="R157" s="142">
        <f t="shared" si="22"/>
        <v>0.15719999999999998</v>
      </c>
      <c r="S157" s="142">
        <v>0</v>
      </c>
      <c r="T157" s="143">
        <f t="shared" si="23"/>
        <v>0</v>
      </c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2"/>
      <c r="AE157" s="172"/>
      <c r="AR157" s="144" t="s">
        <v>145</v>
      </c>
      <c r="AT157" s="144" t="s">
        <v>197</v>
      </c>
      <c r="AU157" s="144" t="s">
        <v>88</v>
      </c>
      <c r="AY157" s="14" t="s">
        <v>136</v>
      </c>
      <c r="BE157" s="145">
        <f t="shared" si="24"/>
        <v>0</v>
      </c>
      <c r="BF157" s="145">
        <f t="shared" si="25"/>
        <v>1582.48</v>
      </c>
      <c r="BG157" s="145">
        <f t="shared" si="26"/>
        <v>0</v>
      </c>
      <c r="BH157" s="145">
        <f t="shared" si="27"/>
        <v>0</v>
      </c>
      <c r="BI157" s="145">
        <f t="shared" si="28"/>
        <v>0</v>
      </c>
      <c r="BJ157" s="14" t="s">
        <v>88</v>
      </c>
      <c r="BK157" s="145">
        <f t="shared" si="29"/>
        <v>1582.48</v>
      </c>
      <c r="BL157" s="14" t="s">
        <v>143</v>
      </c>
      <c r="BM157" s="144" t="s">
        <v>267</v>
      </c>
    </row>
    <row r="158" spans="1:65" s="2" customFormat="1" ht="24.2" customHeight="1">
      <c r="A158" s="172"/>
      <c r="B158" s="132"/>
      <c r="C158" s="133" t="s">
        <v>268</v>
      </c>
      <c r="D158" s="133" t="s">
        <v>139</v>
      </c>
      <c r="E158" s="134" t="s">
        <v>269</v>
      </c>
      <c r="F158" s="135" t="s">
        <v>270</v>
      </c>
      <c r="G158" s="136" t="s">
        <v>164</v>
      </c>
      <c r="H158" s="137">
        <v>0.96</v>
      </c>
      <c r="I158" s="138">
        <v>105</v>
      </c>
      <c r="J158" s="138">
        <f t="shared" si="20"/>
        <v>100.8</v>
      </c>
      <c r="K158" s="139"/>
      <c r="L158" s="23"/>
      <c r="M158" s="140" t="s">
        <v>1</v>
      </c>
      <c r="N158" s="141" t="s">
        <v>38</v>
      </c>
      <c r="O158" s="142">
        <v>1.363</v>
      </c>
      <c r="P158" s="142">
        <f t="shared" si="21"/>
        <v>1.3084799999999999</v>
      </c>
      <c r="Q158" s="142">
        <v>2.2151299999999998</v>
      </c>
      <c r="R158" s="142">
        <f t="shared" si="22"/>
        <v>2.1265247999999999</v>
      </c>
      <c r="S158" s="142">
        <v>0</v>
      </c>
      <c r="T158" s="143">
        <f t="shared" si="23"/>
        <v>0</v>
      </c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2"/>
      <c r="AE158" s="172"/>
      <c r="AR158" s="144" t="s">
        <v>143</v>
      </c>
      <c r="AT158" s="144" t="s">
        <v>139</v>
      </c>
      <c r="AU158" s="144" t="s">
        <v>88</v>
      </c>
      <c r="AY158" s="14" t="s">
        <v>136</v>
      </c>
      <c r="BE158" s="145">
        <f t="shared" si="24"/>
        <v>0</v>
      </c>
      <c r="BF158" s="145">
        <f t="shared" si="25"/>
        <v>100.8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4" t="s">
        <v>88</v>
      </c>
      <c r="BK158" s="145">
        <f t="shared" si="29"/>
        <v>100.8</v>
      </c>
      <c r="BL158" s="14" t="s">
        <v>143</v>
      </c>
      <c r="BM158" s="144" t="s">
        <v>271</v>
      </c>
    </row>
    <row r="159" spans="1:65" s="2" customFormat="1" ht="24.2" customHeight="1">
      <c r="A159" s="172"/>
      <c r="B159" s="132"/>
      <c r="C159" s="133" t="s">
        <v>250</v>
      </c>
      <c r="D159" s="133" t="s">
        <v>139</v>
      </c>
      <c r="E159" s="134" t="s">
        <v>272</v>
      </c>
      <c r="F159" s="135" t="s">
        <v>273</v>
      </c>
      <c r="G159" s="136" t="s">
        <v>159</v>
      </c>
      <c r="H159" s="137">
        <v>15.6</v>
      </c>
      <c r="I159" s="138">
        <v>3.68</v>
      </c>
      <c r="J159" s="138">
        <f t="shared" si="20"/>
        <v>57.41</v>
      </c>
      <c r="K159" s="139"/>
      <c r="L159" s="23"/>
      <c r="M159" s="140" t="s">
        <v>1</v>
      </c>
      <c r="N159" s="141" t="s">
        <v>38</v>
      </c>
      <c r="O159" s="142">
        <v>0.185</v>
      </c>
      <c r="P159" s="142">
        <f t="shared" si="21"/>
        <v>2.8860000000000001</v>
      </c>
      <c r="Q159" s="142">
        <v>0</v>
      </c>
      <c r="R159" s="142">
        <f t="shared" si="22"/>
        <v>0</v>
      </c>
      <c r="S159" s="142">
        <v>0</v>
      </c>
      <c r="T159" s="143">
        <f t="shared" si="23"/>
        <v>0</v>
      </c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2"/>
      <c r="AE159" s="172"/>
      <c r="AR159" s="144" t="s">
        <v>143</v>
      </c>
      <c r="AT159" s="144" t="s">
        <v>139</v>
      </c>
      <c r="AU159" s="144" t="s">
        <v>88</v>
      </c>
      <c r="AY159" s="14" t="s">
        <v>136</v>
      </c>
      <c r="BE159" s="145">
        <f t="shared" si="24"/>
        <v>0</v>
      </c>
      <c r="BF159" s="145">
        <f t="shared" si="25"/>
        <v>57.41</v>
      </c>
      <c r="BG159" s="145">
        <f t="shared" si="26"/>
        <v>0</v>
      </c>
      <c r="BH159" s="145">
        <f t="shared" si="27"/>
        <v>0</v>
      </c>
      <c r="BI159" s="145">
        <f t="shared" si="28"/>
        <v>0</v>
      </c>
      <c r="BJ159" s="14" t="s">
        <v>88</v>
      </c>
      <c r="BK159" s="145">
        <f t="shared" si="29"/>
        <v>57.41</v>
      </c>
      <c r="BL159" s="14" t="s">
        <v>143</v>
      </c>
      <c r="BM159" s="144" t="s">
        <v>274</v>
      </c>
    </row>
    <row r="160" spans="1:65" s="2" customFormat="1" ht="24.2" customHeight="1">
      <c r="A160" s="172"/>
      <c r="B160" s="132"/>
      <c r="C160" s="133" t="s">
        <v>275</v>
      </c>
      <c r="D160" s="133" t="s">
        <v>139</v>
      </c>
      <c r="E160" s="134" t="s">
        <v>276</v>
      </c>
      <c r="F160" s="135" t="s">
        <v>277</v>
      </c>
      <c r="G160" s="136" t="s">
        <v>194</v>
      </c>
      <c r="H160" s="137">
        <v>5</v>
      </c>
      <c r="I160" s="138">
        <v>6.5</v>
      </c>
      <c r="J160" s="138">
        <f t="shared" si="20"/>
        <v>32.5</v>
      </c>
      <c r="K160" s="139"/>
      <c r="L160" s="23"/>
      <c r="M160" s="140" t="s">
        <v>1</v>
      </c>
      <c r="N160" s="141" t="s">
        <v>38</v>
      </c>
      <c r="O160" s="142">
        <v>0.27700000000000002</v>
      </c>
      <c r="P160" s="142">
        <f t="shared" si="21"/>
        <v>1.3850000000000002</v>
      </c>
      <c r="Q160" s="142">
        <v>0</v>
      </c>
      <c r="R160" s="142">
        <f t="shared" si="22"/>
        <v>0</v>
      </c>
      <c r="S160" s="142">
        <v>2.7E-2</v>
      </c>
      <c r="T160" s="143">
        <f t="shared" si="23"/>
        <v>0.13500000000000001</v>
      </c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2"/>
      <c r="AE160" s="172"/>
      <c r="AR160" s="144" t="s">
        <v>143</v>
      </c>
      <c r="AT160" s="144" t="s">
        <v>139</v>
      </c>
      <c r="AU160" s="144" t="s">
        <v>88</v>
      </c>
      <c r="AY160" s="14" t="s">
        <v>136</v>
      </c>
      <c r="BE160" s="145">
        <f t="shared" si="24"/>
        <v>0</v>
      </c>
      <c r="BF160" s="145">
        <f t="shared" si="25"/>
        <v>32.5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4" t="s">
        <v>88</v>
      </c>
      <c r="BK160" s="145">
        <f t="shared" si="29"/>
        <v>32.5</v>
      </c>
      <c r="BL160" s="14" t="s">
        <v>143</v>
      </c>
      <c r="BM160" s="144" t="s">
        <v>278</v>
      </c>
    </row>
    <row r="161" spans="1:65" s="2" customFormat="1" ht="24.2" customHeight="1">
      <c r="A161" s="172"/>
      <c r="B161" s="132"/>
      <c r="C161" s="133" t="s">
        <v>88</v>
      </c>
      <c r="D161" s="133" t="s">
        <v>139</v>
      </c>
      <c r="E161" s="134" t="s">
        <v>279</v>
      </c>
      <c r="F161" s="135" t="s">
        <v>280</v>
      </c>
      <c r="G161" s="136" t="s">
        <v>194</v>
      </c>
      <c r="H161" s="137">
        <v>3</v>
      </c>
      <c r="I161" s="138">
        <v>9.8000000000000007</v>
      </c>
      <c r="J161" s="138">
        <f t="shared" si="20"/>
        <v>29.4</v>
      </c>
      <c r="K161" s="139"/>
      <c r="L161" s="23"/>
      <c r="M161" s="140" t="s">
        <v>1</v>
      </c>
      <c r="N161" s="141" t="s">
        <v>38</v>
      </c>
      <c r="O161" s="142">
        <v>0.49</v>
      </c>
      <c r="P161" s="142">
        <f t="shared" si="21"/>
        <v>1.47</v>
      </c>
      <c r="Q161" s="142">
        <v>0</v>
      </c>
      <c r="R161" s="142">
        <f t="shared" si="22"/>
        <v>0</v>
      </c>
      <c r="S161" s="142">
        <v>3.4000000000000002E-2</v>
      </c>
      <c r="T161" s="143">
        <f t="shared" si="23"/>
        <v>0.10200000000000001</v>
      </c>
      <c r="U161" s="172"/>
      <c r="V161" s="172"/>
      <c r="W161" s="172"/>
      <c r="X161" s="172"/>
      <c r="Y161" s="172"/>
      <c r="Z161" s="172"/>
      <c r="AA161" s="172"/>
      <c r="AB161" s="172"/>
      <c r="AC161" s="172"/>
      <c r="AD161" s="172"/>
      <c r="AE161" s="172"/>
      <c r="AR161" s="144" t="s">
        <v>143</v>
      </c>
      <c r="AT161" s="144" t="s">
        <v>139</v>
      </c>
      <c r="AU161" s="144" t="s">
        <v>88</v>
      </c>
      <c r="AY161" s="14" t="s">
        <v>136</v>
      </c>
      <c r="BE161" s="145">
        <f t="shared" si="24"/>
        <v>0</v>
      </c>
      <c r="BF161" s="145">
        <f t="shared" si="25"/>
        <v>29.4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4" t="s">
        <v>88</v>
      </c>
      <c r="BK161" s="145">
        <f t="shared" si="29"/>
        <v>29.4</v>
      </c>
      <c r="BL161" s="14" t="s">
        <v>143</v>
      </c>
      <c r="BM161" s="144" t="s">
        <v>281</v>
      </c>
    </row>
    <row r="162" spans="1:65" s="2" customFormat="1" ht="24.2" customHeight="1">
      <c r="A162" s="172"/>
      <c r="B162" s="132"/>
      <c r="C162" s="133" t="s">
        <v>143</v>
      </c>
      <c r="D162" s="133" t="s">
        <v>139</v>
      </c>
      <c r="E162" s="134" t="s">
        <v>282</v>
      </c>
      <c r="F162" s="135" t="s">
        <v>283</v>
      </c>
      <c r="G162" s="136" t="s">
        <v>194</v>
      </c>
      <c r="H162" s="137">
        <v>1</v>
      </c>
      <c r="I162" s="138">
        <v>12.99</v>
      </c>
      <c r="J162" s="138">
        <f t="shared" si="20"/>
        <v>12.99</v>
      </c>
      <c r="K162" s="139"/>
      <c r="L162" s="23"/>
      <c r="M162" s="140" t="s">
        <v>1</v>
      </c>
      <c r="N162" s="141" t="s">
        <v>38</v>
      </c>
      <c r="O162" s="142">
        <v>0.91</v>
      </c>
      <c r="P162" s="142">
        <f t="shared" si="21"/>
        <v>0.91</v>
      </c>
      <c r="Q162" s="142">
        <v>0</v>
      </c>
      <c r="R162" s="142">
        <f t="shared" si="22"/>
        <v>0</v>
      </c>
      <c r="S162" s="142">
        <v>6.5000000000000002E-2</v>
      </c>
      <c r="T162" s="143">
        <f t="shared" si="23"/>
        <v>6.5000000000000002E-2</v>
      </c>
      <c r="U162" s="172"/>
      <c r="V162" s="172"/>
      <c r="W162" s="172"/>
      <c r="X162" s="172"/>
      <c r="Y162" s="172"/>
      <c r="Z162" s="172"/>
      <c r="AA162" s="172"/>
      <c r="AB162" s="172"/>
      <c r="AC162" s="172"/>
      <c r="AD162" s="172"/>
      <c r="AE162" s="172"/>
      <c r="AR162" s="144" t="s">
        <v>143</v>
      </c>
      <c r="AT162" s="144" t="s">
        <v>139</v>
      </c>
      <c r="AU162" s="144" t="s">
        <v>88</v>
      </c>
      <c r="AY162" s="14" t="s">
        <v>136</v>
      </c>
      <c r="BE162" s="145">
        <f t="shared" si="24"/>
        <v>0</v>
      </c>
      <c r="BF162" s="145">
        <f t="shared" si="25"/>
        <v>12.99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4" t="s">
        <v>88</v>
      </c>
      <c r="BK162" s="145">
        <f t="shared" si="29"/>
        <v>12.99</v>
      </c>
      <c r="BL162" s="14" t="s">
        <v>143</v>
      </c>
      <c r="BM162" s="144" t="s">
        <v>284</v>
      </c>
    </row>
    <row r="163" spans="1:65" s="2" customFormat="1" ht="14.45" customHeight="1">
      <c r="A163" s="172"/>
      <c r="B163" s="132"/>
      <c r="C163" s="133" t="s">
        <v>285</v>
      </c>
      <c r="D163" s="133" t="s">
        <v>139</v>
      </c>
      <c r="E163" s="134" t="s">
        <v>286</v>
      </c>
      <c r="F163" s="135" t="s">
        <v>287</v>
      </c>
      <c r="G163" s="136" t="s">
        <v>181</v>
      </c>
      <c r="H163" s="137">
        <v>18.117999999999999</v>
      </c>
      <c r="I163" s="138">
        <v>12.47</v>
      </c>
      <c r="J163" s="138">
        <f t="shared" si="20"/>
        <v>225.93</v>
      </c>
      <c r="K163" s="139"/>
      <c r="L163" s="23"/>
      <c r="M163" s="140" t="s">
        <v>1</v>
      </c>
      <c r="N163" s="141" t="s">
        <v>38</v>
      </c>
      <c r="O163" s="142">
        <v>0.59799999999999998</v>
      </c>
      <c r="P163" s="142">
        <f t="shared" si="21"/>
        <v>10.834563999999999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2"/>
      <c r="AE163" s="172"/>
      <c r="AR163" s="144" t="s">
        <v>143</v>
      </c>
      <c r="AT163" s="144" t="s">
        <v>139</v>
      </c>
      <c r="AU163" s="144" t="s">
        <v>88</v>
      </c>
      <c r="AY163" s="14" t="s">
        <v>136</v>
      </c>
      <c r="BE163" s="145">
        <f t="shared" si="24"/>
        <v>0</v>
      </c>
      <c r="BF163" s="145">
        <f t="shared" si="25"/>
        <v>225.93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4" t="s">
        <v>88</v>
      </c>
      <c r="BK163" s="145">
        <f t="shared" si="29"/>
        <v>225.93</v>
      </c>
      <c r="BL163" s="14" t="s">
        <v>143</v>
      </c>
      <c r="BM163" s="144" t="s">
        <v>288</v>
      </c>
    </row>
    <row r="164" spans="1:65" s="2" customFormat="1" ht="24.2" customHeight="1">
      <c r="A164" s="172"/>
      <c r="B164" s="132"/>
      <c r="C164" s="133" t="s">
        <v>289</v>
      </c>
      <c r="D164" s="133" t="s">
        <v>139</v>
      </c>
      <c r="E164" s="134" t="s">
        <v>290</v>
      </c>
      <c r="F164" s="135" t="s">
        <v>291</v>
      </c>
      <c r="G164" s="136" t="s">
        <v>181</v>
      </c>
      <c r="H164" s="137">
        <v>434.83199999999999</v>
      </c>
      <c r="I164" s="138">
        <v>0.39</v>
      </c>
      <c r="J164" s="138">
        <f t="shared" si="20"/>
        <v>169.58</v>
      </c>
      <c r="K164" s="139"/>
      <c r="L164" s="23"/>
      <c r="M164" s="140" t="s">
        <v>1</v>
      </c>
      <c r="N164" s="141" t="s">
        <v>38</v>
      </c>
      <c r="O164" s="142">
        <v>7.0000000000000001E-3</v>
      </c>
      <c r="P164" s="142">
        <f t="shared" si="21"/>
        <v>3.0438239999999999</v>
      </c>
      <c r="Q164" s="142">
        <v>0</v>
      </c>
      <c r="R164" s="142">
        <f t="shared" si="22"/>
        <v>0</v>
      </c>
      <c r="S164" s="142">
        <v>0</v>
      </c>
      <c r="T164" s="143">
        <f t="shared" si="23"/>
        <v>0</v>
      </c>
      <c r="U164" s="172"/>
      <c r="V164" s="172"/>
      <c r="W164" s="172"/>
      <c r="X164" s="172"/>
      <c r="Y164" s="172"/>
      <c r="Z164" s="172"/>
      <c r="AA164" s="172"/>
      <c r="AB164" s="172"/>
      <c r="AC164" s="172"/>
      <c r="AD164" s="172"/>
      <c r="AE164" s="172"/>
      <c r="AR164" s="144" t="s">
        <v>143</v>
      </c>
      <c r="AT164" s="144" t="s">
        <v>139</v>
      </c>
      <c r="AU164" s="144" t="s">
        <v>88</v>
      </c>
      <c r="AY164" s="14" t="s">
        <v>136</v>
      </c>
      <c r="BE164" s="145">
        <f t="shared" si="24"/>
        <v>0</v>
      </c>
      <c r="BF164" s="145">
        <f t="shared" si="25"/>
        <v>169.58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4" t="s">
        <v>88</v>
      </c>
      <c r="BK164" s="145">
        <f t="shared" si="29"/>
        <v>169.58</v>
      </c>
      <c r="BL164" s="14" t="s">
        <v>143</v>
      </c>
      <c r="BM164" s="144" t="s">
        <v>292</v>
      </c>
    </row>
    <row r="165" spans="1:65" s="2" customFormat="1" ht="14.45" customHeight="1">
      <c r="A165" s="172"/>
      <c r="B165" s="132"/>
      <c r="C165" s="133" t="s">
        <v>293</v>
      </c>
      <c r="D165" s="133" t="s">
        <v>139</v>
      </c>
      <c r="E165" s="134" t="s">
        <v>294</v>
      </c>
      <c r="F165" s="135" t="s">
        <v>295</v>
      </c>
      <c r="G165" s="136" t="s">
        <v>181</v>
      </c>
      <c r="H165" s="137">
        <v>18.117999999999999</v>
      </c>
      <c r="I165" s="138">
        <v>25.5</v>
      </c>
      <c r="J165" s="138">
        <f t="shared" si="20"/>
        <v>462.01</v>
      </c>
      <c r="K165" s="139"/>
      <c r="L165" s="23"/>
      <c r="M165" s="140" t="s">
        <v>1</v>
      </c>
      <c r="N165" s="141" t="s">
        <v>38</v>
      </c>
      <c r="O165" s="142">
        <v>0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U165" s="172"/>
      <c r="V165" s="172"/>
      <c r="W165" s="172"/>
      <c r="X165" s="172"/>
      <c r="Y165" s="172"/>
      <c r="Z165" s="172"/>
      <c r="AA165" s="172"/>
      <c r="AB165" s="172"/>
      <c r="AC165" s="172"/>
      <c r="AD165" s="172"/>
      <c r="AE165" s="172"/>
      <c r="AR165" s="144" t="s">
        <v>143</v>
      </c>
      <c r="AT165" s="144" t="s">
        <v>139</v>
      </c>
      <c r="AU165" s="144" t="s">
        <v>88</v>
      </c>
      <c r="AY165" s="14" t="s">
        <v>136</v>
      </c>
      <c r="BE165" s="145">
        <f t="shared" si="24"/>
        <v>0</v>
      </c>
      <c r="BF165" s="145">
        <f t="shared" si="25"/>
        <v>462.01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4" t="s">
        <v>88</v>
      </c>
      <c r="BK165" s="145">
        <f t="shared" si="29"/>
        <v>462.01</v>
      </c>
      <c r="BL165" s="14" t="s">
        <v>143</v>
      </c>
      <c r="BM165" s="144" t="s">
        <v>296</v>
      </c>
    </row>
    <row r="166" spans="1:65" s="2" customFormat="1" ht="24.2" customHeight="1">
      <c r="A166" s="172"/>
      <c r="B166" s="132"/>
      <c r="C166" s="133" t="s">
        <v>297</v>
      </c>
      <c r="D166" s="133" t="s">
        <v>139</v>
      </c>
      <c r="E166" s="134" t="s">
        <v>298</v>
      </c>
      <c r="F166" s="135" t="s">
        <v>299</v>
      </c>
      <c r="G166" s="136" t="s">
        <v>159</v>
      </c>
      <c r="H166" s="137">
        <v>50</v>
      </c>
      <c r="I166" s="138">
        <v>2.72</v>
      </c>
      <c r="J166" s="138">
        <f t="shared" si="20"/>
        <v>136</v>
      </c>
      <c r="K166" s="139"/>
      <c r="L166" s="23"/>
      <c r="M166" s="140" t="s">
        <v>1</v>
      </c>
      <c r="N166" s="141" t="s">
        <v>38</v>
      </c>
      <c r="O166" s="142">
        <v>0.17899999999999999</v>
      </c>
      <c r="P166" s="142">
        <f t="shared" si="21"/>
        <v>8.9499999999999993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2"/>
      <c r="AE166" s="172"/>
      <c r="AR166" s="144" t="s">
        <v>300</v>
      </c>
      <c r="AT166" s="144" t="s">
        <v>139</v>
      </c>
      <c r="AU166" s="144" t="s">
        <v>88</v>
      </c>
      <c r="AY166" s="14" t="s">
        <v>136</v>
      </c>
      <c r="BE166" s="145">
        <f t="shared" si="24"/>
        <v>0</v>
      </c>
      <c r="BF166" s="145">
        <f t="shared" si="25"/>
        <v>136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4" t="s">
        <v>88</v>
      </c>
      <c r="BK166" s="145">
        <f t="shared" si="29"/>
        <v>136</v>
      </c>
      <c r="BL166" s="14" t="s">
        <v>300</v>
      </c>
      <c r="BM166" s="144" t="s">
        <v>301</v>
      </c>
    </row>
    <row r="167" spans="1:65" s="2" customFormat="1" ht="14.45" customHeight="1">
      <c r="A167" s="172"/>
      <c r="B167" s="132"/>
      <c r="C167" s="146" t="s">
        <v>302</v>
      </c>
      <c r="D167" s="146" t="s">
        <v>197</v>
      </c>
      <c r="E167" s="147" t="s">
        <v>303</v>
      </c>
      <c r="F167" s="148" t="s">
        <v>304</v>
      </c>
      <c r="G167" s="149" t="s">
        <v>159</v>
      </c>
      <c r="H167" s="150">
        <v>50</v>
      </c>
      <c r="I167" s="151">
        <v>13.7</v>
      </c>
      <c r="J167" s="151">
        <f t="shared" si="20"/>
        <v>685</v>
      </c>
      <c r="K167" s="152"/>
      <c r="L167" s="153"/>
      <c r="M167" s="154" t="s">
        <v>1</v>
      </c>
      <c r="N167" s="155" t="s">
        <v>38</v>
      </c>
      <c r="O167" s="142">
        <v>0</v>
      </c>
      <c r="P167" s="142">
        <f t="shared" si="21"/>
        <v>0</v>
      </c>
      <c r="Q167" s="142">
        <v>2.64E-3</v>
      </c>
      <c r="R167" s="142">
        <f t="shared" si="22"/>
        <v>0.13200000000000001</v>
      </c>
      <c r="S167" s="142">
        <v>0</v>
      </c>
      <c r="T167" s="143">
        <f t="shared" si="23"/>
        <v>0</v>
      </c>
      <c r="U167" s="172"/>
      <c r="V167" s="172"/>
      <c r="W167" s="172"/>
      <c r="X167" s="172"/>
      <c r="Y167" s="172"/>
      <c r="Z167" s="172"/>
      <c r="AA167" s="172"/>
      <c r="AB167" s="172"/>
      <c r="AC167" s="172"/>
      <c r="AD167" s="172"/>
      <c r="AE167" s="172"/>
      <c r="AR167" s="144" t="s">
        <v>305</v>
      </c>
      <c r="AT167" s="144" t="s">
        <v>197</v>
      </c>
      <c r="AU167" s="144" t="s">
        <v>88</v>
      </c>
      <c r="AY167" s="14" t="s">
        <v>136</v>
      </c>
      <c r="BE167" s="145">
        <f t="shared" si="24"/>
        <v>0</v>
      </c>
      <c r="BF167" s="145">
        <f t="shared" si="25"/>
        <v>685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4" t="s">
        <v>88</v>
      </c>
      <c r="BK167" s="145">
        <f t="shared" si="29"/>
        <v>685</v>
      </c>
      <c r="BL167" s="14" t="s">
        <v>305</v>
      </c>
      <c r="BM167" s="144" t="s">
        <v>306</v>
      </c>
    </row>
    <row r="168" spans="1:65" s="12" customFormat="1" ht="22.9" customHeight="1">
      <c r="B168" s="120"/>
      <c r="D168" s="121" t="s">
        <v>71</v>
      </c>
      <c r="E168" s="130" t="s">
        <v>307</v>
      </c>
      <c r="F168" s="130" t="s">
        <v>308</v>
      </c>
      <c r="J168" s="131">
        <f>BK168</f>
        <v>1184.49</v>
      </c>
      <c r="L168" s="120"/>
      <c r="M168" s="124"/>
      <c r="N168" s="125"/>
      <c r="O168" s="125"/>
      <c r="P168" s="126">
        <f>P169</f>
        <v>24.5246</v>
      </c>
      <c r="Q168" s="125"/>
      <c r="R168" s="126">
        <f>R169</f>
        <v>0</v>
      </c>
      <c r="S168" s="125"/>
      <c r="T168" s="127">
        <f>T169</f>
        <v>0</v>
      </c>
      <c r="AR168" s="121" t="s">
        <v>80</v>
      </c>
      <c r="AT168" s="128" t="s">
        <v>71</v>
      </c>
      <c r="AU168" s="128" t="s">
        <v>80</v>
      </c>
      <c r="AY168" s="121" t="s">
        <v>136</v>
      </c>
      <c r="BK168" s="129">
        <f>BK169</f>
        <v>1184.49</v>
      </c>
    </row>
    <row r="169" spans="1:65" s="2" customFormat="1" ht="24.2" customHeight="1">
      <c r="A169" s="172"/>
      <c r="B169" s="132"/>
      <c r="C169" s="133" t="s">
        <v>309</v>
      </c>
      <c r="D169" s="133" t="s">
        <v>139</v>
      </c>
      <c r="E169" s="134" t="s">
        <v>310</v>
      </c>
      <c r="F169" s="135" t="s">
        <v>311</v>
      </c>
      <c r="G169" s="136" t="s">
        <v>181</v>
      </c>
      <c r="H169" s="137">
        <v>521.79999999999995</v>
      </c>
      <c r="I169" s="138">
        <v>2.27</v>
      </c>
      <c r="J169" s="138">
        <f>ROUND(I169*H169,2)</f>
        <v>1184.49</v>
      </c>
      <c r="K169" s="139"/>
      <c r="L169" s="23"/>
      <c r="M169" s="156" t="s">
        <v>1</v>
      </c>
      <c r="N169" s="157" t="s">
        <v>38</v>
      </c>
      <c r="O169" s="158">
        <v>4.7E-2</v>
      </c>
      <c r="P169" s="158">
        <f>O169*H169</f>
        <v>24.5246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R169" s="144" t="s">
        <v>143</v>
      </c>
      <c r="AT169" s="144" t="s">
        <v>139</v>
      </c>
      <c r="AU169" s="144" t="s">
        <v>88</v>
      </c>
      <c r="AY169" s="14" t="s">
        <v>136</v>
      </c>
      <c r="BE169" s="145">
        <f>IF(N169="základná",J169,0)</f>
        <v>0</v>
      </c>
      <c r="BF169" s="145">
        <f>IF(N169="znížená",J169,0)</f>
        <v>1184.49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4" t="s">
        <v>88</v>
      </c>
      <c r="BK169" s="145">
        <f>ROUND(I169*H169,2)</f>
        <v>1184.49</v>
      </c>
      <c r="BL169" s="14" t="s">
        <v>143</v>
      </c>
      <c r="BM169" s="144" t="s">
        <v>312</v>
      </c>
    </row>
    <row r="170" spans="1:65" s="2" customFormat="1" ht="6.95" customHeight="1">
      <c r="A170" s="172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23"/>
      <c r="M170" s="172"/>
      <c r="O170" s="172"/>
      <c r="P170" s="172"/>
      <c r="Q170" s="172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</row>
  </sheetData>
  <autoFilter ref="C121:K169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6"/>
  <sheetViews>
    <sheetView showGridLines="0" topLeftCell="A121" workbookViewId="0">
      <selection activeCell="W143" sqref="W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89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1" customFormat="1" ht="12" customHeight="1">
      <c r="A8" s="162"/>
      <c r="B8" s="17"/>
      <c r="C8" s="162"/>
      <c r="D8" s="173" t="s">
        <v>109</v>
      </c>
      <c r="E8" s="162"/>
      <c r="F8" s="162"/>
      <c r="G8" s="162"/>
      <c r="H8" s="162"/>
      <c r="I8" s="162"/>
      <c r="J8" s="162"/>
      <c r="K8" s="162"/>
      <c r="L8" s="17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</row>
    <row r="9" spans="1:46" s="2" customFormat="1" ht="16.5" customHeight="1">
      <c r="A9" s="172"/>
      <c r="B9" s="23"/>
      <c r="C9" s="172"/>
      <c r="D9" s="172"/>
      <c r="E9" s="275" t="s">
        <v>313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 ht="12" customHeight="1">
      <c r="A10" s="172"/>
      <c r="B10" s="23"/>
      <c r="C10" s="172"/>
      <c r="D10" s="173" t="s">
        <v>314</v>
      </c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6.5" customHeight="1">
      <c r="A11" s="172"/>
      <c r="B11" s="23"/>
      <c r="C11" s="172"/>
      <c r="D11" s="172"/>
      <c r="E11" s="259" t="s">
        <v>315</v>
      </c>
      <c r="F11" s="274"/>
      <c r="G11" s="274"/>
      <c r="H11" s="274"/>
      <c r="I11" s="172"/>
      <c r="J11" s="172"/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>
      <c r="A12" s="172"/>
      <c r="B12" s="23"/>
      <c r="C12" s="172"/>
      <c r="D12" s="172"/>
      <c r="E12" s="172"/>
      <c r="F12" s="172"/>
      <c r="G12" s="172"/>
      <c r="H12" s="172"/>
      <c r="I12" s="172"/>
      <c r="J12" s="172"/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2" customHeight="1">
      <c r="A13" s="172"/>
      <c r="B13" s="23"/>
      <c r="C13" s="172"/>
      <c r="D13" s="173" t="s">
        <v>15</v>
      </c>
      <c r="E13" s="172"/>
      <c r="F13" s="168" t="s">
        <v>1</v>
      </c>
      <c r="G13" s="172"/>
      <c r="H13" s="172"/>
      <c r="I13" s="173" t="s">
        <v>16</v>
      </c>
      <c r="J13" s="168" t="s">
        <v>1</v>
      </c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17</v>
      </c>
      <c r="E14" s="172"/>
      <c r="F14" s="168" t="s">
        <v>18</v>
      </c>
      <c r="G14" s="172"/>
      <c r="H14" s="172"/>
      <c r="I14" s="173" t="s">
        <v>19</v>
      </c>
      <c r="J14" s="164" t="str">
        <f>'Rekapitulácia stavby'!AN8</f>
        <v>23. 3. 2021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0.9" customHeight="1">
      <c r="A15" s="172"/>
      <c r="B15" s="23"/>
      <c r="C15" s="172"/>
      <c r="D15" s="172"/>
      <c r="E15" s="172"/>
      <c r="F15" s="172"/>
      <c r="G15" s="172"/>
      <c r="H15" s="172"/>
      <c r="I15" s="172"/>
      <c r="J15" s="172"/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12" customHeight="1">
      <c r="A16" s="172"/>
      <c r="B16" s="23"/>
      <c r="C16" s="172"/>
      <c r="D16" s="173" t="s">
        <v>21</v>
      </c>
      <c r="E16" s="172"/>
      <c r="F16" s="172"/>
      <c r="G16" s="172"/>
      <c r="H16" s="172"/>
      <c r="I16" s="173" t="s">
        <v>22</v>
      </c>
      <c r="J16" s="168" t="s">
        <v>1</v>
      </c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8" customHeight="1">
      <c r="A17" s="172"/>
      <c r="B17" s="23"/>
      <c r="C17" s="172"/>
      <c r="D17" s="172"/>
      <c r="E17" s="168" t="s">
        <v>23</v>
      </c>
      <c r="F17" s="172"/>
      <c r="G17" s="172"/>
      <c r="H17" s="172"/>
      <c r="I17" s="173" t="s">
        <v>24</v>
      </c>
      <c r="J17" s="168" t="s">
        <v>1</v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6.95" customHeight="1">
      <c r="A18" s="172"/>
      <c r="B18" s="23"/>
      <c r="C18" s="172"/>
      <c r="D18" s="172"/>
      <c r="E18" s="172"/>
      <c r="F18" s="172"/>
      <c r="G18" s="172"/>
      <c r="H18" s="172"/>
      <c r="I18" s="172"/>
      <c r="J18" s="172"/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12" customHeight="1">
      <c r="A19" s="172"/>
      <c r="B19" s="23"/>
      <c r="C19" s="172"/>
      <c r="D19" s="173" t="s">
        <v>25</v>
      </c>
      <c r="E19" s="172"/>
      <c r="F19" s="172"/>
      <c r="G19" s="172"/>
      <c r="H19" s="172"/>
      <c r="I19" s="173" t="s">
        <v>22</v>
      </c>
      <c r="J19" s="168" t="str">
        <f>'Rekapitulácia stavby'!AN13</f>
        <v/>
      </c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8" customHeight="1">
      <c r="A20" s="172"/>
      <c r="B20" s="23"/>
      <c r="C20" s="172"/>
      <c r="D20" s="172"/>
      <c r="E20" s="262" t="str">
        <f>'Rekapitulácia stavby'!E14</f>
        <v xml:space="preserve"> </v>
      </c>
      <c r="F20" s="262"/>
      <c r="G20" s="262"/>
      <c r="H20" s="262"/>
      <c r="I20" s="173" t="s">
        <v>24</v>
      </c>
      <c r="J20" s="168" t="str">
        <f>'Rekapitulácia stavby'!AN14</f>
        <v/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6.95" customHeight="1">
      <c r="A21" s="172"/>
      <c r="B21" s="23"/>
      <c r="C21" s="172"/>
      <c r="D21" s="172"/>
      <c r="E21" s="172"/>
      <c r="F21" s="172"/>
      <c r="G21" s="172"/>
      <c r="H21" s="172"/>
      <c r="I21" s="172"/>
      <c r="J21" s="172"/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12" customHeight="1">
      <c r="A22" s="172"/>
      <c r="B22" s="23"/>
      <c r="C22" s="172"/>
      <c r="D22" s="173" t="s">
        <v>27</v>
      </c>
      <c r="E22" s="172"/>
      <c r="F22" s="172"/>
      <c r="G22" s="172"/>
      <c r="H22" s="172"/>
      <c r="I22" s="173" t="s">
        <v>22</v>
      </c>
      <c r="J22" s="168" t="s">
        <v>1</v>
      </c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8" customHeight="1">
      <c r="A23" s="172"/>
      <c r="B23" s="23"/>
      <c r="C23" s="172"/>
      <c r="D23" s="172"/>
      <c r="E23" s="168" t="s">
        <v>28</v>
      </c>
      <c r="F23" s="172"/>
      <c r="G23" s="172"/>
      <c r="H23" s="172"/>
      <c r="I23" s="173" t="s">
        <v>24</v>
      </c>
      <c r="J23" s="168" t="s">
        <v>1</v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6.95" customHeight="1">
      <c r="A24" s="172"/>
      <c r="B24" s="23"/>
      <c r="C24" s="172"/>
      <c r="D24" s="172"/>
      <c r="E24" s="172"/>
      <c r="F24" s="172"/>
      <c r="G24" s="172"/>
      <c r="H24" s="172"/>
      <c r="I24" s="172"/>
      <c r="J24" s="172"/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12" customHeight="1">
      <c r="A25" s="172"/>
      <c r="B25" s="23"/>
      <c r="C25" s="172"/>
      <c r="D25" s="173" t="s">
        <v>30</v>
      </c>
      <c r="E25" s="172"/>
      <c r="F25" s="172"/>
      <c r="G25" s="172"/>
      <c r="H25" s="172"/>
      <c r="I25" s="173" t="s">
        <v>22</v>
      </c>
      <c r="J25" s="168" t="str">
        <f>IF('Rekapitulácia stavby'!AN19="","",'Rekapitulácia stavby'!AN19)</f>
        <v/>
      </c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8" customHeight="1">
      <c r="A26" s="172"/>
      <c r="B26" s="23"/>
      <c r="C26" s="172"/>
      <c r="D26" s="172"/>
      <c r="E26" s="168" t="str">
        <f>IF('Rekapitulácia stavby'!E20="","",'Rekapitulácia stavby'!E20)</f>
        <v xml:space="preserve"> </v>
      </c>
      <c r="F26" s="172"/>
      <c r="G26" s="172"/>
      <c r="H26" s="172"/>
      <c r="I26" s="173" t="s">
        <v>24</v>
      </c>
      <c r="J26" s="168" t="str">
        <f>IF('Rekapitulácia stavby'!AN20="","",'Rekapitulácia stavby'!AN20)</f>
        <v/>
      </c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29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spans="1:31" s="2" customFormat="1" ht="12" customHeight="1">
      <c r="A28" s="172"/>
      <c r="B28" s="23"/>
      <c r="C28" s="172"/>
      <c r="D28" s="173" t="s">
        <v>31</v>
      </c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8" customFormat="1" ht="16.5" customHeight="1">
      <c r="A29" s="83"/>
      <c r="B29" s="84"/>
      <c r="C29" s="83"/>
      <c r="D29" s="83"/>
      <c r="E29" s="264" t="s">
        <v>1</v>
      </c>
      <c r="F29" s="264"/>
      <c r="G29" s="264"/>
      <c r="H29" s="264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>
      <c r="A30" s="172"/>
      <c r="B30" s="23"/>
      <c r="C30" s="172"/>
      <c r="D30" s="172"/>
      <c r="E30" s="172"/>
      <c r="F30" s="172"/>
      <c r="G30" s="172"/>
      <c r="H30" s="172"/>
      <c r="I30" s="172"/>
      <c r="J30" s="172"/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25.35" customHeight="1">
      <c r="A32" s="172"/>
      <c r="B32" s="23"/>
      <c r="C32" s="172"/>
      <c r="D32" s="86" t="s">
        <v>32</v>
      </c>
      <c r="E32" s="172"/>
      <c r="F32" s="172"/>
      <c r="G32" s="172"/>
      <c r="H32" s="172"/>
      <c r="I32" s="172"/>
      <c r="J32" s="161">
        <f>ROUND(J125, 2)</f>
        <v>999.35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6.95" customHeight="1">
      <c r="A33" s="172"/>
      <c r="B33" s="23"/>
      <c r="C33" s="172"/>
      <c r="D33" s="52"/>
      <c r="E33" s="52"/>
      <c r="F33" s="52"/>
      <c r="G33" s="52"/>
      <c r="H33" s="52"/>
      <c r="I33" s="52"/>
      <c r="J33" s="52"/>
      <c r="K33" s="5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2"/>
      <c r="F34" s="171" t="s">
        <v>34</v>
      </c>
      <c r="G34" s="172"/>
      <c r="H34" s="172"/>
      <c r="I34" s="171" t="s">
        <v>33</v>
      </c>
      <c r="J34" s="171" t="s">
        <v>35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customHeight="1">
      <c r="A35" s="172"/>
      <c r="B35" s="23"/>
      <c r="C35" s="172"/>
      <c r="D35" s="87" t="s">
        <v>36</v>
      </c>
      <c r="E35" s="173" t="s">
        <v>37</v>
      </c>
      <c r="F35" s="88">
        <f>ROUND((SUM(BE125:BE145)),  2)</f>
        <v>0</v>
      </c>
      <c r="G35" s="172"/>
      <c r="H35" s="172"/>
      <c r="I35" s="89">
        <v>0.2</v>
      </c>
      <c r="J35" s="88">
        <f>ROUND(((SUM(BE125:BE145))*I35),  2)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customHeight="1">
      <c r="A36" s="172"/>
      <c r="B36" s="23"/>
      <c r="C36" s="172"/>
      <c r="D36" s="172"/>
      <c r="E36" s="173" t="s">
        <v>38</v>
      </c>
      <c r="F36" s="88">
        <f>ROUND((SUM(BF125:BF145)),  2)</f>
        <v>999.35</v>
      </c>
      <c r="G36" s="172"/>
      <c r="H36" s="172"/>
      <c r="I36" s="89">
        <v>0.2</v>
      </c>
      <c r="J36" s="88">
        <f>ROUND(((SUM(BF125:BF145))*I36),  2)</f>
        <v>199.87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39</v>
      </c>
      <c r="F37" s="88">
        <f>ROUND((SUM(BG125:BG145)),  2)</f>
        <v>0</v>
      </c>
      <c r="G37" s="172"/>
      <c r="H37" s="172"/>
      <c r="I37" s="89">
        <v>0.2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14.45" hidden="1" customHeight="1">
      <c r="A38" s="172"/>
      <c r="B38" s="23"/>
      <c r="C38" s="172"/>
      <c r="D38" s="172"/>
      <c r="E38" s="173" t="s">
        <v>40</v>
      </c>
      <c r="F38" s="88">
        <f>ROUND((SUM(BH125:BH145)),  2)</f>
        <v>0</v>
      </c>
      <c r="G38" s="172"/>
      <c r="H38" s="172"/>
      <c r="I38" s="89">
        <v>0.2</v>
      </c>
      <c r="J38" s="88">
        <f>0</f>
        <v>0</v>
      </c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14.45" hidden="1" customHeight="1">
      <c r="A39" s="172"/>
      <c r="B39" s="23"/>
      <c r="C39" s="172"/>
      <c r="D39" s="172"/>
      <c r="E39" s="173" t="s">
        <v>41</v>
      </c>
      <c r="F39" s="88">
        <f>ROUND((SUM(BI125:BI145)),  2)</f>
        <v>0</v>
      </c>
      <c r="G39" s="172"/>
      <c r="H39" s="172"/>
      <c r="I39" s="89">
        <v>0</v>
      </c>
      <c r="J39" s="88">
        <f>0</f>
        <v>0</v>
      </c>
      <c r="K39" s="172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6.9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2" customFormat="1" ht="25.35" customHeight="1">
      <c r="A41" s="172"/>
      <c r="B41" s="23"/>
      <c r="C41" s="90"/>
      <c r="D41" s="91" t="s">
        <v>42</v>
      </c>
      <c r="E41" s="46"/>
      <c r="F41" s="46"/>
      <c r="G41" s="92" t="s">
        <v>43</v>
      </c>
      <c r="H41" s="93" t="s">
        <v>44</v>
      </c>
      <c r="I41" s="46"/>
      <c r="J41" s="94">
        <f>SUM(J32:J39)</f>
        <v>1199.22</v>
      </c>
      <c r="K41" s="95"/>
      <c r="L41" s="29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</row>
    <row r="42" spans="1:31" s="2" customFormat="1" ht="14.45" customHeight="1">
      <c r="A42" s="172"/>
      <c r="B42" s="23"/>
      <c r="C42" s="172"/>
      <c r="D42" s="172"/>
      <c r="E42" s="172"/>
      <c r="F42" s="172"/>
      <c r="G42" s="172"/>
      <c r="H42" s="172"/>
      <c r="I42" s="172"/>
      <c r="J42" s="172"/>
      <c r="K42" s="172"/>
      <c r="L42" s="29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3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31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31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31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31" s="1" customFormat="1" ht="12" customHeight="1">
      <c r="A86" s="162"/>
      <c r="B86" s="17"/>
      <c r="C86" s="173" t="s">
        <v>109</v>
      </c>
      <c r="D86" s="162"/>
      <c r="E86" s="162"/>
      <c r="F86" s="162"/>
      <c r="G86" s="162"/>
      <c r="H86" s="162"/>
      <c r="I86" s="162"/>
      <c r="J86" s="162"/>
      <c r="K86" s="162"/>
      <c r="L86" s="17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31" s="2" customFormat="1" ht="16.5" customHeight="1">
      <c r="A87" s="172"/>
      <c r="B87" s="23"/>
      <c r="C87" s="172"/>
      <c r="D87" s="172"/>
      <c r="E87" s="275" t="s">
        <v>313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31" s="2" customFormat="1" ht="12" customHeight="1">
      <c r="A88" s="172"/>
      <c r="B88" s="23"/>
      <c r="C88" s="173" t="s">
        <v>314</v>
      </c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31" s="2" customFormat="1" ht="16.5" customHeight="1">
      <c r="A89" s="172"/>
      <c r="B89" s="23"/>
      <c r="C89" s="172"/>
      <c r="D89" s="172"/>
      <c r="E89" s="259" t="str">
        <f>E11</f>
        <v>2-21-2-1 - Typový mobiliár - I. etapa</v>
      </c>
      <c r="F89" s="274"/>
      <c r="G89" s="274"/>
      <c r="H89" s="274"/>
      <c r="I89" s="172"/>
      <c r="J89" s="172"/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31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31" s="2" customFormat="1" ht="12" customHeight="1">
      <c r="A91" s="172"/>
      <c r="B91" s="23"/>
      <c r="C91" s="173" t="s">
        <v>17</v>
      </c>
      <c r="D91" s="172"/>
      <c r="E91" s="172"/>
      <c r="F91" s="168" t="str">
        <f>F14</f>
        <v>Dúbravka, Bratislava</v>
      </c>
      <c r="G91" s="172"/>
      <c r="H91" s="172"/>
      <c r="I91" s="173" t="s">
        <v>19</v>
      </c>
      <c r="J91" s="164" t="str">
        <f>IF(J14="","",J14)</f>
        <v>23. 3. 2021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31" s="2" customFormat="1" ht="6.95" customHeight="1">
      <c r="A92" s="172"/>
      <c r="B92" s="23"/>
      <c r="C92" s="172"/>
      <c r="D92" s="172"/>
      <c r="E92" s="172"/>
      <c r="F92" s="172"/>
      <c r="G92" s="172"/>
      <c r="H92" s="172"/>
      <c r="I92" s="172"/>
      <c r="J92" s="172"/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31" s="2" customFormat="1" ht="25.7" customHeight="1">
      <c r="A93" s="172"/>
      <c r="B93" s="23"/>
      <c r="C93" s="173" t="s">
        <v>21</v>
      </c>
      <c r="D93" s="172"/>
      <c r="E93" s="172"/>
      <c r="F93" s="168" t="str">
        <f>E17</f>
        <v>Metropolitní inštitút Bratislavy</v>
      </c>
      <c r="G93" s="172"/>
      <c r="H93" s="172"/>
      <c r="I93" s="173" t="s">
        <v>27</v>
      </c>
      <c r="J93" s="169" t="str">
        <f>E23</f>
        <v>Ing. Magdaléna Horňáková</v>
      </c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31" s="2" customFormat="1" ht="15.2" customHeight="1">
      <c r="A94" s="172"/>
      <c r="B94" s="23"/>
      <c r="C94" s="173" t="s">
        <v>25</v>
      </c>
      <c r="D94" s="172"/>
      <c r="E94" s="172"/>
      <c r="F94" s="168" t="str">
        <f>IF(E20="","",E20)</f>
        <v xml:space="preserve"> </v>
      </c>
      <c r="G94" s="172"/>
      <c r="H94" s="172"/>
      <c r="I94" s="173" t="s">
        <v>30</v>
      </c>
      <c r="J94" s="169" t="str">
        <f>E26</f>
        <v xml:space="preserve"> </v>
      </c>
      <c r="K94" s="172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31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2" customFormat="1" ht="29.25" customHeight="1">
      <c r="A96" s="172"/>
      <c r="B96" s="23"/>
      <c r="C96" s="98" t="s">
        <v>112</v>
      </c>
      <c r="D96" s="90"/>
      <c r="E96" s="90"/>
      <c r="F96" s="90"/>
      <c r="G96" s="90"/>
      <c r="H96" s="90"/>
      <c r="I96" s="90"/>
      <c r="J96" s="99" t="s">
        <v>113</v>
      </c>
      <c r="K96" s="90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47" s="2" customFormat="1" ht="10.35" customHeight="1">
      <c r="A97" s="172"/>
      <c r="B97" s="23"/>
      <c r="C97" s="172"/>
      <c r="D97" s="172"/>
      <c r="E97" s="172"/>
      <c r="F97" s="172"/>
      <c r="G97" s="172"/>
      <c r="H97" s="172"/>
      <c r="I97" s="172"/>
      <c r="J97" s="172"/>
      <c r="K97" s="172"/>
      <c r="L97" s="29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47" s="2" customFormat="1" ht="22.9" customHeight="1">
      <c r="A98" s="172"/>
      <c r="B98" s="23"/>
      <c r="C98" s="100" t="s">
        <v>114</v>
      </c>
      <c r="D98" s="172"/>
      <c r="E98" s="172"/>
      <c r="F98" s="172"/>
      <c r="G98" s="172"/>
      <c r="H98" s="172"/>
      <c r="I98" s="172"/>
      <c r="J98" s="161">
        <f>J125</f>
        <v>999.34999999999991</v>
      </c>
      <c r="K98" s="172"/>
      <c r="L98" s="29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4" t="s">
        <v>115</v>
      </c>
    </row>
    <row r="99" spans="1:47" s="9" customFormat="1" ht="24.95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J126</f>
        <v>999.34999999999991</v>
      </c>
      <c r="L99" s="101"/>
    </row>
    <row r="100" spans="1:47" s="10" customFormat="1" ht="19.899999999999999" customHeight="1">
      <c r="A100" s="160"/>
      <c r="B100" s="105"/>
      <c r="C100" s="160"/>
      <c r="D100" s="106" t="s">
        <v>117</v>
      </c>
      <c r="E100" s="107"/>
      <c r="F100" s="107"/>
      <c r="G100" s="107"/>
      <c r="H100" s="107"/>
      <c r="I100" s="107"/>
      <c r="J100" s="108">
        <f>J127</f>
        <v>141.97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</row>
    <row r="101" spans="1:47" s="10" customFormat="1" ht="19.899999999999999" customHeight="1">
      <c r="A101" s="160"/>
      <c r="B101" s="105"/>
      <c r="C101" s="160"/>
      <c r="D101" s="106" t="s">
        <v>316</v>
      </c>
      <c r="E101" s="107"/>
      <c r="F101" s="107"/>
      <c r="G101" s="107"/>
      <c r="H101" s="107"/>
      <c r="I101" s="107"/>
      <c r="J101" s="108">
        <f>J133</f>
        <v>142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</row>
    <row r="102" spans="1:47" s="10" customFormat="1" ht="19.899999999999999" customHeight="1">
      <c r="A102" s="160"/>
      <c r="B102" s="105"/>
      <c r="C102" s="160"/>
      <c r="D102" s="106" t="s">
        <v>120</v>
      </c>
      <c r="E102" s="107"/>
      <c r="F102" s="107"/>
      <c r="G102" s="107"/>
      <c r="H102" s="107"/>
      <c r="I102" s="107"/>
      <c r="J102" s="108">
        <f>J135</f>
        <v>501.58</v>
      </c>
      <c r="K102" s="160"/>
      <c r="L102" s="105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</row>
    <row r="103" spans="1:47" s="10" customFormat="1" ht="19.899999999999999" customHeight="1">
      <c r="A103" s="160"/>
      <c r="B103" s="105"/>
      <c r="C103" s="160"/>
      <c r="D103" s="106" t="s">
        <v>121</v>
      </c>
      <c r="E103" s="107"/>
      <c r="F103" s="107"/>
      <c r="G103" s="107"/>
      <c r="H103" s="107"/>
      <c r="I103" s="107"/>
      <c r="J103" s="108">
        <f>J144</f>
        <v>213.8</v>
      </c>
      <c r="K103" s="160"/>
      <c r="L103" s="105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</row>
    <row r="104" spans="1:47" s="2" customFormat="1" ht="21.75" customHeight="1">
      <c r="A104" s="172"/>
      <c r="B104" s="23"/>
      <c r="C104" s="172"/>
      <c r="D104" s="172"/>
      <c r="E104" s="172"/>
      <c r="F104" s="172"/>
      <c r="G104" s="172"/>
      <c r="H104" s="172"/>
      <c r="I104" s="172"/>
      <c r="J104" s="172"/>
      <c r="K104" s="172"/>
      <c r="L104" s="29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</row>
    <row r="105" spans="1:47" s="2" customFormat="1" ht="6.95" customHeight="1">
      <c r="A105" s="172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29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/>
    </row>
    <row r="109" spans="1:47" s="2" customFormat="1" ht="6.95" customHeight="1">
      <c r="A109" s="172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47" s="2" customFormat="1" ht="24.95" customHeight="1">
      <c r="A110" s="172"/>
      <c r="B110" s="23"/>
      <c r="C110" s="18" t="s">
        <v>122</v>
      </c>
      <c r="D110" s="172"/>
      <c r="E110" s="172"/>
      <c r="F110" s="172"/>
      <c r="G110" s="172"/>
      <c r="H110" s="172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47" s="2" customFormat="1" ht="6.95" customHeight="1">
      <c r="A111" s="172"/>
      <c r="B111" s="23"/>
      <c r="C111" s="172"/>
      <c r="D111" s="172"/>
      <c r="E111" s="172"/>
      <c r="F111" s="172"/>
      <c r="G111" s="172"/>
      <c r="H111" s="172"/>
      <c r="I111" s="172"/>
      <c r="J111" s="172"/>
      <c r="K111" s="172"/>
      <c r="L111" s="29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</row>
    <row r="112" spans="1:47" s="2" customFormat="1" ht="12" customHeight="1">
      <c r="A112" s="172"/>
      <c r="B112" s="23"/>
      <c r="C112" s="173" t="s">
        <v>13</v>
      </c>
      <c r="D112" s="172"/>
      <c r="E112" s="172"/>
      <c r="F112" s="172"/>
      <c r="G112" s="172"/>
      <c r="H112" s="172"/>
      <c r="I112" s="172"/>
      <c r="J112" s="172"/>
      <c r="K112" s="172"/>
      <c r="L112" s="29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</row>
    <row r="113" spans="1:65" s="2" customFormat="1" ht="16.5" customHeight="1">
      <c r="A113" s="172"/>
      <c r="B113" s="23"/>
      <c r="C113" s="172"/>
      <c r="D113" s="172"/>
      <c r="E113" s="275" t="str">
        <f>E7</f>
        <v>Motýlia lúka - Pri kríži</v>
      </c>
      <c r="F113" s="276"/>
      <c r="G113" s="276"/>
      <c r="H113" s="276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1" customFormat="1" ht="12" customHeight="1">
      <c r="A114" s="162"/>
      <c r="B114" s="17"/>
      <c r="C114" s="173" t="s">
        <v>109</v>
      </c>
      <c r="D114" s="162"/>
      <c r="E114" s="162"/>
      <c r="F114" s="162"/>
      <c r="G114" s="162"/>
      <c r="H114" s="162"/>
      <c r="I114" s="162"/>
      <c r="J114" s="162"/>
      <c r="K114" s="162"/>
      <c r="L114" s="17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  <c r="BI114" s="162"/>
      <c r="BJ114" s="162"/>
      <c r="BK114" s="162"/>
      <c r="BL114" s="162"/>
      <c r="BM114" s="162"/>
    </row>
    <row r="115" spans="1:65" s="2" customFormat="1" ht="16.5" customHeight="1">
      <c r="A115" s="172"/>
      <c r="B115" s="23"/>
      <c r="C115" s="172"/>
      <c r="D115" s="172"/>
      <c r="E115" s="275" t="s">
        <v>313</v>
      </c>
      <c r="F115" s="274"/>
      <c r="G115" s="274"/>
      <c r="H115" s="274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12" customHeight="1">
      <c r="A116" s="172"/>
      <c r="B116" s="23"/>
      <c r="C116" s="173" t="s">
        <v>314</v>
      </c>
      <c r="D116" s="172"/>
      <c r="E116" s="172"/>
      <c r="F116" s="172"/>
      <c r="G116" s="172"/>
      <c r="H116" s="172"/>
      <c r="I116" s="172"/>
      <c r="J116" s="172"/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16.5" customHeight="1">
      <c r="A117" s="172"/>
      <c r="B117" s="23"/>
      <c r="C117" s="172"/>
      <c r="D117" s="172"/>
      <c r="E117" s="259" t="str">
        <f>E11</f>
        <v>2-21-2-1 - Typový mobiliár - I. etapa</v>
      </c>
      <c r="F117" s="274"/>
      <c r="G117" s="274"/>
      <c r="H117" s="274"/>
      <c r="I117" s="172"/>
      <c r="J117" s="172"/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6.95" customHeight="1">
      <c r="A118" s="172"/>
      <c r="B118" s="23"/>
      <c r="C118" s="172"/>
      <c r="D118" s="172"/>
      <c r="E118" s="172"/>
      <c r="F118" s="172"/>
      <c r="G118" s="172"/>
      <c r="H118" s="172"/>
      <c r="I118" s="172"/>
      <c r="J118" s="172"/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12" customHeight="1">
      <c r="A119" s="172"/>
      <c r="B119" s="23"/>
      <c r="C119" s="173" t="s">
        <v>17</v>
      </c>
      <c r="D119" s="172"/>
      <c r="E119" s="172"/>
      <c r="F119" s="168" t="str">
        <f>F14</f>
        <v>Dúbravka, Bratislava</v>
      </c>
      <c r="G119" s="172"/>
      <c r="H119" s="172"/>
      <c r="I119" s="173" t="s">
        <v>19</v>
      </c>
      <c r="J119" s="164" t="str">
        <f>IF(J14="","",J14)</f>
        <v>23. 3. 2021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6.95" customHeight="1">
      <c r="A120" s="172"/>
      <c r="B120" s="23"/>
      <c r="C120" s="172"/>
      <c r="D120" s="172"/>
      <c r="E120" s="172"/>
      <c r="F120" s="172"/>
      <c r="G120" s="172"/>
      <c r="H120" s="172"/>
      <c r="I120" s="172"/>
      <c r="J120" s="172"/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5.7" customHeight="1">
      <c r="A121" s="172"/>
      <c r="B121" s="23"/>
      <c r="C121" s="173" t="s">
        <v>21</v>
      </c>
      <c r="D121" s="172"/>
      <c r="E121" s="172"/>
      <c r="F121" s="168" t="str">
        <f>E17</f>
        <v>Metropolitní inštitút Bratislavy</v>
      </c>
      <c r="G121" s="172"/>
      <c r="H121" s="172"/>
      <c r="I121" s="173" t="s">
        <v>27</v>
      </c>
      <c r="J121" s="169" t="str">
        <f>E23</f>
        <v>Ing. Magdaléna Horňáková</v>
      </c>
      <c r="K121" s="172"/>
      <c r="L121" s="29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</row>
    <row r="122" spans="1:65" s="2" customFormat="1" ht="15.2" customHeight="1">
      <c r="A122" s="172"/>
      <c r="B122" s="23"/>
      <c r="C122" s="173" t="s">
        <v>25</v>
      </c>
      <c r="D122" s="172"/>
      <c r="E122" s="172"/>
      <c r="F122" s="168" t="str">
        <f>IF(E20="","",E20)</f>
        <v xml:space="preserve"> </v>
      </c>
      <c r="G122" s="172"/>
      <c r="H122" s="172"/>
      <c r="I122" s="173" t="s">
        <v>30</v>
      </c>
      <c r="J122" s="169" t="str">
        <f>E26</f>
        <v xml:space="preserve"> </v>
      </c>
      <c r="K122" s="172"/>
      <c r="L122" s="29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</row>
    <row r="123" spans="1:65" s="2" customFormat="1" ht="10.35" customHeight="1">
      <c r="A123" s="172"/>
      <c r="B123" s="23"/>
      <c r="C123" s="172"/>
      <c r="D123" s="172"/>
      <c r="E123" s="172"/>
      <c r="F123" s="172"/>
      <c r="G123" s="172"/>
      <c r="H123" s="172"/>
      <c r="I123" s="172"/>
      <c r="J123" s="172"/>
      <c r="K123" s="172"/>
      <c r="L123" s="29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11" customFormat="1" ht="29.25" customHeight="1">
      <c r="A124" s="109"/>
      <c r="B124" s="110"/>
      <c r="C124" s="111" t="s">
        <v>123</v>
      </c>
      <c r="D124" s="112" t="s">
        <v>57</v>
      </c>
      <c r="E124" s="112" t="s">
        <v>53</v>
      </c>
      <c r="F124" s="112" t="s">
        <v>54</v>
      </c>
      <c r="G124" s="112" t="s">
        <v>124</v>
      </c>
      <c r="H124" s="112" t="s">
        <v>125</v>
      </c>
      <c r="I124" s="112" t="s">
        <v>126</v>
      </c>
      <c r="J124" s="113" t="s">
        <v>113</v>
      </c>
      <c r="K124" s="114" t="s">
        <v>127</v>
      </c>
      <c r="L124" s="115"/>
      <c r="M124" s="48" t="s">
        <v>1</v>
      </c>
      <c r="N124" s="49" t="s">
        <v>36</v>
      </c>
      <c r="O124" s="49" t="s">
        <v>128</v>
      </c>
      <c r="P124" s="49" t="s">
        <v>129</v>
      </c>
      <c r="Q124" s="49" t="s">
        <v>130</v>
      </c>
      <c r="R124" s="49" t="s">
        <v>131</v>
      </c>
      <c r="S124" s="49" t="s">
        <v>132</v>
      </c>
      <c r="T124" s="50" t="s">
        <v>133</v>
      </c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</row>
    <row r="125" spans="1:65" s="2" customFormat="1" ht="22.9" customHeight="1">
      <c r="A125" s="172"/>
      <c r="B125" s="23"/>
      <c r="C125" s="55" t="s">
        <v>114</v>
      </c>
      <c r="D125" s="172"/>
      <c r="E125" s="172"/>
      <c r="F125" s="172"/>
      <c r="G125" s="172"/>
      <c r="H125" s="172"/>
      <c r="I125" s="172"/>
      <c r="J125" s="116">
        <f>BK125</f>
        <v>999.34999999999991</v>
      </c>
      <c r="K125" s="172"/>
      <c r="L125" s="23"/>
      <c r="M125" s="51"/>
      <c r="N125" s="42"/>
      <c r="O125" s="52"/>
      <c r="P125" s="117">
        <f>P126</f>
        <v>28.372403999999996</v>
      </c>
      <c r="Q125" s="52"/>
      <c r="R125" s="117">
        <f>R126</f>
        <v>5.9617763999999998</v>
      </c>
      <c r="S125" s="52"/>
      <c r="T125" s="118">
        <f>T126</f>
        <v>0</v>
      </c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  <c r="AT125" s="14" t="s">
        <v>71</v>
      </c>
      <c r="AU125" s="14" t="s">
        <v>115</v>
      </c>
      <c r="BK125" s="119">
        <f>BK126</f>
        <v>999.34999999999991</v>
      </c>
    </row>
    <row r="126" spans="1:65" s="12" customFormat="1" ht="25.9" customHeight="1">
      <c r="B126" s="120"/>
      <c r="D126" s="121" t="s">
        <v>71</v>
      </c>
      <c r="E126" s="122" t="s">
        <v>134</v>
      </c>
      <c r="F126" s="122" t="s">
        <v>135</v>
      </c>
      <c r="J126" s="123">
        <f>BK126</f>
        <v>999.34999999999991</v>
      </c>
      <c r="L126" s="120"/>
      <c r="M126" s="124"/>
      <c r="N126" s="125"/>
      <c r="O126" s="125"/>
      <c r="P126" s="126">
        <f>P127+P133+P135+P144</f>
        <v>28.372403999999996</v>
      </c>
      <c r="Q126" s="125"/>
      <c r="R126" s="126">
        <f>R127+R133+R135+R144</f>
        <v>5.9617763999999998</v>
      </c>
      <c r="S126" s="125"/>
      <c r="T126" s="127">
        <f>T127+T133+T135+T144</f>
        <v>0</v>
      </c>
      <c r="AR126" s="121" t="s">
        <v>80</v>
      </c>
      <c r="AT126" s="128" t="s">
        <v>71</v>
      </c>
      <c r="AU126" s="128" t="s">
        <v>72</v>
      </c>
      <c r="AY126" s="121" t="s">
        <v>136</v>
      </c>
      <c r="BK126" s="129">
        <f>BK127+BK133+BK135+BK144</f>
        <v>999.34999999999991</v>
      </c>
    </row>
    <row r="127" spans="1:65" s="12" customFormat="1" ht="22.9" customHeight="1">
      <c r="B127" s="120"/>
      <c r="D127" s="121" t="s">
        <v>71</v>
      </c>
      <c r="E127" s="130" t="s">
        <v>80</v>
      </c>
      <c r="F127" s="130" t="s">
        <v>137</v>
      </c>
      <c r="J127" s="131">
        <f>BK127</f>
        <v>141.97</v>
      </c>
      <c r="L127" s="120"/>
      <c r="M127" s="124"/>
      <c r="N127" s="125"/>
      <c r="O127" s="125"/>
      <c r="P127" s="126">
        <f>SUM(P128:P132)</f>
        <v>7.1318400000000004</v>
      </c>
      <c r="Q127" s="125"/>
      <c r="R127" s="126">
        <f>SUM(R128:R132)</f>
        <v>0</v>
      </c>
      <c r="S127" s="125"/>
      <c r="T127" s="127">
        <f>SUM(T128:T132)</f>
        <v>0</v>
      </c>
      <c r="AR127" s="121" t="s">
        <v>80</v>
      </c>
      <c r="AT127" s="128" t="s">
        <v>71</v>
      </c>
      <c r="AU127" s="128" t="s">
        <v>80</v>
      </c>
      <c r="AY127" s="121" t="s">
        <v>136</v>
      </c>
      <c r="BK127" s="129">
        <f>SUM(BK128:BK132)</f>
        <v>141.97</v>
      </c>
    </row>
    <row r="128" spans="1:65" s="2" customFormat="1" ht="14.45" customHeight="1">
      <c r="A128" s="172"/>
      <c r="B128" s="132"/>
      <c r="C128" s="133" t="s">
        <v>170</v>
      </c>
      <c r="D128" s="133" t="s">
        <v>139</v>
      </c>
      <c r="E128" s="134" t="s">
        <v>317</v>
      </c>
      <c r="F128" s="135" t="s">
        <v>318</v>
      </c>
      <c r="G128" s="136" t="s">
        <v>164</v>
      </c>
      <c r="H128" s="137">
        <v>1.52</v>
      </c>
      <c r="I128" s="138">
        <v>53.44</v>
      </c>
      <c r="J128" s="138">
        <f>ROUND(I128*H128,2)</f>
        <v>81.23</v>
      </c>
      <c r="K128" s="139"/>
      <c r="L128" s="23"/>
      <c r="M128" s="140" t="s">
        <v>1</v>
      </c>
      <c r="N128" s="141" t="s">
        <v>38</v>
      </c>
      <c r="O128" s="142">
        <v>3.85</v>
      </c>
      <c r="P128" s="142">
        <f>O128*H128</f>
        <v>5.8520000000000003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>IF(N128="základná",J128,0)</f>
        <v>0</v>
      </c>
      <c r="BF128" s="145">
        <f>IF(N128="znížená",J128,0)</f>
        <v>81.23</v>
      </c>
      <c r="BG128" s="145">
        <f>IF(N128="zákl. prenesená",J128,0)</f>
        <v>0</v>
      </c>
      <c r="BH128" s="145">
        <f>IF(N128="zníž. prenesená",J128,0)</f>
        <v>0</v>
      </c>
      <c r="BI128" s="145">
        <f>IF(N128="nulová",J128,0)</f>
        <v>0</v>
      </c>
      <c r="BJ128" s="14" t="s">
        <v>88</v>
      </c>
      <c r="BK128" s="145">
        <f>ROUND(I128*H128,2)</f>
        <v>81.23</v>
      </c>
      <c r="BL128" s="14" t="s">
        <v>143</v>
      </c>
      <c r="BM128" s="144" t="s">
        <v>319</v>
      </c>
    </row>
    <row r="129" spans="1:65" s="2" customFormat="1" ht="24.2" customHeight="1">
      <c r="A129" s="172"/>
      <c r="B129" s="132"/>
      <c r="C129" s="133" t="s">
        <v>178</v>
      </c>
      <c r="D129" s="133" t="s">
        <v>139</v>
      </c>
      <c r="E129" s="134" t="s">
        <v>171</v>
      </c>
      <c r="F129" s="135" t="s">
        <v>172</v>
      </c>
      <c r="G129" s="136" t="s">
        <v>164</v>
      </c>
      <c r="H129" s="137">
        <v>1.52</v>
      </c>
      <c r="I129" s="138">
        <v>4</v>
      </c>
      <c r="J129" s="138">
        <f>ROUND(I129*H129,2)</f>
        <v>6.08</v>
      </c>
      <c r="K129" s="139"/>
      <c r="L129" s="23"/>
      <c r="M129" s="140" t="s">
        <v>1</v>
      </c>
      <c r="N129" s="141" t="s">
        <v>38</v>
      </c>
      <c r="O129" s="142">
        <v>7.0999999999999994E-2</v>
      </c>
      <c r="P129" s="142">
        <f>O129*H129</f>
        <v>0.10791999999999999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R129" s="144" t="s">
        <v>143</v>
      </c>
      <c r="AT129" s="144" t="s">
        <v>139</v>
      </c>
      <c r="AU129" s="144" t="s">
        <v>88</v>
      </c>
      <c r="AY129" s="14" t="s">
        <v>136</v>
      </c>
      <c r="BE129" s="145">
        <f>IF(N129="základná",J129,0)</f>
        <v>0</v>
      </c>
      <c r="BF129" s="145">
        <f>IF(N129="znížená",J129,0)</f>
        <v>6.08</v>
      </c>
      <c r="BG129" s="145">
        <f>IF(N129="zákl. prenesená",J129,0)</f>
        <v>0</v>
      </c>
      <c r="BH129" s="145">
        <f>IF(N129="zníž. prenesená",J129,0)</f>
        <v>0</v>
      </c>
      <c r="BI129" s="145">
        <f>IF(N129="nulová",J129,0)</f>
        <v>0</v>
      </c>
      <c r="BJ129" s="14" t="s">
        <v>88</v>
      </c>
      <c r="BK129" s="145">
        <f>ROUND(I129*H129,2)</f>
        <v>6.08</v>
      </c>
      <c r="BL129" s="14" t="s">
        <v>143</v>
      </c>
      <c r="BM129" s="144" t="s">
        <v>320</v>
      </c>
    </row>
    <row r="130" spans="1:65" s="2" customFormat="1" ht="37.9" customHeight="1">
      <c r="A130" s="172"/>
      <c r="B130" s="132"/>
      <c r="C130" s="133" t="s">
        <v>7</v>
      </c>
      <c r="D130" s="133" t="s">
        <v>139</v>
      </c>
      <c r="E130" s="134" t="s">
        <v>175</v>
      </c>
      <c r="F130" s="135" t="s">
        <v>176</v>
      </c>
      <c r="G130" s="136" t="s">
        <v>164</v>
      </c>
      <c r="H130" s="137">
        <v>33.44</v>
      </c>
      <c r="I130" s="138">
        <v>0.4</v>
      </c>
      <c r="J130" s="138">
        <f>ROUND(I130*H130,2)</f>
        <v>13.38</v>
      </c>
      <c r="K130" s="139"/>
      <c r="L130" s="23"/>
      <c r="M130" s="140" t="s">
        <v>1</v>
      </c>
      <c r="N130" s="141" t="s">
        <v>38</v>
      </c>
      <c r="O130" s="142">
        <v>7.0000000000000001E-3</v>
      </c>
      <c r="P130" s="142">
        <f>O130*H130</f>
        <v>0.23407999999999998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R130" s="144" t="s">
        <v>143</v>
      </c>
      <c r="AT130" s="144" t="s">
        <v>139</v>
      </c>
      <c r="AU130" s="144" t="s">
        <v>88</v>
      </c>
      <c r="AY130" s="14" t="s">
        <v>136</v>
      </c>
      <c r="BE130" s="145">
        <f>IF(N130="základná",J130,0)</f>
        <v>0</v>
      </c>
      <c r="BF130" s="145">
        <f>IF(N130="znížená",J130,0)</f>
        <v>13.38</v>
      </c>
      <c r="BG130" s="145">
        <f>IF(N130="zákl. prenesená",J130,0)</f>
        <v>0</v>
      </c>
      <c r="BH130" s="145">
        <f>IF(N130="zníž. prenesená",J130,0)</f>
        <v>0</v>
      </c>
      <c r="BI130" s="145">
        <f>IF(N130="nulová",J130,0)</f>
        <v>0</v>
      </c>
      <c r="BJ130" s="14" t="s">
        <v>88</v>
      </c>
      <c r="BK130" s="145">
        <f>ROUND(I130*H130,2)</f>
        <v>13.38</v>
      </c>
      <c r="BL130" s="14" t="s">
        <v>143</v>
      </c>
      <c r="BM130" s="144" t="s">
        <v>321</v>
      </c>
    </row>
    <row r="131" spans="1:65" s="2" customFormat="1" ht="24.2" customHeight="1">
      <c r="A131" s="172"/>
      <c r="B131" s="132"/>
      <c r="C131" s="133" t="s">
        <v>174</v>
      </c>
      <c r="D131" s="133" t="s">
        <v>139</v>
      </c>
      <c r="E131" s="134" t="s">
        <v>322</v>
      </c>
      <c r="F131" s="135" t="s">
        <v>323</v>
      </c>
      <c r="G131" s="136" t="s">
        <v>164</v>
      </c>
      <c r="H131" s="137">
        <v>1.52</v>
      </c>
      <c r="I131" s="138">
        <v>7.16</v>
      </c>
      <c r="J131" s="138">
        <f>ROUND(I131*H131,2)</f>
        <v>10.88</v>
      </c>
      <c r="K131" s="139"/>
      <c r="L131" s="23"/>
      <c r="M131" s="140" t="s">
        <v>1</v>
      </c>
      <c r="N131" s="141" t="s">
        <v>38</v>
      </c>
      <c r="O131" s="142">
        <v>0.61699999999999999</v>
      </c>
      <c r="P131" s="142">
        <f>O131*H131</f>
        <v>0.93784000000000001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R131" s="144" t="s">
        <v>143</v>
      </c>
      <c r="AT131" s="144" t="s">
        <v>139</v>
      </c>
      <c r="AU131" s="144" t="s">
        <v>88</v>
      </c>
      <c r="AY131" s="14" t="s">
        <v>136</v>
      </c>
      <c r="BE131" s="145">
        <f>IF(N131="základná",J131,0)</f>
        <v>0</v>
      </c>
      <c r="BF131" s="145">
        <f>IF(N131="znížená",J131,0)</f>
        <v>10.88</v>
      </c>
      <c r="BG131" s="145">
        <f>IF(N131="zákl. prenesená",J131,0)</f>
        <v>0</v>
      </c>
      <c r="BH131" s="145">
        <f>IF(N131="zníž. prenesená",J131,0)</f>
        <v>0</v>
      </c>
      <c r="BI131" s="145">
        <f>IF(N131="nulová",J131,0)</f>
        <v>0</v>
      </c>
      <c r="BJ131" s="14" t="s">
        <v>88</v>
      </c>
      <c r="BK131" s="145">
        <f>ROUND(I131*H131,2)</f>
        <v>10.88</v>
      </c>
      <c r="BL131" s="14" t="s">
        <v>143</v>
      </c>
      <c r="BM131" s="144" t="s">
        <v>324</v>
      </c>
    </row>
    <row r="132" spans="1:65" s="2" customFormat="1" ht="24.2" customHeight="1">
      <c r="A132" s="172"/>
      <c r="B132" s="132"/>
      <c r="C132" s="133" t="s">
        <v>226</v>
      </c>
      <c r="D132" s="133" t="s">
        <v>139</v>
      </c>
      <c r="E132" s="134" t="s">
        <v>179</v>
      </c>
      <c r="F132" s="135" t="s">
        <v>180</v>
      </c>
      <c r="G132" s="136" t="s">
        <v>181</v>
      </c>
      <c r="H132" s="137">
        <v>2.4319999999999999</v>
      </c>
      <c r="I132" s="138">
        <v>12.5</v>
      </c>
      <c r="J132" s="138">
        <f>ROUND(I132*H132,2)</f>
        <v>30.4</v>
      </c>
      <c r="K132" s="139"/>
      <c r="L132" s="23"/>
      <c r="M132" s="140" t="s">
        <v>1</v>
      </c>
      <c r="N132" s="141" t="s">
        <v>38</v>
      </c>
      <c r="O132" s="142">
        <v>0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>IF(N132="základná",J132,0)</f>
        <v>0</v>
      </c>
      <c r="BF132" s="145">
        <f>IF(N132="znížená",J132,0)</f>
        <v>30.4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4" t="s">
        <v>88</v>
      </c>
      <c r="BK132" s="145">
        <f>ROUND(I132*H132,2)</f>
        <v>30.4</v>
      </c>
      <c r="BL132" s="14" t="s">
        <v>143</v>
      </c>
      <c r="BM132" s="144" t="s">
        <v>325</v>
      </c>
    </row>
    <row r="133" spans="1:65" s="12" customFormat="1" ht="22.9" customHeight="1">
      <c r="B133" s="120"/>
      <c r="D133" s="121" t="s">
        <v>71</v>
      </c>
      <c r="E133" s="130" t="s">
        <v>88</v>
      </c>
      <c r="F133" s="130" t="s">
        <v>326</v>
      </c>
      <c r="J133" s="131">
        <f>BK133</f>
        <v>142</v>
      </c>
      <c r="L133" s="120"/>
      <c r="M133" s="124"/>
      <c r="N133" s="125"/>
      <c r="O133" s="125"/>
      <c r="P133" s="126">
        <f>P134</f>
        <v>0.88311999999999991</v>
      </c>
      <c r="Q133" s="125"/>
      <c r="R133" s="126">
        <f>R134</f>
        <v>3.3349864</v>
      </c>
      <c r="S133" s="125"/>
      <c r="T133" s="127">
        <f>T134</f>
        <v>0</v>
      </c>
      <c r="AR133" s="121" t="s">
        <v>80</v>
      </c>
      <c r="AT133" s="128" t="s">
        <v>71</v>
      </c>
      <c r="AU133" s="128" t="s">
        <v>80</v>
      </c>
      <c r="AY133" s="121" t="s">
        <v>136</v>
      </c>
      <c r="BK133" s="129">
        <f>BK134</f>
        <v>142</v>
      </c>
    </row>
    <row r="134" spans="1:65" s="2" customFormat="1" ht="14.45" customHeight="1">
      <c r="A134" s="172"/>
      <c r="B134" s="132"/>
      <c r="C134" s="133" t="s">
        <v>230</v>
      </c>
      <c r="D134" s="133" t="s">
        <v>139</v>
      </c>
      <c r="E134" s="134" t="s">
        <v>327</v>
      </c>
      <c r="F134" s="135" t="s">
        <v>328</v>
      </c>
      <c r="G134" s="136" t="s">
        <v>164</v>
      </c>
      <c r="H134" s="137">
        <v>1.52</v>
      </c>
      <c r="I134" s="138">
        <v>93.42</v>
      </c>
      <c r="J134" s="138">
        <f>ROUND(I134*H134,2)</f>
        <v>142</v>
      </c>
      <c r="K134" s="139"/>
      <c r="L134" s="23"/>
      <c r="M134" s="140" t="s">
        <v>1</v>
      </c>
      <c r="N134" s="141" t="s">
        <v>38</v>
      </c>
      <c r="O134" s="142">
        <v>0.58099999999999996</v>
      </c>
      <c r="P134" s="142">
        <f>O134*H134</f>
        <v>0.88311999999999991</v>
      </c>
      <c r="Q134" s="142">
        <v>2.19407</v>
      </c>
      <c r="R134" s="142">
        <f>Q134*H134</f>
        <v>3.3349864</v>
      </c>
      <c r="S134" s="142">
        <v>0</v>
      </c>
      <c r="T134" s="143">
        <f>S134*H134</f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>IF(N134="základná",J134,0)</f>
        <v>0</v>
      </c>
      <c r="BF134" s="145">
        <f>IF(N134="znížená",J134,0)</f>
        <v>142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4" t="s">
        <v>88</v>
      </c>
      <c r="BK134" s="145">
        <f>ROUND(I134*H134,2)</f>
        <v>142</v>
      </c>
      <c r="BL134" s="14" t="s">
        <v>143</v>
      </c>
      <c r="BM134" s="144" t="s">
        <v>329</v>
      </c>
    </row>
    <row r="135" spans="1:65" s="12" customFormat="1" ht="22.9" customHeight="1">
      <c r="B135" s="120"/>
      <c r="D135" s="121" t="s">
        <v>71</v>
      </c>
      <c r="E135" s="130" t="s">
        <v>250</v>
      </c>
      <c r="F135" s="130" t="s">
        <v>251</v>
      </c>
      <c r="J135" s="131">
        <f>BK135</f>
        <v>501.58</v>
      </c>
      <c r="L135" s="120"/>
      <c r="M135" s="124"/>
      <c r="N135" s="125"/>
      <c r="O135" s="125"/>
      <c r="P135" s="126">
        <f>SUM(P136:P143)</f>
        <v>8.66</v>
      </c>
      <c r="Q135" s="125"/>
      <c r="R135" s="126">
        <f>SUM(R136:R143)</f>
        <v>2.6267900000000002</v>
      </c>
      <c r="S135" s="125"/>
      <c r="T135" s="127">
        <f>SUM(T136:T143)</f>
        <v>0</v>
      </c>
      <c r="AR135" s="121" t="s">
        <v>80</v>
      </c>
      <c r="AT135" s="128" t="s">
        <v>71</v>
      </c>
      <c r="AU135" s="128" t="s">
        <v>80</v>
      </c>
      <c r="AY135" s="121" t="s">
        <v>136</v>
      </c>
      <c r="BK135" s="129">
        <f>SUM(BK136:BK143)</f>
        <v>501.58</v>
      </c>
    </row>
    <row r="136" spans="1:65" s="2" customFormat="1" ht="14.45" customHeight="1">
      <c r="A136" s="172"/>
      <c r="B136" s="132"/>
      <c r="C136" s="133" t="s">
        <v>250</v>
      </c>
      <c r="D136" s="133" t="s">
        <v>139</v>
      </c>
      <c r="E136" s="134" t="s">
        <v>330</v>
      </c>
      <c r="F136" s="135" t="s">
        <v>331</v>
      </c>
      <c r="G136" s="136" t="s">
        <v>194</v>
      </c>
      <c r="H136" s="137">
        <v>4</v>
      </c>
      <c r="I136" s="138">
        <v>12.71</v>
      </c>
      <c r="J136" s="138">
        <f t="shared" ref="J136:J143" si="0">ROUND(I136*H136,2)</f>
        <v>50.84</v>
      </c>
      <c r="K136" s="139"/>
      <c r="L136" s="23"/>
      <c r="M136" s="140" t="s">
        <v>1</v>
      </c>
      <c r="N136" s="141" t="s">
        <v>38</v>
      </c>
      <c r="O136" s="142">
        <v>0.41599999999999998</v>
      </c>
      <c r="P136" s="142">
        <f t="shared" ref="P136:P143" si="1">O136*H136</f>
        <v>1.6639999999999999</v>
      </c>
      <c r="Q136" s="142">
        <v>0.15306</v>
      </c>
      <c r="R136" s="142">
        <f t="shared" ref="R136:R143" si="2">Q136*H136</f>
        <v>0.61224000000000001</v>
      </c>
      <c r="S136" s="142">
        <v>0</v>
      </c>
      <c r="T136" s="143">
        <f t="shared" ref="T136:T143" si="3">S136*H136</f>
        <v>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R136" s="144" t="s">
        <v>143</v>
      </c>
      <c r="AT136" s="144" t="s">
        <v>139</v>
      </c>
      <c r="AU136" s="144" t="s">
        <v>88</v>
      </c>
      <c r="AY136" s="14" t="s">
        <v>136</v>
      </c>
      <c r="BE136" s="145">
        <f t="shared" ref="BE136:BE143" si="4">IF(N136="základná",J136,0)</f>
        <v>0</v>
      </c>
      <c r="BF136" s="145">
        <f t="shared" ref="BF136:BF143" si="5">IF(N136="znížená",J136,0)</f>
        <v>50.84</v>
      </c>
      <c r="BG136" s="145">
        <f t="shared" ref="BG136:BG143" si="6">IF(N136="zákl. prenesená",J136,0)</f>
        <v>0</v>
      </c>
      <c r="BH136" s="145">
        <f t="shared" ref="BH136:BH143" si="7">IF(N136="zníž. prenesená",J136,0)</f>
        <v>0</v>
      </c>
      <c r="BI136" s="145">
        <f t="shared" ref="BI136:BI143" si="8">IF(N136="nulová",J136,0)</f>
        <v>0</v>
      </c>
      <c r="BJ136" s="14" t="s">
        <v>88</v>
      </c>
      <c r="BK136" s="145">
        <f t="shared" ref="BK136:BK143" si="9">ROUND(I136*H136,2)</f>
        <v>50.84</v>
      </c>
      <c r="BL136" s="14" t="s">
        <v>143</v>
      </c>
      <c r="BM136" s="144" t="s">
        <v>332</v>
      </c>
    </row>
    <row r="137" spans="1:65" s="2" customFormat="1" ht="14.45" customHeight="1">
      <c r="A137" s="172"/>
      <c r="B137" s="132"/>
      <c r="C137" s="146" t="s">
        <v>285</v>
      </c>
      <c r="D137" s="146" t="s">
        <v>197</v>
      </c>
      <c r="E137" s="147" t="s">
        <v>333</v>
      </c>
      <c r="F137" s="148" t="s">
        <v>334</v>
      </c>
      <c r="G137" s="149" t="s">
        <v>194</v>
      </c>
      <c r="H137" s="150">
        <v>4</v>
      </c>
      <c r="I137" s="151">
        <v>0</v>
      </c>
      <c r="J137" s="151">
        <f t="shared" si="0"/>
        <v>0</v>
      </c>
      <c r="K137" s="152"/>
      <c r="L137" s="153"/>
      <c r="M137" s="154" t="s">
        <v>1</v>
      </c>
      <c r="N137" s="155" t="s">
        <v>38</v>
      </c>
      <c r="O137" s="142">
        <v>0</v>
      </c>
      <c r="P137" s="142">
        <f t="shared" si="1"/>
        <v>0</v>
      </c>
      <c r="Q137" s="142">
        <v>2.7E-2</v>
      </c>
      <c r="R137" s="142">
        <f t="shared" si="2"/>
        <v>0.108</v>
      </c>
      <c r="S137" s="142">
        <v>0</v>
      </c>
      <c r="T137" s="143">
        <f t="shared" si="3"/>
        <v>0</v>
      </c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2"/>
      <c r="AE137" s="172"/>
      <c r="AR137" s="144" t="s">
        <v>145</v>
      </c>
      <c r="AT137" s="144" t="s">
        <v>197</v>
      </c>
      <c r="AU137" s="144" t="s">
        <v>88</v>
      </c>
      <c r="AY137" s="14" t="s">
        <v>136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4" t="s">
        <v>88</v>
      </c>
      <c r="BK137" s="145">
        <f t="shared" si="9"/>
        <v>0</v>
      </c>
      <c r="BL137" s="14" t="s">
        <v>143</v>
      </c>
      <c r="BM137" s="144" t="s">
        <v>335</v>
      </c>
    </row>
    <row r="138" spans="1:65" s="2" customFormat="1" ht="14.45" customHeight="1">
      <c r="A138" s="172"/>
      <c r="B138" s="132"/>
      <c r="C138" s="133" t="s">
        <v>289</v>
      </c>
      <c r="D138" s="133" t="s">
        <v>139</v>
      </c>
      <c r="E138" s="134" t="s">
        <v>336</v>
      </c>
      <c r="F138" s="135" t="s">
        <v>337</v>
      </c>
      <c r="G138" s="136" t="s">
        <v>194</v>
      </c>
      <c r="H138" s="137">
        <v>6</v>
      </c>
      <c r="I138" s="138">
        <v>21.09</v>
      </c>
      <c r="J138" s="138">
        <f t="shared" si="0"/>
        <v>126.54</v>
      </c>
      <c r="K138" s="139"/>
      <c r="L138" s="23"/>
      <c r="M138" s="140" t="s">
        <v>1</v>
      </c>
      <c r="N138" s="141" t="s">
        <v>38</v>
      </c>
      <c r="O138" s="142">
        <v>0.81799999999999995</v>
      </c>
      <c r="P138" s="142">
        <f t="shared" si="1"/>
        <v>4.9079999999999995</v>
      </c>
      <c r="Q138" s="142">
        <v>0.20089000000000001</v>
      </c>
      <c r="R138" s="142">
        <f t="shared" si="2"/>
        <v>1.2053400000000001</v>
      </c>
      <c r="S138" s="142">
        <v>0</v>
      </c>
      <c r="T138" s="143">
        <f t="shared" si="3"/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143</v>
      </c>
      <c r="AT138" s="144" t="s">
        <v>139</v>
      </c>
      <c r="AU138" s="144" t="s">
        <v>88</v>
      </c>
      <c r="AY138" s="14" t="s">
        <v>136</v>
      </c>
      <c r="BE138" s="145">
        <f t="shared" si="4"/>
        <v>0</v>
      </c>
      <c r="BF138" s="145">
        <f t="shared" si="5"/>
        <v>126.54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4" t="s">
        <v>88</v>
      </c>
      <c r="BK138" s="145">
        <f t="shared" si="9"/>
        <v>126.54</v>
      </c>
      <c r="BL138" s="14" t="s">
        <v>143</v>
      </c>
      <c r="BM138" s="144" t="s">
        <v>338</v>
      </c>
    </row>
    <row r="139" spans="1:65" s="2" customFormat="1" ht="14.45" customHeight="1">
      <c r="A139" s="172"/>
      <c r="B139" s="132"/>
      <c r="C139" s="146" t="s">
        <v>293</v>
      </c>
      <c r="D139" s="146" t="s">
        <v>197</v>
      </c>
      <c r="E139" s="147" t="s">
        <v>339</v>
      </c>
      <c r="F139" s="148" t="s">
        <v>340</v>
      </c>
      <c r="G139" s="149" t="s">
        <v>194</v>
      </c>
      <c r="H139" s="150">
        <v>4</v>
      </c>
      <c r="I139" s="151">
        <v>0</v>
      </c>
      <c r="J139" s="151">
        <f t="shared" si="0"/>
        <v>0</v>
      </c>
      <c r="K139" s="152"/>
      <c r="L139" s="153"/>
      <c r="M139" s="154" t="s">
        <v>1</v>
      </c>
      <c r="N139" s="155" t="s">
        <v>38</v>
      </c>
      <c r="O139" s="142">
        <v>0</v>
      </c>
      <c r="P139" s="142">
        <f t="shared" si="1"/>
        <v>0</v>
      </c>
      <c r="Q139" s="142">
        <v>5.1999999999999998E-2</v>
      </c>
      <c r="R139" s="142">
        <f t="shared" si="2"/>
        <v>0.20799999999999999</v>
      </c>
      <c r="S139" s="142">
        <v>0</v>
      </c>
      <c r="T139" s="143">
        <f t="shared" si="3"/>
        <v>0</v>
      </c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R139" s="144" t="s">
        <v>145</v>
      </c>
      <c r="AT139" s="144" t="s">
        <v>197</v>
      </c>
      <c r="AU139" s="144" t="s">
        <v>88</v>
      </c>
      <c r="AY139" s="14" t="s">
        <v>136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4" t="s">
        <v>88</v>
      </c>
      <c r="BK139" s="145">
        <f t="shared" si="9"/>
        <v>0</v>
      </c>
      <c r="BL139" s="14" t="s">
        <v>143</v>
      </c>
      <c r="BM139" s="144" t="s">
        <v>341</v>
      </c>
    </row>
    <row r="140" spans="1:65" s="2" customFormat="1" ht="24.2" customHeight="1">
      <c r="A140" s="172"/>
      <c r="B140" s="132"/>
      <c r="C140" s="146" t="s">
        <v>342</v>
      </c>
      <c r="D140" s="146" t="s">
        <v>197</v>
      </c>
      <c r="E140" s="147" t="s">
        <v>343</v>
      </c>
      <c r="F140" s="148" t="s">
        <v>344</v>
      </c>
      <c r="G140" s="149" t="s">
        <v>194</v>
      </c>
      <c r="H140" s="150">
        <v>2</v>
      </c>
      <c r="I140" s="151">
        <v>0</v>
      </c>
      <c r="J140" s="151">
        <f t="shared" si="0"/>
        <v>0</v>
      </c>
      <c r="K140" s="152"/>
      <c r="L140" s="153"/>
      <c r="M140" s="154" t="s">
        <v>1</v>
      </c>
      <c r="N140" s="155" t="s">
        <v>38</v>
      </c>
      <c r="O140" s="142">
        <v>0</v>
      </c>
      <c r="P140" s="142">
        <f t="shared" si="1"/>
        <v>0</v>
      </c>
      <c r="Q140" s="142">
        <v>5.1999999999999998E-2</v>
      </c>
      <c r="R140" s="142">
        <f t="shared" si="2"/>
        <v>0.104</v>
      </c>
      <c r="S140" s="142">
        <v>0</v>
      </c>
      <c r="T140" s="143">
        <f t="shared" si="3"/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145</v>
      </c>
      <c r="AT140" s="144" t="s">
        <v>197</v>
      </c>
      <c r="AU140" s="144" t="s">
        <v>88</v>
      </c>
      <c r="AY140" s="14" t="s">
        <v>136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4" t="s">
        <v>88</v>
      </c>
      <c r="BK140" s="145">
        <f t="shared" si="9"/>
        <v>0</v>
      </c>
      <c r="BL140" s="14" t="s">
        <v>143</v>
      </c>
      <c r="BM140" s="144" t="s">
        <v>345</v>
      </c>
    </row>
    <row r="141" spans="1:65" s="2" customFormat="1" ht="14.45" customHeight="1">
      <c r="A141" s="172"/>
      <c r="B141" s="132"/>
      <c r="C141" s="133" t="s">
        <v>183</v>
      </c>
      <c r="D141" s="133" t="s">
        <v>139</v>
      </c>
      <c r="E141" s="134" t="s">
        <v>346</v>
      </c>
      <c r="F141" s="135" t="s">
        <v>347</v>
      </c>
      <c r="G141" s="136" t="s">
        <v>194</v>
      </c>
      <c r="H141" s="137">
        <v>3</v>
      </c>
      <c r="I141" s="138">
        <v>11.4</v>
      </c>
      <c r="J141" s="138">
        <f t="shared" si="0"/>
        <v>34.200000000000003</v>
      </c>
      <c r="K141" s="139"/>
      <c r="L141" s="23"/>
      <c r="M141" s="140" t="s">
        <v>1</v>
      </c>
      <c r="N141" s="141" t="s">
        <v>38</v>
      </c>
      <c r="O141" s="142">
        <v>0.41599999999999998</v>
      </c>
      <c r="P141" s="142">
        <f t="shared" si="1"/>
        <v>1.248</v>
      </c>
      <c r="Q141" s="142">
        <v>0.11958000000000001</v>
      </c>
      <c r="R141" s="142">
        <f t="shared" si="2"/>
        <v>0.35874</v>
      </c>
      <c r="S141" s="142">
        <v>0</v>
      </c>
      <c r="T141" s="143">
        <f t="shared" si="3"/>
        <v>0</v>
      </c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R141" s="144" t="s">
        <v>143</v>
      </c>
      <c r="AT141" s="144" t="s">
        <v>139</v>
      </c>
      <c r="AU141" s="144" t="s">
        <v>88</v>
      </c>
      <c r="AY141" s="14" t="s">
        <v>136</v>
      </c>
      <c r="BE141" s="145">
        <f t="shared" si="4"/>
        <v>0</v>
      </c>
      <c r="BF141" s="145">
        <f t="shared" si="5"/>
        <v>34.200000000000003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4" t="s">
        <v>88</v>
      </c>
      <c r="BK141" s="145">
        <f t="shared" si="9"/>
        <v>34.200000000000003</v>
      </c>
      <c r="BL141" s="14" t="s">
        <v>143</v>
      </c>
      <c r="BM141" s="144" t="s">
        <v>348</v>
      </c>
    </row>
    <row r="142" spans="1:65" s="2" customFormat="1" ht="14.45" customHeight="1">
      <c r="A142" s="172"/>
      <c r="B142" s="132"/>
      <c r="C142" s="146" t="s">
        <v>161</v>
      </c>
      <c r="D142" s="146" t="s">
        <v>197</v>
      </c>
      <c r="E142" s="147" t="s">
        <v>349</v>
      </c>
      <c r="F142" s="148" t="s">
        <v>350</v>
      </c>
      <c r="G142" s="149" t="s">
        <v>194</v>
      </c>
      <c r="H142" s="150">
        <v>3</v>
      </c>
      <c r="I142" s="151">
        <v>0</v>
      </c>
      <c r="J142" s="151">
        <f t="shared" si="0"/>
        <v>0</v>
      </c>
      <c r="K142" s="152"/>
      <c r="L142" s="153"/>
      <c r="M142" s="154" t="s">
        <v>1</v>
      </c>
      <c r="N142" s="155" t="s">
        <v>38</v>
      </c>
      <c r="O142" s="142">
        <v>0</v>
      </c>
      <c r="P142" s="142">
        <f t="shared" si="1"/>
        <v>0</v>
      </c>
      <c r="Q142" s="142">
        <v>0.01</v>
      </c>
      <c r="R142" s="142">
        <f t="shared" si="2"/>
        <v>0.03</v>
      </c>
      <c r="S142" s="142">
        <v>0</v>
      </c>
      <c r="T142" s="143">
        <f t="shared" si="3"/>
        <v>0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R142" s="144" t="s">
        <v>145</v>
      </c>
      <c r="AT142" s="144" t="s">
        <v>197</v>
      </c>
      <c r="AU142" s="144" t="s">
        <v>88</v>
      </c>
      <c r="AY142" s="14" t="s">
        <v>136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4" t="s">
        <v>88</v>
      </c>
      <c r="BK142" s="145">
        <f t="shared" si="9"/>
        <v>0</v>
      </c>
      <c r="BL142" s="14" t="s">
        <v>143</v>
      </c>
      <c r="BM142" s="144" t="s">
        <v>351</v>
      </c>
    </row>
    <row r="143" spans="1:65" s="2" customFormat="1" ht="14.45" customHeight="1">
      <c r="A143" s="172"/>
      <c r="B143" s="132"/>
      <c r="C143" s="133" t="s">
        <v>145</v>
      </c>
      <c r="D143" s="133" t="s">
        <v>139</v>
      </c>
      <c r="E143" s="134" t="s">
        <v>352</v>
      </c>
      <c r="F143" s="135" t="s">
        <v>353</v>
      </c>
      <c r="G143" s="136" t="s">
        <v>354</v>
      </c>
      <c r="H143" s="137">
        <v>1</v>
      </c>
      <c r="I143" s="138">
        <v>290</v>
      </c>
      <c r="J143" s="138">
        <f t="shared" si="0"/>
        <v>290</v>
      </c>
      <c r="K143" s="139"/>
      <c r="L143" s="23"/>
      <c r="M143" s="140" t="s">
        <v>1</v>
      </c>
      <c r="N143" s="141" t="s">
        <v>38</v>
      </c>
      <c r="O143" s="142">
        <v>0.84</v>
      </c>
      <c r="P143" s="142">
        <f t="shared" si="1"/>
        <v>0.84</v>
      </c>
      <c r="Q143" s="142">
        <v>4.6999999999999999E-4</v>
      </c>
      <c r="R143" s="142">
        <f t="shared" si="2"/>
        <v>4.6999999999999999E-4</v>
      </c>
      <c r="S143" s="142">
        <v>0</v>
      </c>
      <c r="T143" s="143">
        <f t="shared" si="3"/>
        <v>0</v>
      </c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2"/>
      <c r="AE143" s="172"/>
      <c r="AR143" s="144" t="s">
        <v>143</v>
      </c>
      <c r="AT143" s="144" t="s">
        <v>139</v>
      </c>
      <c r="AU143" s="144" t="s">
        <v>88</v>
      </c>
      <c r="AY143" s="14" t="s">
        <v>136</v>
      </c>
      <c r="BE143" s="145">
        <f t="shared" si="4"/>
        <v>0</v>
      </c>
      <c r="BF143" s="145">
        <f t="shared" si="5"/>
        <v>290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4" t="s">
        <v>88</v>
      </c>
      <c r="BK143" s="145">
        <f t="shared" si="9"/>
        <v>290</v>
      </c>
      <c r="BL143" s="14" t="s">
        <v>143</v>
      </c>
      <c r="BM143" s="144" t="s">
        <v>355</v>
      </c>
    </row>
    <row r="144" spans="1:65" s="12" customFormat="1" ht="22.9" customHeight="1">
      <c r="B144" s="120"/>
      <c r="D144" s="121" t="s">
        <v>71</v>
      </c>
      <c r="E144" s="130" t="s">
        <v>307</v>
      </c>
      <c r="F144" s="130" t="s">
        <v>308</v>
      </c>
      <c r="J144" s="131">
        <f>BK144</f>
        <v>213.8</v>
      </c>
      <c r="L144" s="120"/>
      <c r="M144" s="124"/>
      <c r="N144" s="125"/>
      <c r="O144" s="125"/>
      <c r="P144" s="126">
        <f>P145</f>
        <v>11.697443999999999</v>
      </c>
      <c r="Q144" s="125"/>
      <c r="R144" s="126">
        <f>R145</f>
        <v>0</v>
      </c>
      <c r="S144" s="125"/>
      <c r="T144" s="127">
        <f>T145</f>
        <v>0</v>
      </c>
      <c r="AR144" s="121" t="s">
        <v>80</v>
      </c>
      <c r="AT144" s="128" t="s">
        <v>71</v>
      </c>
      <c r="AU144" s="128" t="s">
        <v>80</v>
      </c>
      <c r="AY144" s="121" t="s">
        <v>136</v>
      </c>
      <c r="BK144" s="129">
        <f>BK145</f>
        <v>213.8</v>
      </c>
    </row>
    <row r="145" spans="1:65" s="2" customFormat="1" ht="24.2" customHeight="1">
      <c r="A145" s="172"/>
      <c r="B145" s="132"/>
      <c r="C145" s="133" t="s">
        <v>166</v>
      </c>
      <c r="D145" s="133" t="s">
        <v>139</v>
      </c>
      <c r="E145" s="134" t="s">
        <v>356</v>
      </c>
      <c r="F145" s="135" t="s">
        <v>357</v>
      </c>
      <c r="G145" s="136" t="s">
        <v>181</v>
      </c>
      <c r="H145" s="137">
        <v>5.9619999999999997</v>
      </c>
      <c r="I145" s="138">
        <v>35.86</v>
      </c>
      <c r="J145" s="138">
        <f>ROUND(I145*H145,2)</f>
        <v>213.8</v>
      </c>
      <c r="K145" s="139"/>
      <c r="L145" s="23"/>
      <c r="M145" s="156" t="s">
        <v>1</v>
      </c>
      <c r="N145" s="157" t="s">
        <v>38</v>
      </c>
      <c r="O145" s="158">
        <v>1.962</v>
      </c>
      <c r="P145" s="158">
        <f>O145*H145</f>
        <v>11.697443999999999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R145" s="144" t="s">
        <v>143</v>
      </c>
      <c r="AT145" s="144" t="s">
        <v>139</v>
      </c>
      <c r="AU145" s="144" t="s">
        <v>88</v>
      </c>
      <c r="AY145" s="14" t="s">
        <v>136</v>
      </c>
      <c r="BE145" s="145">
        <f>IF(N145="základná",J145,0)</f>
        <v>0</v>
      </c>
      <c r="BF145" s="145">
        <f>IF(N145="znížená",J145,0)</f>
        <v>213.8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4" t="s">
        <v>88</v>
      </c>
      <c r="BK145" s="145">
        <f>ROUND(I145*H145,2)</f>
        <v>213.8</v>
      </c>
      <c r="BL145" s="14" t="s">
        <v>143</v>
      </c>
      <c r="BM145" s="144" t="s">
        <v>358</v>
      </c>
    </row>
    <row r="146" spans="1:65" s="2" customFormat="1" ht="6.95" customHeight="1">
      <c r="A146" s="172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23"/>
      <c r="M146" s="172"/>
      <c r="O146" s="172"/>
      <c r="P146" s="172"/>
      <c r="Q146" s="172"/>
      <c r="R146" s="172"/>
      <c r="S146" s="172"/>
      <c r="T146" s="172"/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2"/>
      <c r="AE146" s="172"/>
    </row>
  </sheetData>
  <autoFilter ref="C124:K145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1"/>
  <sheetViews>
    <sheetView showGridLines="0" topLeftCell="A123" workbookViewId="0">
      <selection activeCell="A138" sqref="A138:XFD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92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1" customFormat="1" ht="12" customHeight="1">
      <c r="A8" s="162"/>
      <c r="B8" s="17"/>
      <c r="C8" s="162"/>
      <c r="D8" s="173" t="s">
        <v>109</v>
      </c>
      <c r="E8" s="162"/>
      <c r="F8" s="162"/>
      <c r="G8" s="162"/>
      <c r="H8" s="162"/>
      <c r="I8" s="162"/>
      <c r="J8" s="162"/>
      <c r="K8" s="162"/>
      <c r="L8" s="17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</row>
    <row r="9" spans="1:46" s="2" customFormat="1" ht="16.5" customHeight="1">
      <c r="A9" s="172"/>
      <c r="B9" s="23"/>
      <c r="C9" s="172"/>
      <c r="D9" s="172"/>
      <c r="E9" s="275" t="s">
        <v>313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 ht="12" customHeight="1">
      <c r="A10" s="172"/>
      <c r="B10" s="23"/>
      <c r="C10" s="172"/>
      <c r="D10" s="173" t="s">
        <v>314</v>
      </c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6.5" customHeight="1">
      <c r="A11" s="172"/>
      <c r="B11" s="23"/>
      <c r="C11" s="172"/>
      <c r="D11" s="172"/>
      <c r="E11" s="259" t="s">
        <v>359</v>
      </c>
      <c r="F11" s="274"/>
      <c r="G11" s="274"/>
      <c r="H11" s="274"/>
      <c r="I11" s="172"/>
      <c r="J11" s="172"/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>
      <c r="A12" s="172"/>
      <c r="B12" s="23"/>
      <c r="C12" s="172"/>
      <c r="D12" s="172"/>
      <c r="E12" s="172"/>
      <c r="F12" s="172"/>
      <c r="G12" s="172"/>
      <c r="H12" s="172"/>
      <c r="I12" s="172"/>
      <c r="J12" s="172"/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2" customHeight="1">
      <c r="A13" s="172"/>
      <c r="B13" s="23"/>
      <c r="C13" s="172"/>
      <c r="D13" s="173" t="s">
        <v>15</v>
      </c>
      <c r="E13" s="172"/>
      <c r="F13" s="168" t="s">
        <v>1</v>
      </c>
      <c r="G13" s="172"/>
      <c r="H13" s="172"/>
      <c r="I13" s="173" t="s">
        <v>16</v>
      </c>
      <c r="J13" s="168" t="s">
        <v>1</v>
      </c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17</v>
      </c>
      <c r="E14" s="172"/>
      <c r="F14" s="168" t="s">
        <v>18</v>
      </c>
      <c r="G14" s="172"/>
      <c r="H14" s="172"/>
      <c r="I14" s="173" t="s">
        <v>19</v>
      </c>
      <c r="J14" s="164" t="str">
        <f>'Rekapitulácia stavby'!AN8</f>
        <v>23. 3. 2021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0.9" customHeight="1">
      <c r="A15" s="172"/>
      <c r="B15" s="23"/>
      <c r="C15" s="172"/>
      <c r="D15" s="172"/>
      <c r="E15" s="172"/>
      <c r="F15" s="172"/>
      <c r="G15" s="172"/>
      <c r="H15" s="172"/>
      <c r="I15" s="172"/>
      <c r="J15" s="172"/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12" customHeight="1">
      <c r="A16" s="172"/>
      <c r="B16" s="23"/>
      <c r="C16" s="172"/>
      <c r="D16" s="173" t="s">
        <v>21</v>
      </c>
      <c r="E16" s="172"/>
      <c r="F16" s="172"/>
      <c r="G16" s="172"/>
      <c r="H16" s="172"/>
      <c r="I16" s="173" t="s">
        <v>22</v>
      </c>
      <c r="J16" s="168" t="s">
        <v>1</v>
      </c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8" customHeight="1">
      <c r="A17" s="172"/>
      <c r="B17" s="23"/>
      <c r="C17" s="172"/>
      <c r="D17" s="172"/>
      <c r="E17" s="168" t="s">
        <v>23</v>
      </c>
      <c r="F17" s="172"/>
      <c r="G17" s="172"/>
      <c r="H17" s="172"/>
      <c r="I17" s="173" t="s">
        <v>24</v>
      </c>
      <c r="J17" s="168" t="s">
        <v>1</v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6.95" customHeight="1">
      <c r="A18" s="172"/>
      <c r="B18" s="23"/>
      <c r="C18" s="172"/>
      <c r="D18" s="172"/>
      <c r="E18" s="172"/>
      <c r="F18" s="172"/>
      <c r="G18" s="172"/>
      <c r="H18" s="172"/>
      <c r="I18" s="172"/>
      <c r="J18" s="172"/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12" customHeight="1">
      <c r="A19" s="172"/>
      <c r="B19" s="23"/>
      <c r="C19" s="172"/>
      <c r="D19" s="173" t="s">
        <v>25</v>
      </c>
      <c r="E19" s="172"/>
      <c r="F19" s="172"/>
      <c r="G19" s="172"/>
      <c r="H19" s="172"/>
      <c r="I19" s="173" t="s">
        <v>22</v>
      </c>
      <c r="J19" s="168" t="str">
        <f>'Rekapitulácia stavby'!AN13</f>
        <v/>
      </c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8" customHeight="1">
      <c r="A20" s="172"/>
      <c r="B20" s="23"/>
      <c r="C20" s="172"/>
      <c r="D20" s="172"/>
      <c r="E20" s="262" t="str">
        <f>'Rekapitulácia stavby'!E14</f>
        <v xml:space="preserve"> </v>
      </c>
      <c r="F20" s="262"/>
      <c r="G20" s="262"/>
      <c r="H20" s="262"/>
      <c r="I20" s="173" t="s">
        <v>24</v>
      </c>
      <c r="J20" s="168" t="str">
        <f>'Rekapitulácia stavby'!AN14</f>
        <v/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6.95" customHeight="1">
      <c r="A21" s="172"/>
      <c r="B21" s="23"/>
      <c r="C21" s="172"/>
      <c r="D21" s="172"/>
      <c r="E21" s="172"/>
      <c r="F21" s="172"/>
      <c r="G21" s="172"/>
      <c r="H21" s="172"/>
      <c r="I21" s="172"/>
      <c r="J21" s="172"/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12" customHeight="1">
      <c r="A22" s="172"/>
      <c r="B22" s="23"/>
      <c r="C22" s="172"/>
      <c r="D22" s="173" t="s">
        <v>27</v>
      </c>
      <c r="E22" s="172"/>
      <c r="F22" s="172"/>
      <c r="G22" s="172"/>
      <c r="H22" s="172"/>
      <c r="I22" s="173" t="s">
        <v>22</v>
      </c>
      <c r="J22" s="168" t="s">
        <v>1</v>
      </c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8" customHeight="1">
      <c r="A23" s="172"/>
      <c r="B23" s="23"/>
      <c r="C23" s="172"/>
      <c r="D23" s="172"/>
      <c r="E23" s="168" t="s">
        <v>28</v>
      </c>
      <c r="F23" s="172"/>
      <c r="G23" s="172"/>
      <c r="H23" s="172"/>
      <c r="I23" s="173" t="s">
        <v>24</v>
      </c>
      <c r="J23" s="168" t="s">
        <v>1</v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6.95" customHeight="1">
      <c r="A24" s="172"/>
      <c r="B24" s="23"/>
      <c r="C24" s="172"/>
      <c r="D24" s="172"/>
      <c r="E24" s="172"/>
      <c r="F24" s="172"/>
      <c r="G24" s="172"/>
      <c r="H24" s="172"/>
      <c r="I24" s="172"/>
      <c r="J24" s="172"/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12" customHeight="1">
      <c r="A25" s="172"/>
      <c r="B25" s="23"/>
      <c r="C25" s="172"/>
      <c r="D25" s="173" t="s">
        <v>30</v>
      </c>
      <c r="E25" s="172"/>
      <c r="F25" s="172"/>
      <c r="G25" s="172"/>
      <c r="H25" s="172"/>
      <c r="I25" s="173" t="s">
        <v>22</v>
      </c>
      <c r="J25" s="168" t="str">
        <f>IF('Rekapitulácia stavby'!AN19="","",'Rekapitulácia stavby'!AN19)</f>
        <v/>
      </c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8" customHeight="1">
      <c r="A26" s="172"/>
      <c r="B26" s="23"/>
      <c r="C26" s="172"/>
      <c r="D26" s="172"/>
      <c r="E26" s="168" t="str">
        <f>IF('Rekapitulácia stavby'!E20="","",'Rekapitulácia stavby'!E20)</f>
        <v xml:space="preserve"> </v>
      </c>
      <c r="F26" s="172"/>
      <c r="G26" s="172"/>
      <c r="H26" s="172"/>
      <c r="I26" s="173" t="s">
        <v>24</v>
      </c>
      <c r="J26" s="168" t="str">
        <f>IF('Rekapitulácia stavby'!AN20="","",'Rekapitulácia stavby'!AN20)</f>
        <v/>
      </c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29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spans="1:31" s="2" customFormat="1" ht="12" customHeight="1">
      <c r="A28" s="172"/>
      <c r="B28" s="23"/>
      <c r="C28" s="172"/>
      <c r="D28" s="173" t="s">
        <v>31</v>
      </c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8" customFormat="1" ht="16.5" customHeight="1">
      <c r="A29" s="83"/>
      <c r="B29" s="84"/>
      <c r="C29" s="83"/>
      <c r="D29" s="83"/>
      <c r="E29" s="264" t="s">
        <v>1</v>
      </c>
      <c r="F29" s="264"/>
      <c r="G29" s="264"/>
      <c r="H29" s="264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>
      <c r="A30" s="172"/>
      <c r="B30" s="23"/>
      <c r="C30" s="172"/>
      <c r="D30" s="172"/>
      <c r="E30" s="172"/>
      <c r="F30" s="172"/>
      <c r="G30" s="172"/>
      <c r="H30" s="172"/>
      <c r="I30" s="172"/>
      <c r="J30" s="172"/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25.35" customHeight="1">
      <c r="A32" s="172"/>
      <c r="B32" s="23"/>
      <c r="C32" s="172"/>
      <c r="D32" s="86" t="s">
        <v>32</v>
      </c>
      <c r="E32" s="172"/>
      <c r="F32" s="172"/>
      <c r="G32" s="172"/>
      <c r="H32" s="172"/>
      <c r="I32" s="172"/>
      <c r="J32" s="161">
        <f>ROUND(J125, 2)</f>
        <v>704.44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6.95" customHeight="1">
      <c r="A33" s="172"/>
      <c r="B33" s="23"/>
      <c r="C33" s="172"/>
      <c r="D33" s="52"/>
      <c r="E33" s="52"/>
      <c r="F33" s="52"/>
      <c r="G33" s="52"/>
      <c r="H33" s="52"/>
      <c r="I33" s="52"/>
      <c r="J33" s="52"/>
      <c r="K33" s="5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2"/>
      <c r="F34" s="171" t="s">
        <v>34</v>
      </c>
      <c r="G34" s="172"/>
      <c r="H34" s="172"/>
      <c r="I34" s="171" t="s">
        <v>33</v>
      </c>
      <c r="J34" s="171" t="s">
        <v>35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customHeight="1">
      <c r="A35" s="172"/>
      <c r="B35" s="23"/>
      <c r="C35" s="172"/>
      <c r="D35" s="87" t="s">
        <v>36</v>
      </c>
      <c r="E35" s="173" t="s">
        <v>37</v>
      </c>
      <c r="F35" s="88">
        <f>ROUND((SUM(BE125:BE140)),  2)</f>
        <v>0</v>
      </c>
      <c r="G35" s="172"/>
      <c r="H35" s="172"/>
      <c r="I35" s="89">
        <v>0.2</v>
      </c>
      <c r="J35" s="88">
        <f>ROUND(((SUM(BE125:BE140))*I35),  2)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customHeight="1">
      <c r="A36" s="172"/>
      <c r="B36" s="23"/>
      <c r="C36" s="172"/>
      <c r="D36" s="172"/>
      <c r="E36" s="173" t="s">
        <v>38</v>
      </c>
      <c r="F36" s="88">
        <f>ROUND((SUM(BF125:BF140)),  2)</f>
        <v>704.44</v>
      </c>
      <c r="G36" s="172"/>
      <c r="H36" s="172"/>
      <c r="I36" s="89">
        <v>0.2</v>
      </c>
      <c r="J36" s="88">
        <f>ROUND(((SUM(BF125:BF140))*I36),  2)</f>
        <v>140.88999999999999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39</v>
      </c>
      <c r="F37" s="88">
        <f>ROUND((SUM(BG125:BG140)),  2)</f>
        <v>0</v>
      </c>
      <c r="G37" s="172"/>
      <c r="H37" s="172"/>
      <c r="I37" s="89">
        <v>0.2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14.45" hidden="1" customHeight="1">
      <c r="A38" s="172"/>
      <c r="B38" s="23"/>
      <c r="C38" s="172"/>
      <c r="D38" s="172"/>
      <c r="E38" s="173" t="s">
        <v>40</v>
      </c>
      <c r="F38" s="88">
        <f>ROUND((SUM(BH125:BH140)),  2)</f>
        <v>0</v>
      </c>
      <c r="G38" s="172"/>
      <c r="H38" s="172"/>
      <c r="I38" s="89">
        <v>0.2</v>
      </c>
      <c r="J38" s="88">
        <f>0</f>
        <v>0</v>
      </c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14.45" hidden="1" customHeight="1">
      <c r="A39" s="172"/>
      <c r="B39" s="23"/>
      <c r="C39" s="172"/>
      <c r="D39" s="172"/>
      <c r="E39" s="173" t="s">
        <v>41</v>
      </c>
      <c r="F39" s="88">
        <f>ROUND((SUM(BI125:BI140)),  2)</f>
        <v>0</v>
      </c>
      <c r="G39" s="172"/>
      <c r="H39" s="172"/>
      <c r="I39" s="89">
        <v>0</v>
      </c>
      <c r="J39" s="88">
        <f>0</f>
        <v>0</v>
      </c>
      <c r="K39" s="172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6.9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2" customFormat="1" ht="25.35" customHeight="1">
      <c r="A41" s="172"/>
      <c r="B41" s="23"/>
      <c r="C41" s="90"/>
      <c r="D41" s="91" t="s">
        <v>42</v>
      </c>
      <c r="E41" s="46"/>
      <c r="F41" s="46"/>
      <c r="G41" s="92" t="s">
        <v>43</v>
      </c>
      <c r="H41" s="93" t="s">
        <v>44</v>
      </c>
      <c r="I41" s="46"/>
      <c r="J41" s="94">
        <f>SUM(J32:J39)</f>
        <v>845.33</v>
      </c>
      <c r="K41" s="95"/>
      <c r="L41" s="29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</row>
    <row r="42" spans="1:31" s="2" customFormat="1" ht="14.45" customHeight="1">
      <c r="A42" s="172"/>
      <c r="B42" s="23"/>
      <c r="C42" s="172"/>
      <c r="D42" s="172"/>
      <c r="E42" s="172"/>
      <c r="F42" s="172"/>
      <c r="G42" s="172"/>
      <c r="H42" s="172"/>
      <c r="I42" s="172"/>
      <c r="J42" s="172"/>
      <c r="K42" s="172"/>
      <c r="L42" s="29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3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31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31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31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31" s="1" customFormat="1" ht="12" customHeight="1">
      <c r="A86" s="162"/>
      <c r="B86" s="17"/>
      <c r="C86" s="173" t="s">
        <v>109</v>
      </c>
      <c r="D86" s="162"/>
      <c r="E86" s="162"/>
      <c r="F86" s="162"/>
      <c r="G86" s="162"/>
      <c r="H86" s="162"/>
      <c r="I86" s="162"/>
      <c r="J86" s="162"/>
      <c r="K86" s="162"/>
      <c r="L86" s="17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31" s="2" customFormat="1" ht="16.5" customHeight="1">
      <c r="A87" s="172"/>
      <c r="B87" s="23"/>
      <c r="C87" s="172"/>
      <c r="D87" s="172"/>
      <c r="E87" s="275" t="s">
        <v>313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31" s="2" customFormat="1" ht="12" customHeight="1">
      <c r="A88" s="172"/>
      <c r="B88" s="23"/>
      <c r="C88" s="173" t="s">
        <v>314</v>
      </c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31" s="2" customFormat="1" ht="16.5" customHeight="1">
      <c r="A89" s="172"/>
      <c r="B89" s="23"/>
      <c r="C89" s="172"/>
      <c r="D89" s="172"/>
      <c r="E89" s="259" t="str">
        <f>E11</f>
        <v>2-21-2-2 - Typový mobiliár - II. etapa</v>
      </c>
      <c r="F89" s="274"/>
      <c r="G89" s="274"/>
      <c r="H89" s="274"/>
      <c r="I89" s="172"/>
      <c r="J89" s="172"/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31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31" s="2" customFormat="1" ht="12" customHeight="1">
      <c r="A91" s="172"/>
      <c r="B91" s="23"/>
      <c r="C91" s="173" t="s">
        <v>17</v>
      </c>
      <c r="D91" s="172"/>
      <c r="E91" s="172"/>
      <c r="F91" s="168" t="str">
        <f>F14</f>
        <v>Dúbravka, Bratislava</v>
      </c>
      <c r="G91" s="172"/>
      <c r="H91" s="172"/>
      <c r="I91" s="173" t="s">
        <v>19</v>
      </c>
      <c r="J91" s="164" t="str">
        <f>IF(J14="","",J14)</f>
        <v>23. 3. 2021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31" s="2" customFormat="1" ht="6.95" customHeight="1">
      <c r="A92" s="172"/>
      <c r="B92" s="23"/>
      <c r="C92" s="172"/>
      <c r="D92" s="172"/>
      <c r="E92" s="172"/>
      <c r="F92" s="172"/>
      <c r="G92" s="172"/>
      <c r="H92" s="172"/>
      <c r="I92" s="172"/>
      <c r="J92" s="172"/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31" s="2" customFormat="1" ht="25.7" customHeight="1">
      <c r="A93" s="172"/>
      <c r="B93" s="23"/>
      <c r="C93" s="173" t="s">
        <v>21</v>
      </c>
      <c r="D93" s="172"/>
      <c r="E93" s="172"/>
      <c r="F93" s="168" t="str">
        <f>E17</f>
        <v>Metropolitní inštitút Bratislavy</v>
      </c>
      <c r="G93" s="172"/>
      <c r="H93" s="172"/>
      <c r="I93" s="173" t="s">
        <v>27</v>
      </c>
      <c r="J93" s="169" t="str">
        <f>E23</f>
        <v>Ing. Magdaléna Horňáková</v>
      </c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31" s="2" customFormat="1" ht="15.2" customHeight="1">
      <c r="A94" s="172"/>
      <c r="B94" s="23"/>
      <c r="C94" s="173" t="s">
        <v>25</v>
      </c>
      <c r="D94" s="172"/>
      <c r="E94" s="172"/>
      <c r="F94" s="168" t="str">
        <f>IF(E20="","",E20)</f>
        <v xml:space="preserve"> </v>
      </c>
      <c r="G94" s="172"/>
      <c r="H94" s="172"/>
      <c r="I94" s="173" t="s">
        <v>30</v>
      </c>
      <c r="J94" s="169" t="str">
        <f>E26</f>
        <v xml:space="preserve"> </v>
      </c>
      <c r="K94" s="172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31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2" customFormat="1" ht="29.25" customHeight="1">
      <c r="A96" s="172"/>
      <c r="B96" s="23"/>
      <c r="C96" s="98" t="s">
        <v>112</v>
      </c>
      <c r="D96" s="90"/>
      <c r="E96" s="90"/>
      <c r="F96" s="90"/>
      <c r="G96" s="90"/>
      <c r="H96" s="90"/>
      <c r="I96" s="90"/>
      <c r="J96" s="99" t="s">
        <v>113</v>
      </c>
      <c r="K96" s="90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47" s="2" customFormat="1" ht="10.35" customHeight="1">
      <c r="A97" s="172"/>
      <c r="B97" s="23"/>
      <c r="C97" s="172"/>
      <c r="D97" s="172"/>
      <c r="E97" s="172"/>
      <c r="F97" s="172"/>
      <c r="G97" s="172"/>
      <c r="H97" s="172"/>
      <c r="I97" s="172"/>
      <c r="J97" s="172"/>
      <c r="K97" s="172"/>
      <c r="L97" s="29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47" s="2" customFormat="1" ht="22.9" customHeight="1">
      <c r="A98" s="172"/>
      <c r="B98" s="23"/>
      <c r="C98" s="100" t="s">
        <v>114</v>
      </c>
      <c r="D98" s="172"/>
      <c r="E98" s="172"/>
      <c r="F98" s="172"/>
      <c r="G98" s="172"/>
      <c r="H98" s="172"/>
      <c r="I98" s="172"/>
      <c r="J98" s="161">
        <f>J125</f>
        <v>704.44</v>
      </c>
      <c r="K98" s="172"/>
      <c r="L98" s="29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4" t="s">
        <v>115</v>
      </c>
    </row>
    <row r="99" spans="1:47" s="9" customFormat="1" ht="24.95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J126</f>
        <v>704.44</v>
      </c>
      <c r="L99" s="101"/>
    </row>
    <row r="100" spans="1:47" s="10" customFormat="1" ht="19.899999999999999" customHeight="1">
      <c r="A100" s="160"/>
      <c r="B100" s="105"/>
      <c r="C100" s="160"/>
      <c r="D100" s="106" t="s">
        <v>117</v>
      </c>
      <c r="E100" s="107"/>
      <c r="F100" s="107"/>
      <c r="G100" s="107"/>
      <c r="H100" s="107"/>
      <c r="I100" s="107"/>
      <c r="J100" s="108">
        <f>J127</f>
        <v>97.14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</row>
    <row r="101" spans="1:47" s="10" customFormat="1" ht="19.899999999999999" customHeight="1">
      <c r="A101" s="160"/>
      <c r="B101" s="105"/>
      <c r="C101" s="160"/>
      <c r="D101" s="106" t="s">
        <v>316</v>
      </c>
      <c r="E101" s="107"/>
      <c r="F101" s="107"/>
      <c r="G101" s="107"/>
      <c r="H101" s="107"/>
      <c r="I101" s="107"/>
      <c r="J101" s="108">
        <f>J133</f>
        <v>97.16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</row>
    <row r="102" spans="1:47" s="10" customFormat="1" ht="19.899999999999999" customHeight="1">
      <c r="A102" s="160"/>
      <c r="B102" s="105"/>
      <c r="C102" s="160"/>
      <c r="D102" s="106" t="s">
        <v>120</v>
      </c>
      <c r="E102" s="107"/>
      <c r="F102" s="107"/>
      <c r="G102" s="107"/>
      <c r="H102" s="107"/>
      <c r="I102" s="107"/>
      <c r="J102" s="108">
        <f>J135</f>
        <v>363.58000000000004</v>
      </c>
      <c r="K102" s="160"/>
      <c r="L102" s="105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</row>
    <row r="103" spans="1:47" s="10" customFormat="1" ht="19.899999999999999" customHeight="1">
      <c r="A103" s="160"/>
      <c r="B103" s="105"/>
      <c r="C103" s="160"/>
      <c r="D103" s="106" t="s">
        <v>121</v>
      </c>
      <c r="E103" s="107"/>
      <c r="F103" s="107"/>
      <c r="G103" s="107"/>
      <c r="H103" s="107"/>
      <c r="I103" s="107"/>
      <c r="J103" s="108">
        <f>J139</f>
        <v>146.56</v>
      </c>
      <c r="K103" s="160"/>
      <c r="L103" s="105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</row>
    <row r="104" spans="1:47" s="2" customFormat="1" ht="21.75" customHeight="1">
      <c r="A104" s="172"/>
      <c r="B104" s="23"/>
      <c r="C104" s="172"/>
      <c r="D104" s="172"/>
      <c r="E104" s="172"/>
      <c r="F104" s="172"/>
      <c r="G104" s="172"/>
      <c r="H104" s="172"/>
      <c r="I104" s="172"/>
      <c r="J104" s="172"/>
      <c r="K104" s="172"/>
      <c r="L104" s="29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</row>
    <row r="105" spans="1:47" s="2" customFormat="1" ht="6.95" customHeight="1">
      <c r="A105" s="172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29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/>
    </row>
    <row r="109" spans="1:47" s="2" customFormat="1" ht="6.95" customHeight="1">
      <c r="A109" s="172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47" s="2" customFormat="1" ht="24.95" customHeight="1">
      <c r="A110" s="172"/>
      <c r="B110" s="23"/>
      <c r="C110" s="18" t="s">
        <v>122</v>
      </c>
      <c r="D110" s="172"/>
      <c r="E110" s="172"/>
      <c r="F110" s="172"/>
      <c r="G110" s="172"/>
      <c r="H110" s="172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47" s="2" customFormat="1" ht="6.95" customHeight="1">
      <c r="A111" s="172"/>
      <c r="B111" s="23"/>
      <c r="C111" s="172"/>
      <c r="D111" s="172"/>
      <c r="E111" s="172"/>
      <c r="F111" s="172"/>
      <c r="G111" s="172"/>
      <c r="H111" s="172"/>
      <c r="I111" s="172"/>
      <c r="J111" s="172"/>
      <c r="K111" s="172"/>
      <c r="L111" s="29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</row>
    <row r="112" spans="1:47" s="2" customFormat="1" ht="12" customHeight="1">
      <c r="A112" s="172"/>
      <c r="B112" s="23"/>
      <c r="C112" s="173" t="s">
        <v>13</v>
      </c>
      <c r="D112" s="172"/>
      <c r="E112" s="172"/>
      <c r="F112" s="172"/>
      <c r="G112" s="172"/>
      <c r="H112" s="172"/>
      <c r="I112" s="172"/>
      <c r="J112" s="172"/>
      <c r="K112" s="172"/>
      <c r="L112" s="29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</row>
    <row r="113" spans="1:65" s="2" customFormat="1" ht="16.5" customHeight="1">
      <c r="A113" s="172"/>
      <c r="B113" s="23"/>
      <c r="C113" s="172"/>
      <c r="D113" s="172"/>
      <c r="E113" s="275" t="str">
        <f>E7</f>
        <v>Motýlia lúka - Pri kríži</v>
      </c>
      <c r="F113" s="276"/>
      <c r="G113" s="276"/>
      <c r="H113" s="276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1" customFormat="1" ht="12" customHeight="1">
      <c r="A114" s="162"/>
      <c r="B114" s="17"/>
      <c r="C114" s="173" t="s">
        <v>109</v>
      </c>
      <c r="D114" s="162"/>
      <c r="E114" s="162"/>
      <c r="F114" s="162"/>
      <c r="G114" s="162"/>
      <c r="H114" s="162"/>
      <c r="I114" s="162"/>
      <c r="J114" s="162"/>
      <c r="K114" s="162"/>
      <c r="L114" s="17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  <c r="BI114" s="162"/>
      <c r="BJ114" s="162"/>
      <c r="BK114" s="162"/>
      <c r="BL114" s="162"/>
      <c r="BM114" s="162"/>
    </row>
    <row r="115" spans="1:65" s="2" customFormat="1" ht="16.5" customHeight="1">
      <c r="A115" s="172"/>
      <c r="B115" s="23"/>
      <c r="C115" s="172"/>
      <c r="D115" s="172"/>
      <c r="E115" s="275" t="s">
        <v>313</v>
      </c>
      <c r="F115" s="274"/>
      <c r="G115" s="274"/>
      <c r="H115" s="274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12" customHeight="1">
      <c r="A116" s="172"/>
      <c r="B116" s="23"/>
      <c r="C116" s="173" t="s">
        <v>314</v>
      </c>
      <c r="D116" s="172"/>
      <c r="E116" s="172"/>
      <c r="F116" s="172"/>
      <c r="G116" s="172"/>
      <c r="H116" s="172"/>
      <c r="I116" s="172"/>
      <c r="J116" s="172"/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16.5" customHeight="1">
      <c r="A117" s="172"/>
      <c r="B117" s="23"/>
      <c r="C117" s="172"/>
      <c r="D117" s="172"/>
      <c r="E117" s="259" t="str">
        <f>E11</f>
        <v>2-21-2-2 - Typový mobiliár - II. etapa</v>
      </c>
      <c r="F117" s="274"/>
      <c r="G117" s="274"/>
      <c r="H117" s="274"/>
      <c r="I117" s="172"/>
      <c r="J117" s="172"/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6.95" customHeight="1">
      <c r="A118" s="172"/>
      <c r="B118" s="23"/>
      <c r="C118" s="172"/>
      <c r="D118" s="172"/>
      <c r="E118" s="172"/>
      <c r="F118" s="172"/>
      <c r="G118" s="172"/>
      <c r="H118" s="172"/>
      <c r="I118" s="172"/>
      <c r="J118" s="172"/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12" customHeight="1">
      <c r="A119" s="172"/>
      <c r="B119" s="23"/>
      <c r="C119" s="173" t="s">
        <v>17</v>
      </c>
      <c r="D119" s="172"/>
      <c r="E119" s="172"/>
      <c r="F119" s="168" t="str">
        <f>F14</f>
        <v>Dúbravka, Bratislava</v>
      </c>
      <c r="G119" s="172"/>
      <c r="H119" s="172"/>
      <c r="I119" s="173" t="s">
        <v>19</v>
      </c>
      <c r="J119" s="164" t="str">
        <f>IF(J14="","",J14)</f>
        <v>23. 3. 2021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6.95" customHeight="1">
      <c r="A120" s="172"/>
      <c r="B120" s="23"/>
      <c r="C120" s="172"/>
      <c r="D120" s="172"/>
      <c r="E120" s="172"/>
      <c r="F120" s="172"/>
      <c r="G120" s="172"/>
      <c r="H120" s="172"/>
      <c r="I120" s="172"/>
      <c r="J120" s="172"/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5.7" customHeight="1">
      <c r="A121" s="172"/>
      <c r="B121" s="23"/>
      <c r="C121" s="173" t="s">
        <v>21</v>
      </c>
      <c r="D121" s="172"/>
      <c r="E121" s="172"/>
      <c r="F121" s="168" t="str">
        <f>E17</f>
        <v>Metropolitní inštitút Bratislavy</v>
      </c>
      <c r="G121" s="172"/>
      <c r="H121" s="172"/>
      <c r="I121" s="173" t="s">
        <v>27</v>
      </c>
      <c r="J121" s="169" t="str">
        <f>E23</f>
        <v>Ing. Magdaléna Horňáková</v>
      </c>
      <c r="K121" s="172"/>
      <c r="L121" s="29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</row>
    <row r="122" spans="1:65" s="2" customFormat="1" ht="15.2" customHeight="1">
      <c r="A122" s="172"/>
      <c r="B122" s="23"/>
      <c r="C122" s="173" t="s">
        <v>25</v>
      </c>
      <c r="D122" s="172"/>
      <c r="E122" s="172"/>
      <c r="F122" s="168" t="str">
        <f>IF(E20="","",E20)</f>
        <v xml:space="preserve"> </v>
      </c>
      <c r="G122" s="172"/>
      <c r="H122" s="172"/>
      <c r="I122" s="173" t="s">
        <v>30</v>
      </c>
      <c r="J122" s="169" t="str">
        <f>E26</f>
        <v xml:space="preserve"> </v>
      </c>
      <c r="K122" s="172"/>
      <c r="L122" s="29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</row>
    <row r="123" spans="1:65" s="2" customFormat="1" ht="10.35" customHeight="1">
      <c r="A123" s="172"/>
      <c r="B123" s="23"/>
      <c r="C123" s="172"/>
      <c r="D123" s="172"/>
      <c r="E123" s="172"/>
      <c r="F123" s="172"/>
      <c r="G123" s="172"/>
      <c r="H123" s="172"/>
      <c r="I123" s="172"/>
      <c r="J123" s="172"/>
      <c r="K123" s="172"/>
      <c r="L123" s="29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11" customFormat="1" ht="29.25" customHeight="1">
      <c r="A124" s="109"/>
      <c r="B124" s="110"/>
      <c r="C124" s="111" t="s">
        <v>123</v>
      </c>
      <c r="D124" s="112" t="s">
        <v>57</v>
      </c>
      <c r="E124" s="112" t="s">
        <v>53</v>
      </c>
      <c r="F124" s="112" t="s">
        <v>54</v>
      </c>
      <c r="G124" s="112" t="s">
        <v>124</v>
      </c>
      <c r="H124" s="112" t="s">
        <v>125</v>
      </c>
      <c r="I124" s="112" t="s">
        <v>126</v>
      </c>
      <c r="J124" s="113" t="s">
        <v>113</v>
      </c>
      <c r="K124" s="114" t="s">
        <v>127</v>
      </c>
      <c r="L124" s="115"/>
      <c r="M124" s="48" t="s">
        <v>1</v>
      </c>
      <c r="N124" s="49" t="s">
        <v>36</v>
      </c>
      <c r="O124" s="49" t="s">
        <v>128</v>
      </c>
      <c r="P124" s="49" t="s">
        <v>129</v>
      </c>
      <c r="Q124" s="49" t="s">
        <v>130</v>
      </c>
      <c r="R124" s="49" t="s">
        <v>131</v>
      </c>
      <c r="S124" s="49" t="s">
        <v>132</v>
      </c>
      <c r="T124" s="50" t="s">
        <v>133</v>
      </c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</row>
    <row r="125" spans="1:65" s="2" customFormat="1" ht="22.9" customHeight="1">
      <c r="A125" s="172"/>
      <c r="B125" s="23"/>
      <c r="C125" s="55" t="s">
        <v>114</v>
      </c>
      <c r="D125" s="172"/>
      <c r="E125" s="172"/>
      <c r="F125" s="172"/>
      <c r="G125" s="172"/>
      <c r="H125" s="172"/>
      <c r="I125" s="172"/>
      <c r="J125" s="116">
        <f>BK125</f>
        <v>704.44</v>
      </c>
      <c r="K125" s="172"/>
      <c r="L125" s="23"/>
      <c r="M125" s="51"/>
      <c r="N125" s="42"/>
      <c r="O125" s="52"/>
      <c r="P125" s="117">
        <f>P126</f>
        <v>19.680613999999998</v>
      </c>
      <c r="Q125" s="52"/>
      <c r="R125" s="117">
        <f>R126</f>
        <v>3.7459328000000003</v>
      </c>
      <c r="S125" s="52"/>
      <c r="T125" s="118">
        <f>T126</f>
        <v>0</v>
      </c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  <c r="AT125" s="14" t="s">
        <v>71</v>
      </c>
      <c r="AU125" s="14" t="s">
        <v>115</v>
      </c>
      <c r="BK125" s="119">
        <f>BK126</f>
        <v>704.44</v>
      </c>
    </row>
    <row r="126" spans="1:65" s="12" customFormat="1" ht="25.9" customHeight="1">
      <c r="B126" s="120"/>
      <c r="D126" s="121" t="s">
        <v>71</v>
      </c>
      <c r="E126" s="122" t="s">
        <v>134</v>
      </c>
      <c r="F126" s="122" t="s">
        <v>135</v>
      </c>
      <c r="J126" s="123">
        <f>BK126</f>
        <v>704.44</v>
      </c>
      <c r="L126" s="120"/>
      <c r="M126" s="124"/>
      <c r="N126" s="125"/>
      <c r="O126" s="125"/>
      <c r="P126" s="126">
        <f>P127+P133+P135+P139</f>
        <v>19.680613999999998</v>
      </c>
      <c r="Q126" s="125"/>
      <c r="R126" s="126">
        <f>R127+R133+R135+R139</f>
        <v>3.7459328000000003</v>
      </c>
      <c r="S126" s="125"/>
      <c r="T126" s="127">
        <f>T127+T133+T135+T139</f>
        <v>0</v>
      </c>
      <c r="AR126" s="121" t="s">
        <v>80</v>
      </c>
      <c r="AT126" s="128" t="s">
        <v>71</v>
      </c>
      <c r="AU126" s="128" t="s">
        <v>72</v>
      </c>
      <c r="AY126" s="121" t="s">
        <v>136</v>
      </c>
      <c r="BK126" s="129">
        <f>BK127+BK133+BK135+BK139</f>
        <v>704.44</v>
      </c>
    </row>
    <row r="127" spans="1:65" s="12" customFormat="1" ht="22.9" customHeight="1">
      <c r="B127" s="120"/>
      <c r="D127" s="121" t="s">
        <v>71</v>
      </c>
      <c r="E127" s="130" t="s">
        <v>80</v>
      </c>
      <c r="F127" s="130" t="s">
        <v>137</v>
      </c>
      <c r="J127" s="131">
        <f>BK127</f>
        <v>97.14</v>
      </c>
      <c r="L127" s="120"/>
      <c r="M127" s="124"/>
      <c r="N127" s="125"/>
      <c r="O127" s="125"/>
      <c r="P127" s="126">
        <f>SUM(P128:P132)</f>
        <v>4.8796800000000005</v>
      </c>
      <c r="Q127" s="125"/>
      <c r="R127" s="126">
        <f>SUM(R128:R132)</f>
        <v>0</v>
      </c>
      <c r="S127" s="125"/>
      <c r="T127" s="127">
        <f>SUM(T128:T132)</f>
        <v>0</v>
      </c>
      <c r="AR127" s="121" t="s">
        <v>80</v>
      </c>
      <c r="AT127" s="128" t="s">
        <v>71</v>
      </c>
      <c r="AU127" s="128" t="s">
        <v>80</v>
      </c>
      <c r="AY127" s="121" t="s">
        <v>136</v>
      </c>
      <c r="BK127" s="129">
        <f>SUM(BK128:BK132)</f>
        <v>97.14</v>
      </c>
    </row>
    <row r="128" spans="1:65" s="2" customFormat="1" ht="14.45" customHeight="1">
      <c r="A128" s="172"/>
      <c r="B128" s="132"/>
      <c r="C128" s="133" t="s">
        <v>80</v>
      </c>
      <c r="D128" s="133" t="s">
        <v>139</v>
      </c>
      <c r="E128" s="134" t="s">
        <v>317</v>
      </c>
      <c r="F128" s="135" t="s">
        <v>318</v>
      </c>
      <c r="G128" s="136" t="s">
        <v>164</v>
      </c>
      <c r="H128" s="137">
        <v>1.04</v>
      </c>
      <c r="I128" s="138">
        <v>53.44</v>
      </c>
      <c r="J128" s="138">
        <f>ROUND(I128*H128,2)</f>
        <v>55.58</v>
      </c>
      <c r="K128" s="139"/>
      <c r="L128" s="23"/>
      <c r="M128" s="140" t="s">
        <v>1</v>
      </c>
      <c r="N128" s="141" t="s">
        <v>38</v>
      </c>
      <c r="O128" s="142">
        <v>3.85</v>
      </c>
      <c r="P128" s="142">
        <f>O128*H128</f>
        <v>4.0040000000000004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>IF(N128="základná",J128,0)</f>
        <v>0</v>
      </c>
      <c r="BF128" s="145">
        <f>IF(N128="znížená",J128,0)</f>
        <v>55.58</v>
      </c>
      <c r="BG128" s="145">
        <f>IF(N128="zákl. prenesená",J128,0)</f>
        <v>0</v>
      </c>
      <c r="BH128" s="145">
        <f>IF(N128="zníž. prenesená",J128,0)</f>
        <v>0</v>
      </c>
      <c r="BI128" s="145">
        <f>IF(N128="nulová",J128,0)</f>
        <v>0</v>
      </c>
      <c r="BJ128" s="14" t="s">
        <v>88</v>
      </c>
      <c r="BK128" s="145">
        <f>ROUND(I128*H128,2)</f>
        <v>55.58</v>
      </c>
      <c r="BL128" s="14" t="s">
        <v>143</v>
      </c>
      <c r="BM128" s="144" t="s">
        <v>360</v>
      </c>
    </row>
    <row r="129" spans="1:65" s="2" customFormat="1" ht="24.2" customHeight="1">
      <c r="A129" s="172"/>
      <c r="B129" s="132"/>
      <c r="C129" s="133" t="s">
        <v>88</v>
      </c>
      <c r="D129" s="133" t="s">
        <v>139</v>
      </c>
      <c r="E129" s="134" t="s">
        <v>171</v>
      </c>
      <c r="F129" s="135" t="s">
        <v>172</v>
      </c>
      <c r="G129" s="136" t="s">
        <v>164</v>
      </c>
      <c r="H129" s="137">
        <v>1.04</v>
      </c>
      <c r="I129" s="138">
        <v>4</v>
      </c>
      <c r="J129" s="138">
        <f>ROUND(I129*H129,2)</f>
        <v>4.16</v>
      </c>
      <c r="K129" s="139"/>
      <c r="L129" s="23"/>
      <c r="M129" s="140" t="s">
        <v>1</v>
      </c>
      <c r="N129" s="141" t="s">
        <v>38</v>
      </c>
      <c r="O129" s="142">
        <v>7.0999999999999994E-2</v>
      </c>
      <c r="P129" s="142">
        <f>O129*H129</f>
        <v>7.3840000000000003E-2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R129" s="144" t="s">
        <v>143</v>
      </c>
      <c r="AT129" s="144" t="s">
        <v>139</v>
      </c>
      <c r="AU129" s="144" t="s">
        <v>88</v>
      </c>
      <c r="AY129" s="14" t="s">
        <v>136</v>
      </c>
      <c r="BE129" s="145">
        <f>IF(N129="základná",J129,0)</f>
        <v>0</v>
      </c>
      <c r="BF129" s="145">
        <f>IF(N129="znížená",J129,0)</f>
        <v>4.16</v>
      </c>
      <c r="BG129" s="145">
        <f>IF(N129="zákl. prenesená",J129,0)</f>
        <v>0</v>
      </c>
      <c r="BH129" s="145">
        <f>IF(N129="zníž. prenesená",J129,0)</f>
        <v>0</v>
      </c>
      <c r="BI129" s="145">
        <f>IF(N129="nulová",J129,0)</f>
        <v>0</v>
      </c>
      <c r="BJ129" s="14" t="s">
        <v>88</v>
      </c>
      <c r="BK129" s="145">
        <f>ROUND(I129*H129,2)</f>
        <v>4.16</v>
      </c>
      <c r="BL129" s="14" t="s">
        <v>143</v>
      </c>
      <c r="BM129" s="144" t="s">
        <v>361</v>
      </c>
    </row>
    <row r="130" spans="1:65" s="2" customFormat="1" ht="37.9" customHeight="1">
      <c r="A130" s="172"/>
      <c r="B130" s="132"/>
      <c r="C130" s="133" t="s">
        <v>275</v>
      </c>
      <c r="D130" s="133" t="s">
        <v>139</v>
      </c>
      <c r="E130" s="134" t="s">
        <v>175</v>
      </c>
      <c r="F130" s="135" t="s">
        <v>176</v>
      </c>
      <c r="G130" s="136" t="s">
        <v>164</v>
      </c>
      <c r="H130" s="137">
        <v>22.88</v>
      </c>
      <c r="I130" s="138">
        <v>0.4</v>
      </c>
      <c r="J130" s="138">
        <f>ROUND(I130*H130,2)</f>
        <v>9.15</v>
      </c>
      <c r="K130" s="139"/>
      <c r="L130" s="23"/>
      <c r="M130" s="140" t="s">
        <v>1</v>
      </c>
      <c r="N130" s="141" t="s">
        <v>38</v>
      </c>
      <c r="O130" s="142">
        <v>7.0000000000000001E-3</v>
      </c>
      <c r="P130" s="142">
        <f>O130*H130</f>
        <v>0.16016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R130" s="144" t="s">
        <v>143</v>
      </c>
      <c r="AT130" s="144" t="s">
        <v>139</v>
      </c>
      <c r="AU130" s="144" t="s">
        <v>88</v>
      </c>
      <c r="AY130" s="14" t="s">
        <v>136</v>
      </c>
      <c r="BE130" s="145">
        <f>IF(N130="základná",J130,0)</f>
        <v>0</v>
      </c>
      <c r="BF130" s="145">
        <f>IF(N130="znížená",J130,0)</f>
        <v>9.15</v>
      </c>
      <c r="BG130" s="145">
        <f>IF(N130="zákl. prenesená",J130,0)</f>
        <v>0</v>
      </c>
      <c r="BH130" s="145">
        <f>IF(N130="zníž. prenesená",J130,0)</f>
        <v>0</v>
      </c>
      <c r="BI130" s="145">
        <f>IF(N130="nulová",J130,0)</f>
        <v>0</v>
      </c>
      <c r="BJ130" s="14" t="s">
        <v>88</v>
      </c>
      <c r="BK130" s="145">
        <f>ROUND(I130*H130,2)</f>
        <v>9.15</v>
      </c>
      <c r="BL130" s="14" t="s">
        <v>143</v>
      </c>
      <c r="BM130" s="144" t="s">
        <v>362</v>
      </c>
    </row>
    <row r="131" spans="1:65" s="2" customFormat="1" ht="24.2" customHeight="1">
      <c r="A131" s="172"/>
      <c r="B131" s="132"/>
      <c r="C131" s="133" t="s">
        <v>143</v>
      </c>
      <c r="D131" s="133" t="s">
        <v>139</v>
      </c>
      <c r="E131" s="134" t="s">
        <v>322</v>
      </c>
      <c r="F131" s="135" t="s">
        <v>323</v>
      </c>
      <c r="G131" s="136" t="s">
        <v>164</v>
      </c>
      <c r="H131" s="137">
        <v>1.04</v>
      </c>
      <c r="I131" s="138">
        <v>7.16</v>
      </c>
      <c r="J131" s="138">
        <f>ROUND(I131*H131,2)</f>
        <v>7.45</v>
      </c>
      <c r="K131" s="139"/>
      <c r="L131" s="23"/>
      <c r="M131" s="140" t="s">
        <v>1</v>
      </c>
      <c r="N131" s="141" t="s">
        <v>38</v>
      </c>
      <c r="O131" s="142">
        <v>0.61699999999999999</v>
      </c>
      <c r="P131" s="142">
        <f>O131*H131</f>
        <v>0.64168000000000003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R131" s="144" t="s">
        <v>143</v>
      </c>
      <c r="AT131" s="144" t="s">
        <v>139</v>
      </c>
      <c r="AU131" s="144" t="s">
        <v>88</v>
      </c>
      <c r="AY131" s="14" t="s">
        <v>136</v>
      </c>
      <c r="BE131" s="145">
        <f>IF(N131="základná",J131,0)</f>
        <v>0</v>
      </c>
      <c r="BF131" s="145">
        <f>IF(N131="znížená",J131,0)</f>
        <v>7.45</v>
      </c>
      <c r="BG131" s="145">
        <f>IF(N131="zákl. prenesená",J131,0)</f>
        <v>0</v>
      </c>
      <c r="BH131" s="145">
        <f>IF(N131="zníž. prenesená",J131,0)</f>
        <v>0</v>
      </c>
      <c r="BI131" s="145">
        <f>IF(N131="nulová",J131,0)</f>
        <v>0</v>
      </c>
      <c r="BJ131" s="14" t="s">
        <v>88</v>
      </c>
      <c r="BK131" s="145">
        <f>ROUND(I131*H131,2)</f>
        <v>7.45</v>
      </c>
      <c r="BL131" s="14" t="s">
        <v>143</v>
      </c>
      <c r="BM131" s="144" t="s">
        <v>363</v>
      </c>
    </row>
    <row r="132" spans="1:65" s="2" customFormat="1" ht="24.2" customHeight="1">
      <c r="A132" s="172"/>
      <c r="B132" s="132"/>
      <c r="C132" s="133" t="s">
        <v>153</v>
      </c>
      <c r="D132" s="133" t="s">
        <v>139</v>
      </c>
      <c r="E132" s="134" t="s">
        <v>179</v>
      </c>
      <c r="F132" s="135" t="s">
        <v>180</v>
      </c>
      <c r="G132" s="136" t="s">
        <v>181</v>
      </c>
      <c r="H132" s="137">
        <v>1.6639999999999999</v>
      </c>
      <c r="I132" s="138">
        <v>12.5</v>
      </c>
      <c r="J132" s="138">
        <f>ROUND(I132*H132,2)</f>
        <v>20.8</v>
      </c>
      <c r="K132" s="139"/>
      <c r="L132" s="23"/>
      <c r="M132" s="140" t="s">
        <v>1</v>
      </c>
      <c r="N132" s="141" t="s">
        <v>38</v>
      </c>
      <c r="O132" s="142">
        <v>0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>IF(N132="základná",J132,0)</f>
        <v>0</v>
      </c>
      <c r="BF132" s="145">
        <f>IF(N132="znížená",J132,0)</f>
        <v>20.8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4" t="s">
        <v>88</v>
      </c>
      <c r="BK132" s="145">
        <f>ROUND(I132*H132,2)</f>
        <v>20.8</v>
      </c>
      <c r="BL132" s="14" t="s">
        <v>143</v>
      </c>
      <c r="BM132" s="144" t="s">
        <v>364</v>
      </c>
    </row>
    <row r="133" spans="1:65" s="12" customFormat="1" ht="22.9" customHeight="1">
      <c r="B133" s="120"/>
      <c r="D133" s="121" t="s">
        <v>71</v>
      </c>
      <c r="E133" s="130" t="s">
        <v>88</v>
      </c>
      <c r="F133" s="130" t="s">
        <v>326</v>
      </c>
      <c r="J133" s="131">
        <f>BK133</f>
        <v>97.16</v>
      </c>
      <c r="L133" s="120"/>
      <c r="M133" s="124"/>
      <c r="N133" s="125"/>
      <c r="O133" s="125"/>
      <c r="P133" s="126">
        <f>P134</f>
        <v>0.60424</v>
      </c>
      <c r="Q133" s="125"/>
      <c r="R133" s="126">
        <f>R134</f>
        <v>2.2818328000000001</v>
      </c>
      <c r="S133" s="125"/>
      <c r="T133" s="127">
        <f>T134</f>
        <v>0</v>
      </c>
      <c r="AR133" s="121" t="s">
        <v>80</v>
      </c>
      <c r="AT133" s="128" t="s">
        <v>71</v>
      </c>
      <c r="AU133" s="128" t="s">
        <v>80</v>
      </c>
      <c r="AY133" s="121" t="s">
        <v>136</v>
      </c>
      <c r="BK133" s="129">
        <f>BK134</f>
        <v>97.16</v>
      </c>
    </row>
    <row r="134" spans="1:65" s="2" customFormat="1" ht="14.45" customHeight="1">
      <c r="A134" s="172"/>
      <c r="B134" s="132"/>
      <c r="C134" s="133" t="s">
        <v>138</v>
      </c>
      <c r="D134" s="133" t="s">
        <v>139</v>
      </c>
      <c r="E134" s="134" t="s">
        <v>327</v>
      </c>
      <c r="F134" s="135" t="s">
        <v>328</v>
      </c>
      <c r="G134" s="136" t="s">
        <v>164</v>
      </c>
      <c r="H134" s="137">
        <v>1.04</v>
      </c>
      <c r="I134" s="138">
        <v>93.42</v>
      </c>
      <c r="J134" s="138">
        <f>ROUND(I134*H134,2)</f>
        <v>97.16</v>
      </c>
      <c r="K134" s="139"/>
      <c r="L134" s="23"/>
      <c r="M134" s="140" t="s">
        <v>1</v>
      </c>
      <c r="N134" s="141" t="s">
        <v>38</v>
      </c>
      <c r="O134" s="142">
        <v>0.58099999999999996</v>
      </c>
      <c r="P134" s="142">
        <f>O134*H134</f>
        <v>0.60424</v>
      </c>
      <c r="Q134" s="142">
        <v>2.19407</v>
      </c>
      <c r="R134" s="142">
        <f>Q134*H134</f>
        <v>2.2818328000000001</v>
      </c>
      <c r="S134" s="142">
        <v>0</v>
      </c>
      <c r="T134" s="143">
        <f>S134*H134</f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>IF(N134="základná",J134,0)</f>
        <v>0</v>
      </c>
      <c r="BF134" s="145">
        <f>IF(N134="znížená",J134,0)</f>
        <v>97.16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4" t="s">
        <v>88</v>
      </c>
      <c r="BK134" s="145">
        <f>ROUND(I134*H134,2)</f>
        <v>97.16</v>
      </c>
      <c r="BL134" s="14" t="s">
        <v>143</v>
      </c>
      <c r="BM134" s="144" t="s">
        <v>365</v>
      </c>
    </row>
    <row r="135" spans="1:65" s="12" customFormat="1" ht="22.9" customHeight="1">
      <c r="B135" s="120"/>
      <c r="D135" s="121" t="s">
        <v>71</v>
      </c>
      <c r="E135" s="130" t="s">
        <v>250</v>
      </c>
      <c r="F135" s="130" t="s">
        <v>251</v>
      </c>
      <c r="J135" s="131">
        <f>BK135</f>
        <v>363.58000000000004</v>
      </c>
      <c r="L135" s="120"/>
      <c r="M135" s="124"/>
      <c r="N135" s="125"/>
      <c r="O135" s="125"/>
      <c r="P135" s="126">
        <f>SUM(P136:P138)</f>
        <v>6.1779999999999999</v>
      </c>
      <c r="Q135" s="125"/>
      <c r="R135" s="126">
        <f>SUM(R136:R138)</f>
        <v>1.4641000000000002</v>
      </c>
      <c r="S135" s="125"/>
      <c r="T135" s="127">
        <f>SUM(T136:T138)</f>
        <v>0</v>
      </c>
      <c r="AR135" s="121" t="s">
        <v>80</v>
      </c>
      <c r="AT135" s="128" t="s">
        <v>71</v>
      </c>
      <c r="AU135" s="128" t="s">
        <v>80</v>
      </c>
      <c r="AY135" s="121" t="s">
        <v>136</v>
      </c>
      <c r="BK135" s="129">
        <f>SUM(BK136:BK138)</f>
        <v>363.58000000000004</v>
      </c>
    </row>
    <row r="136" spans="1:65" s="2" customFormat="1" ht="14.45" customHeight="1">
      <c r="A136" s="172"/>
      <c r="B136" s="132"/>
      <c r="C136" s="133" t="s">
        <v>149</v>
      </c>
      <c r="D136" s="133" t="s">
        <v>139</v>
      </c>
      <c r="E136" s="134" t="s">
        <v>330</v>
      </c>
      <c r="F136" s="135" t="s">
        <v>331</v>
      </c>
      <c r="G136" s="136" t="s">
        <v>194</v>
      </c>
      <c r="H136" s="137">
        <v>3</v>
      </c>
      <c r="I136" s="138">
        <v>12.71</v>
      </c>
      <c r="J136" s="138">
        <f>ROUND(I136*H136,2)</f>
        <v>38.130000000000003</v>
      </c>
      <c r="K136" s="139"/>
      <c r="L136" s="23"/>
      <c r="M136" s="140" t="s">
        <v>1</v>
      </c>
      <c r="N136" s="141" t="s">
        <v>38</v>
      </c>
      <c r="O136" s="142">
        <v>0.41599999999999998</v>
      </c>
      <c r="P136" s="142">
        <f>O136*H136</f>
        <v>1.248</v>
      </c>
      <c r="Q136" s="142">
        <v>0.15306</v>
      </c>
      <c r="R136" s="142">
        <f>Q136*H136</f>
        <v>0.45918000000000003</v>
      </c>
      <c r="S136" s="142">
        <v>0</v>
      </c>
      <c r="T136" s="143">
        <f>S136*H136</f>
        <v>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R136" s="144" t="s">
        <v>143</v>
      </c>
      <c r="AT136" s="144" t="s">
        <v>139</v>
      </c>
      <c r="AU136" s="144" t="s">
        <v>88</v>
      </c>
      <c r="AY136" s="14" t="s">
        <v>136</v>
      </c>
      <c r="BE136" s="145">
        <f>IF(N136="základná",J136,0)</f>
        <v>0</v>
      </c>
      <c r="BF136" s="145">
        <f>IF(N136="znížená",J136,0)</f>
        <v>38.130000000000003</v>
      </c>
      <c r="BG136" s="145">
        <f>IF(N136="zákl. prenesená",J136,0)</f>
        <v>0</v>
      </c>
      <c r="BH136" s="145">
        <f>IF(N136="zníž. prenesená",J136,0)</f>
        <v>0</v>
      </c>
      <c r="BI136" s="145">
        <f>IF(N136="nulová",J136,0)</f>
        <v>0</v>
      </c>
      <c r="BJ136" s="14" t="s">
        <v>88</v>
      </c>
      <c r="BK136" s="145">
        <f>ROUND(I136*H136,2)</f>
        <v>38.130000000000003</v>
      </c>
      <c r="BL136" s="14" t="s">
        <v>143</v>
      </c>
      <c r="BM136" s="144" t="s">
        <v>366</v>
      </c>
    </row>
    <row r="137" spans="1:65" s="2" customFormat="1" ht="14.45" customHeight="1">
      <c r="A137" s="172"/>
      <c r="B137" s="132"/>
      <c r="C137" s="133" t="s">
        <v>250</v>
      </c>
      <c r="D137" s="133" t="s">
        <v>139</v>
      </c>
      <c r="E137" s="134" t="s">
        <v>336</v>
      </c>
      <c r="F137" s="135" t="s">
        <v>337</v>
      </c>
      <c r="G137" s="136" t="s">
        <v>194</v>
      </c>
      <c r="H137" s="137">
        <v>5</v>
      </c>
      <c r="I137" s="138">
        <v>21.09</v>
      </c>
      <c r="J137" s="138">
        <f>ROUND(I137*H137,2)</f>
        <v>105.45</v>
      </c>
      <c r="K137" s="139"/>
      <c r="L137" s="23"/>
      <c r="M137" s="140" t="s">
        <v>1</v>
      </c>
      <c r="N137" s="141" t="s">
        <v>38</v>
      </c>
      <c r="O137" s="142">
        <v>0.81799999999999995</v>
      </c>
      <c r="P137" s="142">
        <f>O137*H137</f>
        <v>4.09</v>
      </c>
      <c r="Q137" s="142">
        <v>0.20089000000000001</v>
      </c>
      <c r="R137" s="142">
        <f>Q137*H137</f>
        <v>1.0044500000000001</v>
      </c>
      <c r="S137" s="142">
        <v>0</v>
      </c>
      <c r="T137" s="143">
        <f>S137*H137</f>
        <v>0</v>
      </c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2"/>
      <c r="AE137" s="172"/>
      <c r="AR137" s="144" t="s">
        <v>143</v>
      </c>
      <c r="AT137" s="144" t="s">
        <v>139</v>
      </c>
      <c r="AU137" s="144" t="s">
        <v>88</v>
      </c>
      <c r="AY137" s="14" t="s">
        <v>136</v>
      </c>
      <c r="BE137" s="145">
        <f>IF(N137="základná",J137,0)</f>
        <v>0</v>
      </c>
      <c r="BF137" s="145">
        <f>IF(N137="znížená",J137,0)</f>
        <v>105.45</v>
      </c>
      <c r="BG137" s="145">
        <f>IF(N137="zákl. prenesená",J137,0)</f>
        <v>0</v>
      </c>
      <c r="BH137" s="145">
        <f>IF(N137="zníž. prenesená",J137,0)</f>
        <v>0</v>
      </c>
      <c r="BI137" s="145">
        <f>IF(N137="nulová",J137,0)</f>
        <v>0</v>
      </c>
      <c r="BJ137" s="14" t="s">
        <v>88</v>
      </c>
      <c r="BK137" s="145">
        <f>ROUND(I137*H137,2)</f>
        <v>105.45</v>
      </c>
      <c r="BL137" s="14" t="s">
        <v>143</v>
      </c>
      <c r="BM137" s="144" t="s">
        <v>367</v>
      </c>
    </row>
    <row r="138" spans="1:65" s="2" customFormat="1" ht="14.45" customHeight="1">
      <c r="A138" s="172"/>
      <c r="B138" s="132"/>
      <c r="C138" s="133" t="s">
        <v>166</v>
      </c>
      <c r="D138" s="133" t="s">
        <v>139</v>
      </c>
      <c r="E138" s="134" t="s">
        <v>352</v>
      </c>
      <c r="F138" s="135" t="s">
        <v>353</v>
      </c>
      <c r="G138" s="136" t="s">
        <v>354</v>
      </c>
      <c r="H138" s="137">
        <v>1</v>
      </c>
      <c r="I138" s="138">
        <v>220</v>
      </c>
      <c r="J138" s="138">
        <f>ROUND(I138*H138,2)</f>
        <v>220</v>
      </c>
      <c r="K138" s="139"/>
      <c r="L138" s="23"/>
      <c r="M138" s="140" t="s">
        <v>1</v>
      </c>
      <c r="N138" s="141" t="s">
        <v>38</v>
      </c>
      <c r="O138" s="142">
        <v>0.84</v>
      </c>
      <c r="P138" s="142">
        <f>O138*H138</f>
        <v>0.84</v>
      </c>
      <c r="Q138" s="142">
        <v>4.6999999999999999E-4</v>
      </c>
      <c r="R138" s="142">
        <f>Q138*H138</f>
        <v>4.6999999999999999E-4</v>
      </c>
      <c r="S138" s="142">
        <v>0</v>
      </c>
      <c r="T138" s="143">
        <f>S138*H138</f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143</v>
      </c>
      <c r="AT138" s="144" t="s">
        <v>139</v>
      </c>
      <c r="AU138" s="144" t="s">
        <v>88</v>
      </c>
      <c r="AY138" s="14" t="s">
        <v>136</v>
      </c>
      <c r="BE138" s="145">
        <f>IF(N138="základná",J138,0)</f>
        <v>0</v>
      </c>
      <c r="BF138" s="145">
        <f>IF(N138="znížená",J138,0)</f>
        <v>220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4" t="s">
        <v>88</v>
      </c>
      <c r="BK138" s="145">
        <f>ROUND(I138*H138,2)</f>
        <v>220</v>
      </c>
      <c r="BL138" s="14" t="s">
        <v>143</v>
      </c>
      <c r="BM138" s="144" t="s">
        <v>368</v>
      </c>
    </row>
    <row r="139" spans="1:65" s="12" customFormat="1" ht="22.9" customHeight="1">
      <c r="B139" s="120"/>
      <c r="D139" s="121" t="s">
        <v>71</v>
      </c>
      <c r="E139" s="130" t="s">
        <v>307</v>
      </c>
      <c r="F139" s="130" t="s">
        <v>308</v>
      </c>
      <c r="J139" s="131">
        <f>BK139</f>
        <v>146.56</v>
      </c>
      <c r="L139" s="120"/>
      <c r="M139" s="124"/>
      <c r="N139" s="125"/>
      <c r="O139" s="125"/>
      <c r="P139" s="126">
        <f>P140</f>
        <v>8.018694</v>
      </c>
      <c r="Q139" s="125"/>
      <c r="R139" s="126">
        <f>R140</f>
        <v>0</v>
      </c>
      <c r="S139" s="125"/>
      <c r="T139" s="127">
        <f>T140</f>
        <v>0</v>
      </c>
      <c r="AR139" s="121" t="s">
        <v>80</v>
      </c>
      <c r="AT139" s="128" t="s">
        <v>71</v>
      </c>
      <c r="AU139" s="128" t="s">
        <v>80</v>
      </c>
      <c r="AY139" s="121" t="s">
        <v>136</v>
      </c>
      <c r="BK139" s="129">
        <f>BK140</f>
        <v>146.56</v>
      </c>
    </row>
    <row r="140" spans="1:65" s="2" customFormat="1" ht="24.2" customHeight="1">
      <c r="A140" s="172"/>
      <c r="B140" s="132"/>
      <c r="C140" s="133" t="s">
        <v>183</v>
      </c>
      <c r="D140" s="133" t="s">
        <v>139</v>
      </c>
      <c r="E140" s="134" t="s">
        <v>356</v>
      </c>
      <c r="F140" s="135" t="s">
        <v>357</v>
      </c>
      <c r="G140" s="136" t="s">
        <v>181</v>
      </c>
      <c r="H140" s="137">
        <v>4.0869999999999997</v>
      </c>
      <c r="I140" s="138">
        <v>35.86</v>
      </c>
      <c r="J140" s="138">
        <f>ROUND(I140*H140,2)</f>
        <v>146.56</v>
      </c>
      <c r="K140" s="139"/>
      <c r="L140" s="23"/>
      <c r="M140" s="156" t="s">
        <v>1</v>
      </c>
      <c r="N140" s="157" t="s">
        <v>38</v>
      </c>
      <c r="O140" s="158">
        <v>1.962</v>
      </c>
      <c r="P140" s="158">
        <f>O140*H140</f>
        <v>8.018694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143</v>
      </c>
      <c r="AT140" s="144" t="s">
        <v>139</v>
      </c>
      <c r="AU140" s="144" t="s">
        <v>88</v>
      </c>
      <c r="AY140" s="14" t="s">
        <v>136</v>
      </c>
      <c r="BE140" s="145">
        <f>IF(N140="základná",J140,0)</f>
        <v>0</v>
      </c>
      <c r="BF140" s="145">
        <f>IF(N140="znížená",J140,0)</f>
        <v>146.56</v>
      </c>
      <c r="BG140" s="145">
        <f>IF(N140="zákl. prenesená",J140,0)</f>
        <v>0</v>
      </c>
      <c r="BH140" s="145">
        <f>IF(N140="zníž. prenesená",J140,0)</f>
        <v>0</v>
      </c>
      <c r="BI140" s="145">
        <f>IF(N140="nulová",J140,0)</f>
        <v>0</v>
      </c>
      <c r="BJ140" s="14" t="s">
        <v>88</v>
      </c>
      <c r="BK140" s="145">
        <f>ROUND(I140*H140,2)</f>
        <v>146.56</v>
      </c>
      <c r="BL140" s="14" t="s">
        <v>143</v>
      </c>
      <c r="BM140" s="144" t="s">
        <v>369</v>
      </c>
    </row>
    <row r="141" spans="1:65" s="2" customFormat="1" ht="6.95" customHeight="1">
      <c r="A141" s="172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23"/>
      <c r="M141" s="172"/>
      <c r="O141" s="172"/>
      <c r="P141" s="172"/>
      <c r="Q141" s="172"/>
      <c r="R141" s="172"/>
      <c r="S141" s="172"/>
      <c r="T141" s="172"/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</row>
  </sheetData>
  <autoFilter ref="C124:K140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95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1" customFormat="1" ht="12" customHeight="1">
      <c r="A8" s="162"/>
      <c r="B8" s="17"/>
      <c r="C8" s="162"/>
      <c r="D8" s="173" t="s">
        <v>109</v>
      </c>
      <c r="E8" s="162"/>
      <c r="F8" s="162"/>
      <c r="G8" s="162"/>
      <c r="H8" s="162"/>
      <c r="I8" s="162"/>
      <c r="J8" s="162"/>
      <c r="K8" s="162"/>
      <c r="L8" s="17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</row>
    <row r="9" spans="1:46" s="2" customFormat="1" ht="16.5" customHeight="1">
      <c r="A9" s="172"/>
      <c r="B9" s="23"/>
      <c r="C9" s="172"/>
      <c r="D9" s="172"/>
      <c r="E9" s="275" t="s">
        <v>313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 ht="12" customHeight="1">
      <c r="A10" s="172"/>
      <c r="B10" s="23"/>
      <c r="C10" s="172"/>
      <c r="D10" s="173" t="s">
        <v>314</v>
      </c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6.5" customHeight="1">
      <c r="A11" s="172"/>
      <c r="B11" s="23"/>
      <c r="C11" s="172"/>
      <c r="D11" s="172"/>
      <c r="E11" s="259" t="s">
        <v>370</v>
      </c>
      <c r="F11" s="274"/>
      <c r="G11" s="274"/>
      <c r="H11" s="274"/>
      <c r="I11" s="172"/>
      <c r="J11" s="172"/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>
      <c r="A12" s="172"/>
      <c r="B12" s="23"/>
      <c r="C12" s="172"/>
      <c r="D12" s="172"/>
      <c r="E12" s="172"/>
      <c r="F12" s="172"/>
      <c r="G12" s="172"/>
      <c r="H12" s="172"/>
      <c r="I12" s="172"/>
      <c r="J12" s="172"/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2" customHeight="1">
      <c r="A13" s="172"/>
      <c r="B13" s="23"/>
      <c r="C13" s="172"/>
      <c r="D13" s="173" t="s">
        <v>15</v>
      </c>
      <c r="E13" s="172"/>
      <c r="F13" s="168" t="s">
        <v>1</v>
      </c>
      <c r="G13" s="172"/>
      <c r="H13" s="172"/>
      <c r="I13" s="173" t="s">
        <v>16</v>
      </c>
      <c r="J13" s="168" t="s">
        <v>1</v>
      </c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17</v>
      </c>
      <c r="E14" s="172"/>
      <c r="F14" s="168" t="s">
        <v>18</v>
      </c>
      <c r="G14" s="172"/>
      <c r="H14" s="172"/>
      <c r="I14" s="173" t="s">
        <v>19</v>
      </c>
      <c r="J14" s="164" t="str">
        <f>'Rekapitulácia stavby'!AN8</f>
        <v>23. 3. 2021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0.9" customHeight="1">
      <c r="A15" s="172"/>
      <c r="B15" s="23"/>
      <c r="C15" s="172"/>
      <c r="D15" s="172"/>
      <c r="E15" s="172"/>
      <c r="F15" s="172"/>
      <c r="G15" s="172"/>
      <c r="H15" s="172"/>
      <c r="I15" s="172"/>
      <c r="J15" s="172"/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12" customHeight="1">
      <c r="A16" s="172"/>
      <c r="B16" s="23"/>
      <c r="C16" s="172"/>
      <c r="D16" s="173" t="s">
        <v>21</v>
      </c>
      <c r="E16" s="172"/>
      <c r="F16" s="172"/>
      <c r="G16" s="172"/>
      <c r="H16" s="172"/>
      <c r="I16" s="173" t="s">
        <v>22</v>
      </c>
      <c r="J16" s="168" t="s">
        <v>1</v>
      </c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8" customHeight="1">
      <c r="A17" s="172"/>
      <c r="B17" s="23"/>
      <c r="C17" s="172"/>
      <c r="D17" s="172"/>
      <c r="E17" s="168" t="s">
        <v>23</v>
      </c>
      <c r="F17" s="172"/>
      <c r="G17" s="172"/>
      <c r="H17" s="172"/>
      <c r="I17" s="173" t="s">
        <v>24</v>
      </c>
      <c r="J17" s="168" t="s">
        <v>1</v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6.95" customHeight="1">
      <c r="A18" s="172"/>
      <c r="B18" s="23"/>
      <c r="C18" s="172"/>
      <c r="D18" s="172"/>
      <c r="E18" s="172"/>
      <c r="F18" s="172"/>
      <c r="G18" s="172"/>
      <c r="H18" s="172"/>
      <c r="I18" s="172"/>
      <c r="J18" s="172"/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12" customHeight="1">
      <c r="A19" s="172"/>
      <c r="B19" s="23"/>
      <c r="C19" s="172"/>
      <c r="D19" s="173" t="s">
        <v>25</v>
      </c>
      <c r="E19" s="172"/>
      <c r="F19" s="172"/>
      <c r="G19" s="172"/>
      <c r="H19" s="172"/>
      <c r="I19" s="173" t="s">
        <v>22</v>
      </c>
      <c r="J19" s="168" t="str">
        <f>'Rekapitulácia stavby'!AN13</f>
        <v/>
      </c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8" customHeight="1">
      <c r="A20" s="172"/>
      <c r="B20" s="23"/>
      <c r="C20" s="172"/>
      <c r="D20" s="172"/>
      <c r="E20" s="262" t="str">
        <f>'Rekapitulácia stavby'!E14</f>
        <v xml:space="preserve"> </v>
      </c>
      <c r="F20" s="262"/>
      <c r="G20" s="262"/>
      <c r="H20" s="262"/>
      <c r="I20" s="173" t="s">
        <v>24</v>
      </c>
      <c r="J20" s="168" t="str">
        <f>'Rekapitulácia stavby'!AN14</f>
        <v/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6.95" customHeight="1">
      <c r="A21" s="172"/>
      <c r="B21" s="23"/>
      <c r="C21" s="172"/>
      <c r="D21" s="172"/>
      <c r="E21" s="172"/>
      <c r="F21" s="172"/>
      <c r="G21" s="172"/>
      <c r="H21" s="172"/>
      <c r="I21" s="172"/>
      <c r="J21" s="172"/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12" customHeight="1">
      <c r="A22" s="172"/>
      <c r="B22" s="23"/>
      <c r="C22" s="172"/>
      <c r="D22" s="173" t="s">
        <v>27</v>
      </c>
      <c r="E22" s="172"/>
      <c r="F22" s="172"/>
      <c r="G22" s="172"/>
      <c r="H22" s="172"/>
      <c r="I22" s="173" t="s">
        <v>22</v>
      </c>
      <c r="J22" s="168" t="s">
        <v>1</v>
      </c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8" customHeight="1">
      <c r="A23" s="172"/>
      <c r="B23" s="23"/>
      <c r="C23" s="172"/>
      <c r="D23" s="172"/>
      <c r="E23" s="168" t="s">
        <v>28</v>
      </c>
      <c r="F23" s="172"/>
      <c r="G23" s="172"/>
      <c r="H23" s="172"/>
      <c r="I23" s="173" t="s">
        <v>24</v>
      </c>
      <c r="J23" s="168" t="s">
        <v>1</v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6.95" customHeight="1">
      <c r="A24" s="172"/>
      <c r="B24" s="23"/>
      <c r="C24" s="172"/>
      <c r="D24" s="172"/>
      <c r="E24" s="172"/>
      <c r="F24" s="172"/>
      <c r="G24" s="172"/>
      <c r="H24" s="172"/>
      <c r="I24" s="172"/>
      <c r="J24" s="172"/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12" customHeight="1">
      <c r="A25" s="172"/>
      <c r="B25" s="23"/>
      <c r="C25" s="172"/>
      <c r="D25" s="173" t="s">
        <v>30</v>
      </c>
      <c r="E25" s="172"/>
      <c r="F25" s="172"/>
      <c r="G25" s="172"/>
      <c r="H25" s="172"/>
      <c r="I25" s="173" t="s">
        <v>22</v>
      </c>
      <c r="J25" s="168" t="str">
        <f>IF('Rekapitulácia stavby'!AN19="","",'Rekapitulácia stavby'!AN19)</f>
        <v/>
      </c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8" customHeight="1">
      <c r="A26" s="172"/>
      <c r="B26" s="23"/>
      <c r="C26" s="172"/>
      <c r="D26" s="172"/>
      <c r="E26" s="168" t="str">
        <f>IF('Rekapitulácia stavby'!E20="","",'Rekapitulácia stavby'!E20)</f>
        <v xml:space="preserve"> </v>
      </c>
      <c r="F26" s="172"/>
      <c r="G26" s="172"/>
      <c r="H26" s="172"/>
      <c r="I26" s="173" t="s">
        <v>24</v>
      </c>
      <c r="J26" s="168" t="str">
        <f>IF('Rekapitulácia stavby'!AN20="","",'Rekapitulácia stavby'!AN20)</f>
        <v/>
      </c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29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spans="1:31" s="2" customFormat="1" ht="12" customHeight="1">
      <c r="A28" s="172"/>
      <c r="B28" s="23"/>
      <c r="C28" s="172"/>
      <c r="D28" s="173" t="s">
        <v>31</v>
      </c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8" customFormat="1" ht="16.5" customHeight="1">
      <c r="A29" s="83"/>
      <c r="B29" s="84"/>
      <c r="C29" s="83"/>
      <c r="D29" s="83"/>
      <c r="E29" s="264" t="s">
        <v>1</v>
      </c>
      <c r="F29" s="264"/>
      <c r="G29" s="264"/>
      <c r="H29" s="264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>
      <c r="A30" s="172"/>
      <c r="B30" s="23"/>
      <c r="C30" s="172"/>
      <c r="D30" s="172"/>
      <c r="E30" s="172"/>
      <c r="F30" s="172"/>
      <c r="G30" s="172"/>
      <c r="H30" s="172"/>
      <c r="I30" s="172"/>
      <c r="J30" s="172"/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25.35" customHeight="1">
      <c r="A32" s="172"/>
      <c r="B32" s="23"/>
      <c r="C32" s="172"/>
      <c r="D32" s="86" t="s">
        <v>32</v>
      </c>
      <c r="E32" s="172"/>
      <c r="F32" s="172"/>
      <c r="G32" s="172"/>
      <c r="H32" s="172"/>
      <c r="I32" s="172"/>
      <c r="J32" s="161">
        <f>ROUND(J129, 2)</f>
        <v>14496.37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6.95" customHeight="1">
      <c r="A33" s="172"/>
      <c r="B33" s="23"/>
      <c r="C33" s="172"/>
      <c r="D33" s="52"/>
      <c r="E33" s="52"/>
      <c r="F33" s="52"/>
      <c r="G33" s="52"/>
      <c r="H33" s="52"/>
      <c r="I33" s="52"/>
      <c r="J33" s="52"/>
      <c r="K33" s="5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2"/>
      <c r="F34" s="171" t="s">
        <v>34</v>
      </c>
      <c r="G34" s="172"/>
      <c r="H34" s="172"/>
      <c r="I34" s="171" t="s">
        <v>33</v>
      </c>
      <c r="J34" s="171" t="s">
        <v>35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customHeight="1">
      <c r="A35" s="172"/>
      <c r="B35" s="23"/>
      <c r="C35" s="172"/>
      <c r="D35" s="87" t="s">
        <v>36</v>
      </c>
      <c r="E35" s="173" t="s">
        <v>37</v>
      </c>
      <c r="F35" s="88">
        <f>ROUND((SUM(BE129:BE173)),  2)</f>
        <v>0</v>
      </c>
      <c r="G35" s="172"/>
      <c r="H35" s="172"/>
      <c r="I35" s="89">
        <v>0.2</v>
      </c>
      <c r="J35" s="88">
        <f>ROUND(((SUM(BE129:BE173))*I35),  2)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customHeight="1">
      <c r="A36" s="172"/>
      <c r="B36" s="23"/>
      <c r="C36" s="172"/>
      <c r="D36" s="172"/>
      <c r="E36" s="173" t="s">
        <v>38</v>
      </c>
      <c r="F36" s="88">
        <f>ROUND((SUM(BF129:BF173)),  2)</f>
        <v>14496.37</v>
      </c>
      <c r="G36" s="172"/>
      <c r="H36" s="172"/>
      <c r="I36" s="89">
        <v>0.2</v>
      </c>
      <c r="J36" s="88">
        <f>ROUND(((SUM(BF129:BF173))*I36),  2)</f>
        <v>2899.27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39</v>
      </c>
      <c r="F37" s="88">
        <f>ROUND((SUM(BG129:BG173)),  2)</f>
        <v>0</v>
      </c>
      <c r="G37" s="172"/>
      <c r="H37" s="172"/>
      <c r="I37" s="89">
        <v>0.2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14.45" hidden="1" customHeight="1">
      <c r="A38" s="172"/>
      <c r="B38" s="23"/>
      <c r="C38" s="172"/>
      <c r="D38" s="172"/>
      <c r="E38" s="173" t="s">
        <v>40</v>
      </c>
      <c r="F38" s="88">
        <f>ROUND((SUM(BH129:BH173)),  2)</f>
        <v>0</v>
      </c>
      <c r="G38" s="172"/>
      <c r="H38" s="172"/>
      <c r="I38" s="89">
        <v>0.2</v>
      </c>
      <c r="J38" s="88">
        <f>0</f>
        <v>0</v>
      </c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14.45" hidden="1" customHeight="1">
      <c r="A39" s="172"/>
      <c r="B39" s="23"/>
      <c r="C39" s="172"/>
      <c r="D39" s="172"/>
      <c r="E39" s="173" t="s">
        <v>41</v>
      </c>
      <c r="F39" s="88">
        <f>ROUND((SUM(BI129:BI173)),  2)</f>
        <v>0</v>
      </c>
      <c r="G39" s="172"/>
      <c r="H39" s="172"/>
      <c r="I39" s="89">
        <v>0</v>
      </c>
      <c r="J39" s="88">
        <f>0</f>
        <v>0</v>
      </c>
      <c r="K39" s="172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6.9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2" customFormat="1" ht="25.35" customHeight="1">
      <c r="A41" s="172"/>
      <c r="B41" s="23"/>
      <c r="C41" s="90"/>
      <c r="D41" s="91" t="s">
        <v>42</v>
      </c>
      <c r="E41" s="46"/>
      <c r="F41" s="46"/>
      <c r="G41" s="92" t="s">
        <v>43</v>
      </c>
      <c r="H41" s="93" t="s">
        <v>44</v>
      </c>
      <c r="I41" s="46"/>
      <c r="J41" s="94">
        <f>SUM(J32:J39)</f>
        <v>17395.64</v>
      </c>
      <c r="K41" s="95"/>
      <c r="L41" s="29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</row>
    <row r="42" spans="1:31" s="2" customFormat="1" ht="14.45" customHeight="1">
      <c r="A42" s="172"/>
      <c r="B42" s="23"/>
      <c r="C42" s="172"/>
      <c r="D42" s="172"/>
      <c r="E42" s="172"/>
      <c r="F42" s="172"/>
      <c r="G42" s="172"/>
      <c r="H42" s="172"/>
      <c r="I42" s="172"/>
      <c r="J42" s="172"/>
      <c r="K42" s="172"/>
      <c r="L42" s="29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3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31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31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31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31" s="1" customFormat="1" ht="12" customHeight="1">
      <c r="A86" s="162"/>
      <c r="B86" s="17"/>
      <c r="C86" s="173" t="s">
        <v>109</v>
      </c>
      <c r="D86" s="162"/>
      <c r="E86" s="162"/>
      <c r="F86" s="162"/>
      <c r="G86" s="162"/>
      <c r="H86" s="162"/>
      <c r="I86" s="162"/>
      <c r="J86" s="162"/>
      <c r="K86" s="162"/>
      <c r="L86" s="17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31" s="2" customFormat="1" ht="16.5" customHeight="1">
      <c r="A87" s="172"/>
      <c r="B87" s="23"/>
      <c r="C87" s="172"/>
      <c r="D87" s="172"/>
      <c r="E87" s="275" t="s">
        <v>313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31" s="2" customFormat="1" ht="12" customHeight="1">
      <c r="A88" s="172"/>
      <c r="B88" s="23"/>
      <c r="C88" s="173" t="s">
        <v>314</v>
      </c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31" s="2" customFormat="1" ht="16.5" customHeight="1">
      <c r="A89" s="172"/>
      <c r="B89" s="23"/>
      <c r="C89" s="172"/>
      <c r="D89" s="172"/>
      <c r="E89" s="259" t="str">
        <f>E11</f>
        <v>2-21-2-3 - Atypové prvky</v>
      </c>
      <c r="F89" s="274"/>
      <c r="G89" s="274"/>
      <c r="H89" s="274"/>
      <c r="I89" s="172"/>
      <c r="J89" s="172"/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31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31" s="2" customFormat="1" ht="12" customHeight="1">
      <c r="A91" s="172"/>
      <c r="B91" s="23"/>
      <c r="C91" s="173" t="s">
        <v>17</v>
      </c>
      <c r="D91" s="172"/>
      <c r="E91" s="172"/>
      <c r="F91" s="168" t="str">
        <f>F14</f>
        <v>Dúbravka, Bratislava</v>
      </c>
      <c r="G91" s="172"/>
      <c r="H91" s="172"/>
      <c r="I91" s="173" t="s">
        <v>19</v>
      </c>
      <c r="J91" s="164" t="str">
        <f>IF(J14="","",J14)</f>
        <v>23. 3. 2021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31" s="2" customFormat="1" ht="6.95" customHeight="1">
      <c r="A92" s="172"/>
      <c r="B92" s="23"/>
      <c r="C92" s="172"/>
      <c r="D92" s="172"/>
      <c r="E92" s="172"/>
      <c r="F92" s="172"/>
      <c r="G92" s="172"/>
      <c r="H92" s="172"/>
      <c r="I92" s="172"/>
      <c r="J92" s="172"/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31" s="2" customFormat="1" ht="25.7" customHeight="1">
      <c r="A93" s="172"/>
      <c r="B93" s="23"/>
      <c r="C93" s="173" t="s">
        <v>21</v>
      </c>
      <c r="D93" s="172"/>
      <c r="E93" s="172"/>
      <c r="F93" s="168" t="str">
        <f>E17</f>
        <v>Metropolitní inštitút Bratislavy</v>
      </c>
      <c r="G93" s="172"/>
      <c r="H93" s="172"/>
      <c r="I93" s="173" t="s">
        <v>27</v>
      </c>
      <c r="J93" s="169" t="str">
        <f>E23</f>
        <v>Ing. Magdaléna Horňáková</v>
      </c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31" s="2" customFormat="1" ht="15.2" customHeight="1">
      <c r="A94" s="172"/>
      <c r="B94" s="23"/>
      <c r="C94" s="173" t="s">
        <v>25</v>
      </c>
      <c r="D94" s="172"/>
      <c r="E94" s="172"/>
      <c r="F94" s="168" t="str">
        <f>IF(E20="","",E20)</f>
        <v xml:space="preserve"> </v>
      </c>
      <c r="G94" s="172"/>
      <c r="H94" s="172"/>
      <c r="I94" s="173" t="s">
        <v>30</v>
      </c>
      <c r="J94" s="169" t="str">
        <f>E26</f>
        <v xml:space="preserve"> </v>
      </c>
      <c r="K94" s="172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31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2" customFormat="1" ht="29.25" customHeight="1">
      <c r="A96" s="172"/>
      <c r="B96" s="23"/>
      <c r="C96" s="98" t="s">
        <v>112</v>
      </c>
      <c r="D96" s="90"/>
      <c r="E96" s="90"/>
      <c r="F96" s="90"/>
      <c r="G96" s="90"/>
      <c r="H96" s="90"/>
      <c r="I96" s="90"/>
      <c r="J96" s="99" t="s">
        <v>113</v>
      </c>
      <c r="K96" s="90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47" s="2" customFormat="1" ht="10.35" customHeight="1">
      <c r="A97" s="172"/>
      <c r="B97" s="23"/>
      <c r="C97" s="172"/>
      <c r="D97" s="172"/>
      <c r="E97" s="172"/>
      <c r="F97" s="172"/>
      <c r="G97" s="172"/>
      <c r="H97" s="172"/>
      <c r="I97" s="172"/>
      <c r="J97" s="172"/>
      <c r="K97" s="172"/>
      <c r="L97" s="29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47" s="2" customFormat="1" ht="22.9" customHeight="1">
      <c r="A98" s="172"/>
      <c r="B98" s="23"/>
      <c r="C98" s="100" t="s">
        <v>114</v>
      </c>
      <c r="D98" s="172"/>
      <c r="E98" s="172"/>
      <c r="F98" s="172"/>
      <c r="G98" s="172"/>
      <c r="H98" s="172"/>
      <c r="I98" s="172"/>
      <c r="J98" s="161">
        <f>J129</f>
        <v>14496.370000000003</v>
      </c>
      <c r="K98" s="172"/>
      <c r="L98" s="29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4" t="s">
        <v>115</v>
      </c>
    </row>
    <row r="99" spans="1:47" s="9" customFormat="1" ht="24.95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J130</f>
        <v>14026.110000000002</v>
      </c>
      <c r="L99" s="101"/>
    </row>
    <row r="100" spans="1:47" s="10" customFormat="1" ht="19.899999999999999" customHeight="1">
      <c r="A100" s="160"/>
      <c r="B100" s="105"/>
      <c r="C100" s="160"/>
      <c r="D100" s="106" t="s">
        <v>117</v>
      </c>
      <c r="E100" s="107"/>
      <c r="F100" s="107"/>
      <c r="G100" s="107"/>
      <c r="H100" s="107"/>
      <c r="I100" s="107"/>
      <c r="J100" s="108">
        <f>J131</f>
        <v>275.72000000000003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</row>
    <row r="101" spans="1:47" s="10" customFormat="1" ht="19.899999999999999" customHeight="1">
      <c r="A101" s="160"/>
      <c r="B101" s="105"/>
      <c r="C101" s="160"/>
      <c r="D101" s="106" t="s">
        <v>316</v>
      </c>
      <c r="E101" s="107"/>
      <c r="F101" s="107"/>
      <c r="G101" s="107"/>
      <c r="H101" s="107"/>
      <c r="I101" s="107"/>
      <c r="J101" s="108">
        <f>J137</f>
        <v>4547.8900000000003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</row>
    <row r="102" spans="1:47" s="10" customFormat="1" ht="19.899999999999999" customHeight="1">
      <c r="A102" s="160"/>
      <c r="B102" s="105"/>
      <c r="C102" s="160"/>
      <c r="D102" s="106" t="s">
        <v>371</v>
      </c>
      <c r="E102" s="107"/>
      <c r="F102" s="107"/>
      <c r="G102" s="107"/>
      <c r="H102" s="107"/>
      <c r="I102" s="107"/>
      <c r="J102" s="108">
        <f>J146</f>
        <v>630.85</v>
      </c>
      <c r="K102" s="160"/>
      <c r="L102" s="105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</row>
    <row r="103" spans="1:47" s="10" customFormat="1" ht="19.899999999999999" customHeight="1">
      <c r="A103" s="160"/>
      <c r="B103" s="105"/>
      <c r="C103" s="160"/>
      <c r="D103" s="106" t="s">
        <v>120</v>
      </c>
      <c r="E103" s="107"/>
      <c r="F103" s="107"/>
      <c r="G103" s="107"/>
      <c r="H103" s="107"/>
      <c r="I103" s="107"/>
      <c r="J103" s="108">
        <f>J148</f>
        <v>7046.8100000000013</v>
      </c>
      <c r="K103" s="160"/>
      <c r="L103" s="105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</row>
    <row r="104" spans="1:47" s="10" customFormat="1" ht="19.899999999999999" customHeight="1">
      <c r="A104" s="160"/>
      <c r="B104" s="105"/>
      <c r="C104" s="160"/>
      <c r="D104" s="106" t="s">
        <v>121</v>
      </c>
      <c r="E104" s="107"/>
      <c r="F104" s="107"/>
      <c r="G104" s="107"/>
      <c r="H104" s="107"/>
      <c r="I104" s="107"/>
      <c r="J104" s="108">
        <f>J161</f>
        <v>1524.84</v>
      </c>
      <c r="K104" s="160"/>
      <c r="L104" s="105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</row>
    <row r="105" spans="1:47" s="9" customFormat="1" ht="24.95" customHeight="1">
      <c r="B105" s="101"/>
      <c r="D105" s="102" t="s">
        <v>372</v>
      </c>
      <c r="E105" s="103"/>
      <c r="F105" s="103"/>
      <c r="G105" s="103"/>
      <c r="H105" s="103"/>
      <c r="I105" s="103"/>
      <c r="J105" s="104">
        <f>J163</f>
        <v>470.26</v>
      </c>
      <c r="L105" s="101"/>
    </row>
    <row r="106" spans="1:47" s="10" customFormat="1" ht="19.899999999999999" customHeight="1">
      <c r="A106" s="160"/>
      <c r="B106" s="105"/>
      <c r="C106" s="160"/>
      <c r="D106" s="106" t="s">
        <v>373</v>
      </c>
      <c r="E106" s="107"/>
      <c r="F106" s="107"/>
      <c r="G106" s="107"/>
      <c r="H106" s="107"/>
      <c r="I106" s="107"/>
      <c r="J106" s="108">
        <f>J164</f>
        <v>433.34999999999997</v>
      </c>
      <c r="K106" s="160"/>
      <c r="L106" s="105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</row>
    <row r="107" spans="1:47" s="10" customFormat="1" ht="19.899999999999999" customHeight="1">
      <c r="A107" s="160"/>
      <c r="B107" s="105"/>
      <c r="C107" s="160"/>
      <c r="D107" s="106" t="s">
        <v>374</v>
      </c>
      <c r="E107" s="107"/>
      <c r="F107" s="107"/>
      <c r="G107" s="107"/>
      <c r="H107" s="107"/>
      <c r="I107" s="107"/>
      <c r="J107" s="108">
        <f>J172</f>
        <v>36.909999999999997</v>
      </c>
      <c r="K107" s="160"/>
      <c r="L107" s="105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</row>
    <row r="108" spans="1:47" s="2" customFormat="1" ht="21.75" customHeight="1">
      <c r="A108" s="172"/>
      <c r="B108" s="23"/>
      <c r="C108" s="172"/>
      <c r="D108" s="172"/>
      <c r="E108" s="172"/>
      <c r="F108" s="172"/>
      <c r="G108" s="172"/>
      <c r="H108" s="172"/>
      <c r="I108" s="172"/>
      <c r="J108" s="172"/>
      <c r="K108" s="172"/>
      <c r="L108" s="29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</row>
    <row r="109" spans="1:47" s="2" customFormat="1" ht="6.95" customHeight="1">
      <c r="A109" s="172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3" spans="1:31" s="2" customFormat="1" ht="6.95" customHeight="1">
      <c r="A113" s="172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31" s="2" customFormat="1" ht="24.95" customHeight="1">
      <c r="A114" s="172"/>
      <c r="B114" s="23"/>
      <c r="C114" s="18" t="s">
        <v>122</v>
      </c>
      <c r="D114" s="172"/>
      <c r="E114" s="172"/>
      <c r="F114" s="172"/>
      <c r="G114" s="172"/>
      <c r="H114" s="172"/>
      <c r="I114" s="172"/>
      <c r="J114" s="172"/>
      <c r="K114" s="172"/>
      <c r="L114" s="29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</row>
    <row r="115" spans="1:31" s="2" customFormat="1" ht="6.95" customHeight="1">
      <c r="A115" s="172"/>
      <c r="B115" s="23"/>
      <c r="C115" s="172"/>
      <c r="D115" s="172"/>
      <c r="E115" s="172"/>
      <c r="F115" s="172"/>
      <c r="G115" s="172"/>
      <c r="H115" s="172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31" s="2" customFormat="1" ht="12" customHeight="1">
      <c r="A116" s="172"/>
      <c r="B116" s="23"/>
      <c r="C116" s="173" t="s">
        <v>13</v>
      </c>
      <c r="D116" s="172"/>
      <c r="E116" s="172"/>
      <c r="F116" s="172"/>
      <c r="G116" s="172"/>
      <c r="H116" s="172"/>
      <c r="I116" s="172"/>
      <c r="J116" s="172"/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31" s="2" customFormat="1" ht="16.5" customHeight="1">
      <c r="A117" s="172"/>
      <c r="B117" s="23"/>
      <c r="C117" s="172"/>
      <c r="D117" s="172"/>
      <c r="E117" s="275" t="str">
        <f>E7</f>
        <v>Motýlia lúka - Pri kríži</v>
      </c>
      <c r="F117" s="276"/>
      <c r="G117" s="276"/>
      <c r="H117" s="276"/>
      <c r="I117" s="172"/>
      <c r="J117" s="172"/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31" s="1" customFormat="1" ht="12" customHeight="1">
      <c r="A118" s="162"/>
      <c r="B118" s="17"/>
      <c r="C118" s="173" t="s">
        <v>109</v>
      </c>
      <c r="D118" s="162"/>
      <c r="E118" s="162"/>
      <c r="F118" s="162"/>
      <c r="G118" s="162"/>
      <c r="H118" s="162"/>
      <c r="I118" s="162"/>
      <c r="J118" s="162"/>
      <c r="K118" s="162"/>
      <c r="L118" s="17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31" s="2" customFormat="1" ht="16.5" customHeight="1">
      <c r="A119" s="172"/>
      <c r="B119" s="23"/>
      <c r="C119" s="172"/>
      <c r="D119" s="172"/>
      <c r="E119" s="275" t="s">
        <v>313</v>
      </c>
      <c r="F119" s="274"/>
      <c r="G119" s="274"/>
      <c r="H119" s="274"/>
      <c r="I119" s="172"/>
      <c r="J119" s="172"/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31" s="2" customFormat="1" ht="12" customHeight="1">
      <c r="A120" s="172"/>
      <c r="B120" s="23"/>
      <c r="C120" s="173" t="s">
        <v>314</v>
      </c>
      <c r="D120" s="172"/>
      <c r="E120" s="172"/>
      <c r="F120" s="172"/>
      <c r="G120" s="172"/>
      <c r="H120" s="172"/>
      <c r="I120" s="172"/>
      <c r="J120" s="172"/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31" s="2" customFormat="1" ht="16.5" customHeight="1">
      <c r="A121" s="172"/>
      <c r="B121" s="23"/>
      <c r="C121" s="172"/>
      <c r="D121" s="172"/>
      <c r="E121" s="259" t="str">
        <f>E11</f>
        <v>2-21-2-3 - Atypové prvky</v>
      </c>
      <c r="F121" s="274"/>
      <c r="G121" s="274"/>
      <c r="H121" s="274"/>
      <c r="I121" s="172"/>
      <c r="J121" s="172"/>
      <c r="K121" s="172"/>
      <c r="L121" s="29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</row>
    <row r="122" spans="1:31" s="2" customFormat="1" ht="6.95" customHeight="1">
      <c r="A122" s="172"/>
      <c r="B122" s="23"/>
      <c r="C122" s="172"/>
      <c r="D122" s="172"/>
      <c r="E122" s="172"/>
      <c r="F122" s="172"/>
      <c r="G122" s="172"/>
      <c r="H122" s="172"/>
      <c r="I122" s="172"/>
      <c r="J122" s="172"/>
      <c r="K122" s="172"/>
      <c r="L122" s="29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</row>
    <row r="123" spans="1:31" s="2" customFormat="1" ht="12" customHeight="1">
      <c r="A123" s="172"/>
      <c r="B123" s="23"/>
      <c r="C123" s="173" t="s">
        <v>17</v>
      </c>
      <c r="D123" s="172"/>
      <c r="E123" s="172"/>
      <c r="F123" s="168" t="str">
        <f>F14</f>
        <v>Dúbravka, Bratislava</v>
      </c>
      <c r="G123" s="172"/>
      <c r="H123" s="172"/>
      <c r="I123" s="173" t="s">
        <v>19</v>
      </c>
      <c r="J123" s="164" t="str">
        <f>IF(J14="","",J14)</f>
        <v>23. 3. 2021</v>
      </c>
      <c r="K123" s="172"/>
      <c r="L123" s="29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31" s="2" customFormat="1" ht="6.95" customHeight="1">
      <c r="A124" s="172"/>
      <c r="B124" s="23"/>
      <c r="C124" s="172"/>
      <c r="D124" s="172"/>
      <c r="E124" s="172"/>
      <c r="F124" s="172"/>
      <c r="G124" s="172"/>
      <c r="H124" s="172"/>
      <c r="I124" s="172"/>
      <c r="J124" s="172"/>
      <c r="K124" s="172"/>
      <c r="L124" s="29"/>
      <c r="S124" s="172"/>
      <c r="T124" s="172"/>
      <c r="U124" s="172"/>
      <c r="V124" s="172"/>
      <c r="W124" s="172"/>
      <c r="X124" s="172"/>
      <c r="Y124" s="172"/>
      <c r="Z124" s="172"/>
      <c r="AA124" s="172"/>
      <c r="AB124" s="172"/>
      <c r="AC124" s="172"/>
      <c r="AD124" s="172"/>
      <c r="AE124" s="172"/>
    </row>
    <row r="125" spans="1:31" s="2" customFormat="1" ht="25.7" customHeight="1">
      <c r="A125" s="172"/>
      <c r="B125" s="23"/>
      <c r="C125" s="173" t="s">
        <v>21</v>
      </c>
      <c r="D125" s="172"/>
      <c r="E125" s="172"/>
      <c r="F125" s="168" t="str">
        <f>E17</f>
        <v>Metropolitní inštitút Bratislavy</v>
      </c>
      <c r="G125" s="172"/>
      <c r="H125" s="172"/>
      <c r="I125" s="173" t="s">
        <v>27</v>
      </c>
      <c r="J125" s="169" t="str">
        <f>E23</f>
        <v>Ing. Magdaléna Horňáková</v>
      </c>
      <c r="K125" s="172"/>
      <c r="L125" s="29"/>
      <c r="S125" s="172"/>
      <c r="T125" s="172"/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</row>
    <row r="126" spans="1:31" s="2" customFormat="1" ht="15.2" customHeight="1">
      <c r="A126" s="172"/>
      <c r="B126" s="23"/>
      <c r="C126" s="173" t="s">
        <v>25</v>
      </c>
      <c r="D126" s="172"/>
      <c r="E126" s="172"/>
      <c r="F126" s="168" t="str">
        <f>IF(E20="","",E20)</f>
        <v xml:space="preserve"> </v>
      </c>
      <c r="G126" s="172"/>
      <c r="H126" s="172"/>
      <c r="I126" s="173" t="s">
        <v>30</v>
      </c>
      <c r="J126" s="169" t="str">
        <f>E26</f>
        <v xml:space="preserve"> </v>
      </c>
      <c r="K126" s="172"/>
      <c r="L126" s="29"/>
      <c r="S126" s="172"/>
      <c r="T126" s="172"/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</row>
    <row r="127" spans="1:31" s="2" customFormat="1" ht="10.35" customHeight="1">
      <c r="A127" s="172"/>
      <c r="B127" s="23"/>
      <c r="C127" s="172"/>
      <c r="D127" s="172"/>
      <c r="E127" s="172"/>
      <c r="F127" s="172"/>
      <c r="G127" s="172"/>
      <c r="H127" s="172"/>
      <c r="I127" s="172"/>
      <c r="J127" s="172"/>
      <c r="K127" s="172"/>
      <c r="L127" s="29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</row>
    <row r="128" spans="1:31" s="11" customFormat="1" ht="29.25" customHeight="1">
      <c r="A128" s="109"/>
      <c r="B128" s="110"/>
      <c r="C128" s="111" t="s">
        <v>123</v>
      </c>
      <c r="D128" s="112" t="s">
        <v>57</v>
      </c>
      <c r="E128" s="112" t="s">
        <v>53</v>
      </c>
      <c r="F128" s="112" t="s">
        <v>54</v>
      </c>
      <c r="G128" s="112" t="s">
        <v>124</v>
      </c>
      <c r="H128" s="112" t="s">
        <v>125</v>
      </c>
      <c r="I128" s="112" t="s">
        <v>126</v>
      </c>
      <c r="J128" s="113" t="s">
        <v>113</v>
      </c>
      <c r="K128" s="114" t="s">
        <v>127</v>
      </c>
      <c r="L128" s="115"/>
      <c r="M128" s="48" t="s">
        <v>1</v>
      </c>
      <c r="N128" s="49" t="s">
        <v>36</v>
      </c>
      <c r="O128" s="49" t="s">
        <v>128</v>
      </c>
      <c r="P128" s="49" t="s">
        <v>129</v>
      </c>
      <c r="Q128" s="49" t="s">
        <v>130</v>
      </c>
      <c r="R128" s="49" t="s">
        <v>131</v>
      </c>
      <c r="S128" s="49" t="s">
        <v>132</v>
      </c>
      <c r="T128" s="50" t="s">
        <v>133</v>
      </c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</row>
    <row r="129" spans="1:65" s="2" customFormat="1" ht="22.9" customHeight="1">
      <c r="A129" s="172"/>
      <c r="B129" s="23"/>
      <c r="C129" s="55" t="s">
        <v>114</v>
      </c>
      <c r="D129" s="172"/>
      <c r="E129" s="172"/>
      <c r="F129" s="172"/>
      <c r="G129" s="172"/>
      <c r="H129" s="172"/>
      <c r="I129" s="172"/>
      <c r="J129" s="116">
        <f>BK129</f>
        <v>14496.370000000003</v>
      </c>
      <c r="K129" s="172"/>
      <c r="L129" s="23"/>
      <c r="M129" s="51"/>
      <c r="N129" s="42"/>
      <c r="O129" s="52"/>
      <c r="P129" s="117">
        <f>P130+P163</f>
        <v>424.29931347999997</v>
      </c>
      <c r="Q129" s="52"/>
      <c r="R129" s="117">
        <f>R130+R163</f>
        <v>42.728950300000001</v>
      </c>
      <c r="S129" s="52"/>
      <c r="T129" s="118">
        <f>T130+T163</f>
        <v>0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T129" s="14" t="s">
        <v>71</v>
      </c>
      <c r="AU129" s="14" t="s">
        <v>115</v>
      </c>
      <c r="BK129" s="119">
        <f>BK130+BK163</f>
        <v>14496.370000000003</v>
      </c>
    </row>
    <row r="130" spans="1:65" s="12" customFormat="1" ht="25.9" customHeight="1">
      <c r="B130" s="120"/>
      <c r="D130" s="121" t="s">
        <v>71</v>
      </c>
      <c r="E130" s="122" t="s">
        <v>134</v>
      </c>
      <c r="F130" s="122" t="s">
        <v>135</v>
      </c>
      <c r="J130" s="123">
        <f>BK130</f>
        <v>14026.110000000002</v>
      </c>
      <c r="L130" s="120"/>
      <c r="M130" s="124"/>
      <c r="N130" s="125"/>
      <c r="O130" s="125"/>
      <c r="P130" s="126">
        <f>P131+P137+P146+P148+P161</f>
        <v>409.25359831999998</v>
      </c>
      <c r="Q130" s="125"/>
      <c r="R130" s="126">
        <f>R131+R137+R146+R148+R161</f>
        <v>42.522139719999998</v>
      </c>
      <c r="S130" s="125"/>
      <c r="T130" s="127">
        <f>T131+T137+T146+T148+T161</f>
        <v>0</v>
      </c>
      <c r="AR130" s="121" t="s">
        <v>80</v>
      </c>
      <c r="AT130" s="128" t="s">
        <v>71</v>
      </c>
      <c r="AU130" s="128" t="s">
        <v>72</v>
      </c>
      <c r="AY130" s="121" t="s">
        <v>136</v>
      </c>
      <c r="BK130" s="129">
        <f>BK131+BK137+BK146+BK148+BK161</f>
        <v>14026.110000000002</v>
      </c>
    </row>
    <row r="131" spans="1:65" s="12" customFormat="1" ht="22.9" customHeight="1">
      <c r="B131" s="120"/>
      <c r="D131" s="121" t="s">
        <v>71</v>
      </c>
      <c r="E131" s="130" t="s">
        <v>80</v>
      </c>
      <c r="F131" s="130" t="s">
        <v>137</v>
      </c>
      <c r="J131" s="131">
        <f>BK131</f>
        <v>275.72000000000003</v>
      </c>
      <c r="L131" s="120"/>
      <c r="M131" s="124"/>
      <c r="N131" s="125"/>
      <c r="O131" s="125"/>
      <c r="P131" s="126">
        <f>SUM(P132:P136)</f>
        <v>13.850784000000001</v>
      </c>
      <c r="Q131" s="125"/>
      <c r="R131" s="126">
        <f>SUM(R132:R136)</f>
        <v>0</v>
      </c>
      <c r="S131" s="125"/>
      <c r="T131" s="127">
        <f>SUM(T132:T136)</f>
        <v>0</v>
      </c>
      <c r="AR131" s="121" t="s">
        <v>80</v>
      </c>
      <c r="AT131" s="128" t="s">
        <v>71</v>
      </c>
      <c r="AU131" s="128" t="s">
        <v>80</v>
      </c>
      <c r="AY131" s="121" t="s">
        <v>136</v>
      </c>
      <c r="BK131" s="129">
        <f>SUM(BK132:BK136)</f>
        <v>275.72000000000003</v>
      </c>
    </row>
    <row r="132" spans="1:65" s="2" customFormat="1" ht="14.45" customHeight="1">
      <c r="A132" s="172"/>
      <c r="B132" s="132"/>
      <c r="C132" s="133" t="s">
        <v>80</v>
      </c>
      <c r="D132" s="133" t="s">
        <v>139</v>
      </c>
      <c r="E132" s="134" t="s">
        <v>317</v>
      </c>
      <c r="F132" s="135" t="s">
        <v>318</v>
      </c>
      <c r="G132" s="136" t="s">
        <v>164</v>
      </c>
      <c r="H132" s="137">
        <v>2.952</v>
      </c>
      <c r="I132" s="138">
        <v>53.44</v>
      </c>
      <c r="J132" s="138">
        <f>ROUND(I132*H132,2)</f>
        <v>157.75</v>
      </c>
      <c r="K132" s="139"/>
      <c r="L132" s="23"/>
      <c r="M132" s="140" t="s">
        <v>1</v>
      </c>
      <c r="N132" s="141" t="s">
        <v>38</v>
      </c>
      <c r="O132" s="142">
        <v>3.85</v>
      </c>
      <c r="P132" s="142">
        <f>O132*H132</f>
        <v>11.3652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>IF(N132="základná",J132,0)</f>
        <v>0</v>
      </c>
      <c r="BF132" s="145">
        <f>IF(N132="znížená",J132,0)</f>
        <v>157.75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4" t="s">
        <v>88</v>
      </c>
      <c r="BK132" s="145">
        <f>ROUND(I132*H132,2)</f>
        <v>157.75</v>
      </c>
      <c r="BL132" s="14" t="s">
        <v>143</v>
      </c>
      <c r="BM132" s="144" t="s">
        <v>375</v>
      </c>
    </row>
    <row r="133" spans="1:65" s="2" customFormat="1" ht="24.2" customHeight="1">
      <c r="A133" s="172"/>
      <c r="B133" s="132"/>
      <c r="C133" s="133" t="s">
        <v>88</v>
      </c>
      <c r="D133" s="133" t="s">
        <v>139</v>
      </c>
      <c r="E133" s="134" t="s">
        <v>171</v>
      </c>
      <c r="F133" s="135" t="s">
        <v>172</v>
      </c>
      <c r="G133" s="136" t="s">
        <v>164</v>
      </c>
      <c r="H133" s="137">
        <v>2.952</v>
      </c>
      <c r="I133" s="138">
        <v>4</v>
      </c>
      <c r="J133" s="138">
        <f>ROUND(I133*H133,2)</f>
        <v>11.81</v>
      </c>
      <c r="K133" s="139"/>
      <c r="L133" s="23"/>
      <c r="M133" s="140" t="s">
        <v>1</v>
      </c>
      <c r="N133" s="141" t="s">
        <v>38</v>
      </c>
      <c r="O133" s="142">
        <v>7.0999999999999994E-2</v>
      </c>
      <c r="P133" s="142">
        <f>O133*H133</f>
        <v>0.20959199999999997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  <c r="AR133" s="144" t="s">
        <v>143</v>
      </c>
      <c r="AT133" s="144" t="s">
        <v>139</v>
      </c>
      <c r="AU133" s="144" t="s">
        <v>88</v>
      </c>
      <c r="AY133" s="14" t="s">
        <v>136</v>
      </c>
      <c r="BE133" s="145">
        <f>IF(N133="základná",J133,0)</f>
        <v>0</v>
      </c>
      <c r="BF133" s="145">
        <f>IF(N133="znížená",J133,0)</f>
        <v>11.81</v>
      </c>
      <c r="BG133" s="145">
        <f>IF(N133="zákl. prenesená",J133,0)</f>
        <v>0</v>
      </c>
      <c r="BH133" s="145">
        <f>IF(N133="zníž. prenesená",J133,0)</f>
        <v>0</v>
      </c>
      <c r="BI133" s="145">
        <f>IF(N133="nulová",J133,0)</f>
        <v>0</v>
      </c>
      <c r="BJ133" s="14" t="s">
        <v>88</v>
      </c>
      <c r="BK133" s="145">
        <f>ROUND(I133*H133,2)</f>
        <v>11.81</v>
      </c>
      <c r="BL133" s="14" t="s">
        <v>143</v>
      </c>
      <c r="BM133" s="144" t="s">
        <v>376</v>
      </c>
    </row>
    <row r="134" spans="1:65" s="2" customFormat="1" ht="37.9" customHeight="1">
      <c r="A134" s="172"/>
      <c r="B134" s="132"/>
      <c r="C134" s="133" t="s">
        <v>275</v>
      </c>
      <c r="D134" s="133" t="s">
        <v>139</v>
      </c>
      <c r="E134" s="134" t="s">
        <v>175</v>
      </c>
      <c r="F134" s="135" t="s">
        <v>176</v>
      </c>
      <c r="G134" s="136" t="s">
        <v>164</v>
      </c>
      <c r="H134" s="137">
        <v>64.944000000000003</v>
      </c>
      <c r="I134" s="138">
        <v>0.4</v>
      </c>
      <c r="J134" s="138">
        <f>ROUND(I134*H134,2)</f>
        <v>25.98</v>
      </c>
      <c r="K134" s="139"/>
      <c r="L134" s="23"/>
      <c r="M134" s="140" t="s">
        <v>1</v>
      </c>
      <c r="N134" s="141" t="s">
        <v>38</v>
      </c>
      <c r="O134" s="142">
        <v>7.0000000000000001E-3</v>
      </c>
      <c r="P134" s="142">
        <f>O134*H134</f>
        <v>0.45460800000000001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>IF(N134="základná",J134,0)</f>
        <v>0</v>
      </c>
      <c r="BF134" s="145">
        <f>IF(N134="znížená",J134,0)</f>
        <v>25.98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4" t="s">
        <v>88</v>
      </c>
      <c r="BK134" s="145">
        <f>ROUND(I134*H134,2)</f>
        <v>25.98</v>
      </c>
      <c r="BL134" s="14" t="s">
        <v>143</v>
      </c>
      <c r="BM134" s="144" t="s">
        <v>377</v>
      </c>
    </row>
    <row r="135" spans="1:65" s="2" customFormat="1" ht="24.2" customHeight="1">
      <c r="A135" s="172"/>
      <c r="B135" s="132"/>
      <c r="C135" s="133" t="s">
        <v>143</v>
      </c>
      <c r="D135" s="133" t="s">
        <v>139</v>
      </c>
      <c r="E135" s="134" t="s">
        <v>322</v>
      </c>
      <c r="F135" s="135" t="s">
        <v>323</v>
      </c>
      <c r="G135" s="136" t="s">
        <v>164</v>
      </c>
      <c r="H135" s="137">
        <v>2.952</v>
      </c>
      <c r="I135" s="138">
        <v>7.16</v>
      </c>
      <c r="J135" s="138">
        <f>ROUND(I135*H135,2)</f>
        <v>21.14</v>
      </c>
      <c r="K135" s="139"/>
      <c r="L135" s="23"/>
      <c r="M135" s="140" t="s">
        <v>1</v>
      </c>
      <c r="N135" s="141" t="s">
        <v>38</v>
      </c>
      <c r="O135" s="142">
        <v>0.61699999999999999</v>
      </c>
      <c r="P135" s="142">
        <f>O135*H135</f>
        <v>1.8213839999999999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  <c r="AR135" s="144" t="s">
        <v>143</v>
      </c>
      <c r="AT135" s="144" t="s">
        <v>139</v>
      </c>
      <c r="AU135" s="144" t="s">
        <v>88</v>
      </c>
      <c r="AY135" s="14" t="s">
        <v>136</v>
      </c>
      <c r="BE135" s="145">
        <f>IF(N135="základná",J135,0)</f>
        <v>0</v>
      </c>
      <c r="BF135" s="145">
        <f>IF(N135="znížená",J135,0)</f>
        <v>21.14</v>
      </c>
      <c r="BG135" s="145">
        <f>IF(N135="zákl. prenesená",J135,0)</f>
        <v>0</v>
      </c>
      <c r="BH135" s="145">
        <f>IF(N135="zníž. prenesená",J135,0)</f>
        <v>0</v>
      </c>
      <c r="BI135" s="145">
        <f>IF(N135="nulová",J135,0)</f>
        <v>0</v>
      </c>
      <c r="BJ135" s="14" t="s">
        <v>88</v>
      </c>
      <c r="BK135" s="145">
        <f>ROUND(I135*H135,2)</f>
        <v>21.14</v>
      </c>
      <c r="BL135" s="14" t="s">
        <v>143</v>
      </c>
      <c r="BM135" s="144" t="s">
        <v>378</v>
      </c>
    </row>
    <row r="136" spans="1:65" s="2" customFormat="1" ht="24.2" customHeight="1">
      <c r="A136" s="172"/>
      <c r="B136" s="132"/>
      <c r="C136" s="133" t="s">
        <v>153</v>
      </c>
      <c r="D136" s="133" t="s">
        <v>139</v>
      </c>
      <c r="E136" s="134" t="s">
        <v>179</v>
      </c>
      <c r="F136" s="135" t="s">
        <v>180</v>
      </c>
      <c r="G136" s="136" t="s">
        <v>181</v>
      </c>
      <c r="H136" s="137">
        <v>4.7229999999999999</v>
      </c>
      <c r="I136" s="138">
        <v>12.5</v>
      </c>
      <c r="J136" s="138">
        <f>ROUND(I136*H136,2)</f>
        <v>59.04</v>
      </c>
      <c r="K136" s="139"/>
      <c r="L136" s="23"/>
      <c r="M136" s="140" t="s">
        <v>1</v>
      </c>
      <c r="N136" s="141" t="s">
        <v>38</v>
      </c>
      <c r="O136" s="142">
        <v>0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R136" s="144" t="s">
        <v>143</v>
      </c>
      <c r="AT136" s="144" t="s">
        <v>139</v>
      </c>
      <c r="AU136" s="144" t="s">
        <v>88</v>
      </c>
      <c r="AY136" s="14" t="s">
        <v>136</v>
      </c>
      <c r="BE136" s="145">
        <f>IF(N136="základná",J136,0)</f>
        <v>0</v>
      </c>
      <c r="BF136" s="145">
        <f>IF(N136="znížená",J136,0)</f>
        <v>59.04</v>
      </c>
      <c r="BG136" s="145">
        <f>IF(N136="zákl. prenesená",J136,0)</f>
        <v>0</v>
      </c>
      <c r="BH136" s="145">
        <f>IF(N136="zníž. prenesená",J136,0)</f>
        <v>0</v>
      </c>
      <c r="BI136" s="145">
        <f>IF(N136="nulová",J136,0)</f>
        <v>0</v>
      </c>
      <c r="BJ136" s="14" t="s">
        <v>88</v>
      </c>
      <c r="BK136" s="145">
        <f>ROUND(I136*H136,2)</f>
        <v>59.04</v>
      </c>
      <c r="BL136" s="14" t="s">
        <v>143</v>
      </c>
      <c r="BM136" s="144" t="s">
        <v>379</v>
      </c>
    </row>
    <row r="137" spans="1:65" s="12" customFormat="1" ht="22.9" customHeight="1">
      <c r="B137" s="120"/>
      <c r="D137" s="121" t="s">
        <v>71</v>
      </c>
      <c r="E137" s="130" t="s">
        <v>88</v>
      </c>
      <c r="F137" s="130" t="s">
        <v>326</v>
      </c>
      <c r="J137" s="131">
        <f>BK137</f>
        <v>4547.8900000000003</v>
      </c>
      <c r="L137" s="120"/>
      <c r="M137" s="124"/>
      <c r="N137" s="125"/>
      <c r="O137" s="125"/>
      <c r="P137" s="126">
        <f>SUM(P138:P145)</f>
        <v>20.101752000000001</v>
      </c>
      <c r="Q137" s="125"/>
      <c r="R137" s="126">
        <f>SUM(R138:R145)</f>
        <v>30.802374639999996</v>
      </c>
      <c r="S137" s="125"/>
      <c r="T137" s="127">
        <f>SUM(T138:T145)</f>
        <v>0</v>
      </c>
      <c r="AR137" s="121" t="s">
        <v>80</v>
      </c>
      <c r="AT137" s="128" t="s">
        <v>71</v>
      </c>
      <c r="AU137" s="128" t="s">
        <v>80</v>
      </c>
      <c r="AY137" s="121" t="s">
        <v>136</v>
      </c>
      <c r="BK137" s="129">
        <f>SUM(BK138:BK145)</f>
        <v>4547.8900000000003</v>
      </c>
    </row>
    <row r="138" spans="1:65" s="2" customFormat="1" ht="24.2" customHeight="1">
      <c r="A138" s="172"/>
      <c r="B138" s="132"/>
      <c r="C138" s="133" t="s">
        <v>174</v>
      </c>
      <c r="D138" s="133" t="s">
        <v>139</v>
      </c>
      <c r="E138" s="134" t="s">
        <v>380</v>
      </c>
      <c r="F138" s="135" t="s">
        <v>381</v>
      </c>
      <c r="G138" s="136" t="s">
        <v>164</v>
      </c>
      <c r="H138" s="137">
        <v>4.7699999999999996</v>
      </c>
      <c r="I138" s="138">
        <v>52.93</v>
      </c>
      <c r="J138" s="138">
        <f t="shared" ref="J138:J145" si="0">ROUND(I138*H138,2)</f>
        <v>252.48</v>
      </c>
      <c r="K138" s="139"/>
      <c r="L138" s="23"/>
      <c r="M138" s="140" t="s">
        <v>1</v>
      </c>
      <c r="N138" s="141" t="s">
        <v>38</v>
      </c>
      <c r="O138" s="142">
        <v>1.1319999999999999</v>
      </c>
      <c r="P138" s="142">
        <f t="shared" ref="P138:P145" si="1">O138*H138</f>
        <v>5.3996399999999989</v>
      </c>
      <c r="Q138" s="142">
        <v>2.0699999999999998</v>
      </c>
      <c r="R138" s="142">
        <f t="shared" ref="R138:R145" si="2">Q138*H138</f>
        <v>9.873899999999999</v>
      </c>
      <c r="S138" s="142">
        <v>0</v>
      </c>
      <c r="T138" s="143">
        <f t="shared" ref="T138:T145" si="3">S138*H138</f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143</v>
      </c>
      <c r="AT138" s="144" t="s">
        <v>139</v>
      </c>
      <c r="AU138" s="144" t="s">
        <v>88</v>
      </c>
      <c r="AY138" s="14" t="s">
        <v>136</v>
      </c>
      <c r="BE138" s="145">
        <f t="shared" ref="BE138:BE145" si="4">IF(N138="základná",J138,0)</f>
        <v>0</v>
      </c>
      <c r="BF138" s="145">
        <f t="shared" ref="BF138:BF145" si="5">IF(N138="znížená",J138,0)</f>
        <v>252.48</v>
      </c>
      <c r="BG138" s="145">
        <f t="shared" ref="BG138:BG145" si="6">IF(N138="zákl. prenesená",J138,0)</f>
        <v>0</v>
      </c>
      <c r="BH138" s="145">
        <f t="shared" ref="BH138:BH145" si="7">IF(N138="zníž. prenesená",J138,0)</f>
        <v>0</v>
      </c>
      <c r="BI138" s="145">
        <f t="shared" ref="BI138:BI145" si="8">IF(N138="nulová",J138,0)</f>
        <v>0</v>
      </c>
      <c r="BJ138" s="14" t="s">
        <v>88</v>
      </c>
      <c r="BK138" s="145">
        <f t="shared" ref="BK138:BK145" si="9">ROUND(I138*H138,2)</f>
        <v>252.48</v>
      </c>
      <c r="BL138" s="14" t="s">
        <v>143</v>
      </c>
      <c r="BM138" s="144" t="s">
        <v>382</v>
      </c>
    </row>
    <row r="139" spans="1:65" s="2" customFormat="1" ht="14.45" customHeight="1">
      <c r="A139" s="172"/>
      <c r="B139" s="132"/>
      <c r="C139" s="133" t="s">
        <v>178</v>
      </c>
      <c r="D139" s="133" t="s">
        <v>139</v>
      </c>
      <c r="E139" s="134" t="s">
        <v>383</v>
      </c>
      <c r="F139" s="135" t="s">
        <v>384</v>
      </c>
      <c r="G139" s="136" t="s">
        <v>194</v>
      </c>
      <c r="H139" s="137">
        <v>3</v>
      </c>
      <c r="I139" s="138">
        <v>23.51</v>
      </c>
      <c r="J139" s="138">
        <f t="shared" si="0"/>
        <v>70.53</v>
      </c>
      <c r="K139" s="139"/>
      <c r="L139" s="23"/>
      <c r="M139" s="140" t="s">
        <v>1</v>
      </c>
      <c r="N139" s="141" t="s">
        <v>38</v>
      </c>
      <c r="O139" s="142">
        <v>0.999</v>
      </c>
      <c r="P139" s="142">
        <f t="shared" si="1"/>
        <v>2.9969999999999999</v>
      </c>
      <c r="Q139" s="142">
        <v>0.11166</v>
      </c>
      <c r="R139" s="142">
        <f t="shared" si="2"/>
        <v>0.33498</v>
      </c>
      <c r="S139" s="142">
        <v>0</v>
      </c>
      <c r="T139" s="143">
        <f t="shared" si="3"/>
        <v>0</v>
      </c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R139" s="144" t="s">
        <v>143</v>
      </c>
      <c r="AT139" s="144" t="s">
        <v>139</v>
      </c>
      <c r="AU139" s="144" t="s">
        <v>88</v>
      </c>
      <c r="AY139" s="14" t="s">
        <v>136</v>
      </c>
      <c r="BE139" s="145">
        <f t="shared" si="4"/>
        <v>0</v>
      </c>
      <c r="BF139" s="145">
        <f t="shared" si="5"/>
        <v>70.53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4" t="s">
        <v>88</v>
      </c>
      <c r="BK139" s="145">
        <f t="shared" si="9"/>
        <v>70.53</v>
      </c>
      <c r="BL139" s="14" t="s">
        <v>143</v>
      </c>
      <c r="BM139" s="144" t="s">
        <v>385</v>
      </c>
    </row>
    <row r="140" spans="1:65" s="2" customFormat="1" ht="14.45" customHeight="1">
      <c r="A140" s="172"/>
      <c r="B140" s="132"/>
      <c r="C140" s="146" t="s">
        <v>7</v>
      </c>
      <c r="D140" s="146" t="s">
        <v>197</v>
      </c>
      <c r="E140" s="147" t="s">
        <v>386</v>
      </c>
      <c r="F140" s="148" t="s">
        <v>387</v>
      </c>
      <c r="G140" s="149" t="s">
        <v>194</v>
      </c>
      <c r="H140" s="150">
        <v>3</v>
      </c>
      <c r="I140" s="151">
        <v>98</v>
      </c>
      <c r="J140" s="151">
        <f t="shared" si="0"/>
        <v>294</v>
      </c>
      <c r="K140" s="152"/>
      <c r="L140" s="153"/>
      <c r="M140" s="154" t="s">
        <v>1</v>
      </c>
      <c r="N140" s="155" t="s">
        <v>38</v>
      </c>
      <c r="O140" s="142">
        <v>0</v>
      </c>
      <c r="P140" s="142">
        <f t="shared" si="1"/>
        <v>0</v>
      </c>
      <c r="Q140" s="142">
        <v>1</v>
      </c>
      <c r="R140" s="142">
        <f t="shared" si="2"/>
        <v>3</v>
      </c>
      <c r="S140" s="142">
        <v>0</v>
      </c>
      <c r="T140" s="143">
        <f t="shared" si="3"/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145</v>
      </c>
      <c r="AT140" s="144" t="s">
        <v>197</v>
      </c>
      <c r="AU140" s="144" t="s">
        <v>88</v>
      </c>
      <c r="AY140" s="14" t="s">
        <v>136</v>
      </c>
      <c r="BE140" s="145">
        <f t="shared" si="4"/>
        <v>0</v>
      </c>
      <c r="BF140" s="145">
        <f t="shared" si="5"/>
        <v>294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4" t="s">
        <v>88</v>
      </c>
      <c r="BK140" s="145">
        <f t="shared" si="9"/>
        <v>294</v>
      </c>
      <c r="BL140" s="14" t="s">
        <v>143</v>
      </c>
      <c r="BM140" s="144" t="s">
        <v>388</v>
      </c>
    </row>
    <row r="141" spans="1:65" s="2" customFormat="1" ht="14.45" customHeight="1">
      <c r="A141" s="172"/>
      <c r="B141" s="132"/>
      <c r="C141" s="133" t="s">
        <v>226</v>
      </c>
      <c r="D141" s="133" t="s">
        <v>139</v>
      </c>
      <c r="E141" s="134" t="s">
        <v>389</v>
      </c>
      <c r="F141" s="135" t="s">
        <v>390</v>
      </c>
      <c r="G141" s="136" t="s">
        <v>194</v>
      </c>
      <c r="H141" s="137">
        <v>3</v>
      </c>
      <c r="I141" s="138">
        <v>42.3</v>
      </c>
      <c r="J141" s="138">
        <f t="shared" si="0"/>
        <v>126.9</v>
      </c>
      <c r="K141" s="139"/>
      <c r="L141" s="23"/>
      <c r="M141" s="140" t="s">
        <v>1</v>
      </c>
      <c r="N141" s="141" t="s">
        <v>38</v>
      </c>
      <c r="O141" s="142">
        <v>0.999</v>
      </c>
      <c r="P141" s="142">
        <f t="shared" si="1"/>
        <v>2.9969999999999999</v>
      </c>
      <c r="Q141" s="142">
        <v>0.11166</v>
      </c>
      <c r="R141" s="142">
        <f t="shared" si="2"/>
        <v>0.33498</v>
      </c>
      <c r="S141" s="142">
        <v>0</v>
      </c>
      <c r="T141" s="143">
        <f t="shared" si="3"/>
        <v>0</v>
      </c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R141" s="144" t="s">
        <v>143</v>
      </c>
      <c r="AT141" s="144" t="s">
        <v>139</v>
      </c>
      <c r="AU141" s="144" t="s">
        <v>88</v>
      </c>
      <c r="AY141" s="14" t="s">
        <v>136</v>
      </c>
      <c r="BE141" s="145">
        <f t="shared" si="4"/>
        <v>0</v>
      </c>
      <c r="BF141" s="145">
        <f t="shared" si="5"/>
        <v>126.9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4" t="s">
        <v>88</v>
      </c>
      <c r="BK141" s="145">
        <f t="shared" si="9"/>
        <v>126.9</v>
      </c>
      <c r="BL141" s="14" t="s">
        <v>143</v>
      </c>
      <c r="BM141" s="144" t="s">
        <v>391</v>
      </c>
    </row>
    <row r="142" spans="1:65" s="2" customFormat="1" ht="24.2" customHeight="1">
      <c r="A142" s="172"/>
      <c r="B142" s="132"/>
      <c r="C142" s="146" t="s">
        <v>230</v>
      </c>
      <c r="D142" s="146" t="s">
        <v>197</v>
      </c>
      <c r="E142" s="147" t="s">
        <v>392</v>
      </c>
      <c r="F142" s="148" t="s">
        <v>393</v>
      </c>
      <c r="G142" s="149" t="s">
        <v>194</v>
      </c>
      <c r="H142" s="150">
        <v>3</v>
      </c>
      <c r="I142" s="151">
        <v>223.6</v>
      </c>
      <c r="J142" s="151">
        <f t="shared" si="0"/>
        <v>670.8</v>
      </c>
      <c r="K142" s="152"/>
      <c r="L142" s="153"/>
      <c r="M142" s="154" t="s">
        <v>1</v>
      </c>
      <c r="N142" s="155" t="s">
        <v>38</v>
      </c>
      <c r="O142" s="142">
        <v>0</v>
      </c>
      <c r="P142" s="142">
        <f t="shared" si="1"/>
        <v>0</v>
      </c>
      <c r="Q142" s="142">
        <v>1</v>
      </c>
      <c r="R142" s="142">
        <f t="shared" si="2"/>
        <v>3</v>
      </c>
      <c r="S142" s="142">
        <v>0</v>
      </c>
      <c r="T142" s="143">
        <f t="shared" si="3"/>
        <v>0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R142" s="144" t="s">
        <v>145</v>
      </c>
      <c r="AT142" s="144" t="s">
        <v>197</v>
      </c>
      <c r="AU142" s="144" t="s">
        <v>88</v>
      </c>
      <c r="AY142" s="14" t="s">
        <v>136</v>
      </c>
      <c r="BE142" s="145">
        <f t="shared" si="4"/>
        <v>0</v>
      </c>
      <c r="BF142" s="145">
        <f t="shared" si="5"/>
        <v>670.8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4" t="s">
        <v>88</v>
      </c>
      <c r="BK142" s="145">
        <f t="shared" si="9"/>
        <v>670.8</v>
      </c>
      <c r="BL142" s="14" t="s">
        <v>143</v>
      </c>
      <c r="BM142" s="144" t="s">
        <v>394</v>
      </c>
    </row>
    <row r="143" spans="1:65" s="2" customFormat="1" ht="14.45" customHeight="1">
      <c r="A143" s="172"/>
      <c r="B143" s="132"/>
      <c r="C143" s="133" t="s">
        <v>214</v>
      </c>
      <c r="D143" s="133" t="s">
        <v>139</v>
      </c>
      <c r="E143" s="134" t="s">
        <v>395</v>
      </c>
      <c r="F143" s="135" t="s">
        <v>396</v>
      </c>
      <c r="G143" s="136" t="s">
        <v>194</v>
      </c>
      <c r="H143" s="137">
        <v>7</v>
      </c>
      <c r="I143" s="138">
        <v>85.3</v>
      </c>
      <c r="J143" s="138">
        <f t="shared" si="0"/>
        <v>597.1</v>
      </c>
      <c r="K143" s="139"/>
      <c r="L143" s="23"/>
      <c r="M143" s="140" t="s">
        <v>1</v>
      </c>
      <c r="N143" s="141" t="s">
        <v>38</v>
      </c>
      <c r="O143" s="142">
        <v>0.999</v>
      </c>
      <c r="P143" s="142">
        <f t="shared" si="1"/>
        <v>6.9930000000000003</v>
      </c>
      <c r="Q143" s="142">
        <v>0.11166</v>
      </c>
      <c r="R143" s="142">
        <f t="shared" si="2"/>
        <v>0.78161999999999998</v>
      </c>
      <c r="S143" s="142">
        <v>0</v>
      </c>
      <c r="T143" s="143">
        <f t="shared" si="3"/>
        <v>0</v>
      </c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2"/>
      <c r="AE143" s="172"/>
      <c r="AR143" s="144" t="s">
        <v>143</v>
      </c>
      <c r="AT143" s="144" t="s">
        <v>139</v>
      </c>
      <c r="AU143" s="144" t="s">
        <v>88</v>
      </c>
      <c r="AY143" s="14" t="s">
        <v>136</v>
      </c>
      <c r="BE143" s="145">
        <f t="shared" si="4"/>
        <v>0</v>
      </c>
      <c r="BF143" s="145">
        <f t="shared" si="5"/>
        <v>597.1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4" t="s">
        <v>88</v>
      </c>
      <c r="BK143" s="145">
        <f t="shared" si="9"/>
        <v>597.1</v>
      </c>
      <c r="BL143" s="14" t="s">
        <v>143</v>
      </c>
      <c r="BM143" s="144" t="s">
        <v>397</v>
      </c>
    </row>
    <row r="144" spans="1:65" s="2" customFormat="1" ht="24.2" customHeight="1">
      <c r="A144" s="172"/>
      <c r="B144" s="132"/>
      <c r="C144" s="146" t="s">
        <v>297</v>
      </c>
      <c r="D144" s="146" t="s">
        <v>197</v>
      </c>
      <c r="E144" s="147" t="s">
        <v>398</v>
      </c>
      <c r="F144" s="148" t="s">
        <v>399</v>
      </c>
      <c r="G144" s="149" t="s">
        <v>194</v>
      </c>
      <c r="H144" s="150">
        <v>7</v>
      </c>
      <c r="I144" s="151">
        <v>322.89999999999998</v>
      </c>
      <c r="J144" s="151">
        <f t="shared" si="0"/>
        <v>2260.3000000000002</v>
      </c>
      <c r="K144" s="152"/>
      <c r="L144" s="153"/>
      <c r="M144" s="154" t="s">
        <v>1</v>
      </c>
      <c r="N144" s="155" t="s">
        <v>38</v>
      </c>
      <c r="O144" s="142">
        <v>0</v>
      </c>
      <c r="P144" s="142">
        <f t="shared" si="1"/>
        <v>0</v>
      </c>
      <c r="Q144" s="142">
        <v>1</v>
      </c>
      <c r="R144" s="142">
        <f t="shared" si="2"/>
        <v>7</v>
      </c>
      <c r="S144" s="142">
        <v>0</v>
      </c>
      <c r="T144" s="143">
        <f t="shared" si="3"/>
        <v>0</v>
      </c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2"/>
      <c r="AE144" s="172"/>
      <c r="AR144" s="144" t="s">
        <v>145</v>
      </c>
      <c r="AT144" s="144" t="s">
        <v>197</v>
      </c>
      <c r="AU144" s="144" t="s">
        <v>88</v>
      </c>
      <c r="AY144" s="14" t="s">
        <v>136</v>
      </c>
      <c r="BE144" s="145">
        <f t="shared" si="4"/>
        <v>0</v>
      </c>
      <c r="BF144" s="145">
        <f t="shared" si="5"/>
        <v>2260.3000000000002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4" t="s">
        <v>88</v>
      </c>
      <c r="BK144" s="145">
        <f t="shared" si="9"/>
        <v>2260.3000000000002</v>
      </c>
      <c r="BL144" s="14" t="s">
        <v>143</v>
      </c>
      <c r="BM144" s="144" t="s">
        <v>400</v>
      </c>
    </row>
    <row r="145" spans="1:65" s="2" customFormat="1" ht="14.45" customHeight="1">
      <c r="A145" s="172"/>
      <c r="B145" s="132"/>
      <c r="C145" s="133" t="s">
        <v>138</v>
      </c>
      <c r="D145" s="133" t="s">
        <v>139</v>
      </c>
      <c r="E145" s="134" t="s">
        <v>327</v>
      </c>
      <c r="F145" s="135" t="s">
        <v>328</v>
      </c>
      <c r="G145" s="136" t="s">
        <v>164</v>
      </c>
      <c r="H145" s="137">
        <v>2.952</v>
      </c>
      <c r="I145" s="138">
        <v>93.42</v>
      </c>
      <c r="J145" s="138">
        <f t="shared" si="0"/>
        <v>275.77999999999997</v>
      </c>
      <c r="K145" s="139"/>
      <c r="L145" s="23"/>
      <c r="M145" s="140" t="s">
        <v>1</v>
      </c>
      <c r="N145" s="141" t="s">
        <v>38</v>
      </c>
      <c r="O145" s="142">
        <v>0.58099999999999996</v>
      </c>
      <c r="P145" s="142">
        <f t="shared" si="1"/>
        <v>1.715112</v>
      </c>
      <c r="Q145" s="142">
        <v>2.19407</v>
      </c>
      <c r="R145" s="142">
        <f t="shared" si="2"/>
        <v>6.4768946399999994</v>
      </c>
      <c r="S145" s="142">
        <v>0</v>
      </c>
      <c r="T145" s="143">
        <f t="shared" si="3"/>
        <v>0</v>
      </c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R145" s="144" t="s">
        <v>143</v>
      </c>
      <c r="AT145" s="144" t="s">
        <v>139</v>
      </c>
      <c r="AU145" s="144" t="s">
        <v>88</v>
      </c>
      <c r="AY145" s="14" t="s">
        <v>136</v>
      </c>
      <c r="BE145" s="145">
        <f t="shared" si="4"/>
        <v>0</v>
      </c>
      <c r="BF145" s="145">
        <f t="shared" si="5"/>
        <v>275.77999999999997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4" t="s">
        <v>88</v>
      </c>
      <c r="BK145" s="145">
        <f t="shared" si="9"/>
        <v>275.77999999999997</v>
      </c>
      <c r="BL145" s="14" t="s">
        <v>143</v>
      </c>
      <c r="BM145" s="144" t="s">
        <v>401</v>
      </c>
    </row>
    <row r="146" spans="1:65" s="12" customFormat="1" ht="22.9" customHeight="1">
      <c r="B146" s="120"/>
      <c r="D146" s="121" t="s">
        <v>71</v>
      </c>
      <c r="E146" s="130" t="s">
        <v>275</v>
      </c>
      <c r="F146" s="130" t="s">
        <v>402</v>
      </c>
      <c r="J146" s="131">
        <f>BK146</f>
        <v>630.85</v>
      </c>
      <c r="L146" s="120"/>
      <c r="M146" s="124"/>
      <c r="N146" s="125"/>
      <c r="O146" s="125"/>
      <c r="P146" s="126">
        <f>P147</f>
        <v>29.678598320000003</v>
      </c>
      <c r="Q146" s="125"/>
      <c r="R146" s="126">
        <f>R147</f>
        <v>11.238489079999999</v>
      </c>
      <c r="S146" s="125"/>
      <c r="T146" s="127">
        <f>T147</f>
        <v>0</v>
      </c>
      <c r="AR146" s="121" t="s">
        <v>80</v>
      </c>
      <c r="AT146" s="128" t="s">
        <v>71</v>
      </c>
      <c r="AU146" s="128" t="s">
        <v>80</v>
      </c>
      <c r="AY146" s="121" t="s">
        <v>136</v>
      </c>
      <c r="BK146" s="129">
        <f>BK147</f>
        <v>630.85</v>
      </c>
    </row>
    <row r="147" spans="1:65" s="2" customFormat="1" ht="24.2" customHeight="1">
      <c r="A147" s="172"/>
      <c r="B147" s="132"/>
      <c r="C147" s="133" t="s">
        <v>222</v>
      </c>
      <c r="D147" s="133" t="s">
        <v>139</v>
      </c>
      <c r="E147" s="134" t="s">
        <v>403</v>
      </c>
      <c r="F147" s="135" t="s">
        <v>404</v>
      </c>
      <c r="G147" s="136" t="s">
        <v>164</v>
      </c>
      <c r="H147" s="137">
        <v>4.508</v>
      </c>
      <c r="I147" s="138">
        <v>139.94</v>
      </c>
      <c r="J147" s="138">
        <f>ROUND(I147*H147,2)</f>
        <v>630.85</v>
      </c>
      <c r="K147" s="139"/>
      <c r="L147" s="23"/>
      <c r="M147" s="140" t="s">
        <v>1</v>
      </c>
      <c r="N147" s="141" t="s">
        <v>38</v>
      </c>
      <c r="O147" s="142">
        <v>6.5835400000000002</v>
      </c>
      <c r="P147" s="142">
        <f>O147*H147</f>
        <v>29.678598320000003</v>
      </c>
      <c r="Q147" s="142">
        <v>2.4930099999999999</v>
      </c>
      <c r="R147" s="142">
        <f>Q147*H147</f>
        <v>11.238489079999999</v>
      </c>
      <c r="S147" s="142">
        <v>0</v>
      </c>
      <c r="T147" s="143">
        <f>S147*H147</f>
        <v>0</v>
      </c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2"/>
      <c r="AE147" s="172"/>
      <c r="AR147" s="144" t="s">
        <v>143</v>
      </c>
      <c r="AT147" s="144" t="s">
        <v>139</v>
      </c>
      <c r="AU147" s="144" t="s">
        <v>88</v>
      </c>
      <c r="AY147" s="14" t="s">
        <v>136</v>
      </c>
      <c r="BE147" s="145">
        <f>IF(N147="základná",J147,0)</f>
        <v>0</v>
      </c>
      <c r="BF147" s="145">
        <f>IF(N147="znížená",J147,0)</f>
        <v>630.85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4" t="s">
        <v>88</v>
      </c>
      <c r="BK147" s="145">
        <f>ROUND(I147*H147,2)</f>
        <v>630.85</v>
      </c>
      <c r="BL147" s="14" t="s">
        <v>143</v>
      </c>
      <c r="BM147" s="144" t="s">
        <v>405</v>
      </c>
    </row>
    <row r="148" spans="1:65" s="12" customFormat="1" ht="22.9" customHeight="1">
      <c r="B148" s="120"/>
      <c r="D148" s="121" t="s">
        <v>71</v>
      </c>
      <c r="E148" s="130" t="s">
        <v>250</v>
      </c>
      <c r="F148" s="130" t="s">
        <v>251</v>
      </c>
      <c r="J148" s="131">
        <f>BK148</f>
        <v>7046.8100000000013</v>
      </c>
      <c r="L148" s="120"/>
      <c r="M148" s="124"/>
      <c r="N148" s="125"/>
      <c r="O148" s="125"/>
      <c r="P148" s="126">
        <f>SUM(P149:P160)</f>
        <v>262.1943</v>
      </c>
      <c r="Q148" s="125"/>
      <c r="R148" s="126">
        <f>SUM(R149:R160)</f>
        <v>0.48127600000000009</v>
      </c>
      <c r="S148" s="125"/>
      <c r="T148" s="127">
        <f>SUM(T149:T160)</f>
        <v>0</v>
      </c>
      <c r="AR148" s="121" t="s">
        <v>80</v>
      </c>
      <c r="AT148" s="128" t="s">
        <v>71</v>
      </c>
      <c r="AU148" s="128" t="s">
        <v>80</v>
      </c>
      <c r="AY148" s="121" t="s">
        <v>136</v>
      </c>
      <c r="BK148" s="129">
        <f>SUM(BK149:BK160)</f>
        <v>7046.8100000000013</v>
      </c>
    </row>
    <row r="149" spans="1:65" s="2" customFormat="1" ht="37.9" customHeight="1">
      <c r="A149" s="172"/>
      <c r="B149" s="132"/>
      <c r="C149" s="133" t="s">
        <v>161</v>
      </c>
      <c r="D149" s="133" t="s">
        <v>139</v>
      </c>
      <c r="E149" s="134" t="s">
        <v>406</v>
      </c>
      <c r="F149" s="135" t="s">
        <v>407</v>
      </c>
      <c r="G149" s="136" t="s">
        <v>194</v>
      </c>
      <c r="H149" s="137">
        <v>5</v>
      </c>
      <c r="I149" s="138">
        <v>42.49</v>
      </c>
      <c r="J149" s="138">
        <f t="shared" ref="J149:J160" si="10">ROUND(I149*H149,2)</f>
        <v>212.45</v>
      </c>
      <c r="K149" s="139"/>
      <c r="L149" s="23"/>
      <c r="M149" s="140" t="s">
        <v>1</v>
      </c>
      <c r="N149" s="141" t="s">
        <v>38</v>
      </c>
      <c r="O149" s="142">
        <v>1.6245000000000001</v>
      </c>
      <c r="P149" s="142">
        <f t="shared" ref="P149:P160" si="11">O149*H149</f>
        <v>8.1225000000000005</v>
      </c>
      <c r="Q149" s="142">
        <v>1.34E-3</v>
      </c>
      <c r="R149" s="142">
        <f t="shared" ref="R149:R160" si="12">Q149*H149</f>
        <v>6.7000000000000002E-3</v>
      </c>
      <c r="S149" s="142">
        <v>0</v>
      </c>
      <c r="T149" s="143">
        <f t="shared" ref="T149:T160" si="13">S149*H149</f>
        <v>0</v>
      </c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R149" s="144" t="s">
        <v>143</v>
      </c>
      <c r="AT149" s="144" t="s">
        <v>139</v>
      </c>
      <c r="AU149" s="144" t="s">
        <v>88</v>
      </c>
      <c r="AY149" s="14" t="s">
        <v>136</v>
      </c>
      <c r="BE149" s="145">
        <f t="shared" ref="BE149:BE160" si="14">IF(N149="základná",J149,0)</f>
        <v>0</v>
      </c>
      <c r="BF149" s="145">
        <f t="shared" ref="BF149:BF160" si="15">IF(N149="znížená",J149,0)</f>
        <v>212.45</v>
      </c>
      <c r="BG149" s="145">
        <f t="shared" ref="BG149:BG160" si="16">IF(N149="zákl. prenesená",J149,0)</f>
        <v>0</v>
      </c>
      <c r="BH149" s="145">
        <f t="shared" ref="BH149:BH160" si="17">IF(N149="zníž. prenesená",J149,0)</f>
        <v>0</v>
      </c>
      <c r="BI149" s="145">
        <f t="shared" ref="BI149:BI160" si="18">IF(N149="nulová",J149,0)</f>
        <v>0</v>
      </c>
      <c r="BJ149" s="14" t="s">
        <v>88</v>
      </c>
      <c r="BK149" s="145">
        <f t="shared" ref="BK149:BK160" si="19">ROUND(I149*H149,2)</f>
        <v>212.45</v>
      </c>
      <c r="BL149" s="14" t="s">
        <v>143</v>
      </c>
      <c r="BM149" s="144" t="s">
        <v>408</v>
      </c>
    </row>
    <row r="150" spans="1:65" s="2" customFormat="1" ht="14.45" customHeight="1">
      <c r="A150" s="172"/>
      <c r="B150" s="132"/>
      <c r="C150" s="146" t="s">
        <v>170</v>
      </c>
      <c r="D150" s="146" t="s">
        <v>197</v>
      </c>
      <c r="E150" s="147" t="s">
        <v>409</v>
      </c>
      <c r="F150" s="148" t="s">
        <v>410</v>
      </c>
      <c r="G150" s="149" t="s">
        <v>194</v>
      </c>
      <c r="H150" s="150">
        <v>5</v>
      </c>
      <c r="I150" s="151">
        <v>661.04</v>
      </c>
      <c r="J150" s="151">
        <f t="shared" si="10"/>
        <v>3305.2</v>
      </c>
      <c r="K150" s="152"/>
      <c r="L150" s="153"/>
      <c r="M150" s="154" t="s">
        <v>1</v>
      </c>
      <c r="N150" s="155" t="s">
        <v>38</v>
      </c>
      <c r="O150" s="142">
        <v>0</v>
      </c>
      <c r="P150" s="142">
        <f t="shared" si="11"/>
        <v>0</v>
      </c>
      <c r="Q150" s="142">
        <v>5.2999999999999999E-2</v>
      </c>
      <c r="R150" s="142">
        <f t="shared" si="12"/>
        <v>0.26500000000000001</v>
      </c>
      <c r="S150" s="142">
        <v>0</v>
      </c>
      <c r="T150" s="143">
        <f t="shared" si="13"/>
        <v>0</v>
      </c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R150" s="144" t="s">
        <v>145</v>
      </c>
      <c r="AT150" s="144" t="s">
        <v>197</v>
      </c>
      <c r="AU150" s="144" t="s">
        <v>88</v>
      </c>
      <c r="AY150" s="14" t="s">
        <v>136</v>
      </c>
      <c r="BE150" s="145">
        <f t="shared" si="14"/>
        <v>0</v>
      </c>
      <c r="BF150" s="145">
        <f t="shared" si="15"/>
        <v>3305.2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88</v>
      </c>
      <c r="BK150" s="145">
        <f t="shared" si="19"/>
        <v>3305.2</v>
      </c>
      <c r="BL150" s="14" t="s">
        <v>143</v>
      </c>
      <c r="BM150" s="144" t="s">
        <v>411</v>
      </c>
    </row>
    <row r="151" spans="1:65" s="2" customFormat="1" ht="24.2" customHeight="1">
      <c r="A151" s="172"/>
      <c r="B151" s="132"/>
      <c r="C151" s="133" t="s">
        <v>302</v>
      </c>
      <c r="D151" s="133" t="s">
        <v>139</v>
      </c>
      <c r="E151" s="134" t="s">
        <v>412</v>
      </c>
      <c r="F151" s="135" t="s">
        <v>413</v>
      </c>
      <c r="G151" s="136" t="s">
        <v>194</v>
      </c>
      <c r="H151" s="137">
        <v>2</v>
      </c>
      <c r="I151" s="138">
        <v>285.3</v>
      </c>
      <c r="J151" s="138">
        <f t="shared" si="10"/>
        <v>570.6</v>
      </c>
      <c r="K151" s="139"/>
      <c r="L151" s="23"/>
      <c r="M151" s="140" t="s">
        <v>1</v>
      </c>
      <c r="N151" s="141" t="s">
        <v>38</v>
      </c>
      <c r="O151" s="142">
        <v>1.6245000000000001</v>
      </c>
      <c r="P151" s="142">
        <f t="shared" si="11"/>
        <v>3.2490000000000001</v>
      </c>
      <c r="Q151" s="142">
        <v>1.34E-3</v>
      </c>
      <c r="R151" s="142">
        <f t="shared" si="12"/>
        <v>2.6800000000000001E-3</v>
      </c>
      <c r="S151" s="142">
        <v>0</v>
      </c>
      <c r="T151" s="143">
        <f t="shared" si="13"/>
        <v>0</v>
      </c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2"/>
      <c r="AE151" s="172"/>
      <c r="AR151" s="144" t="s">
        <v>143</v>
      </c>
      <c r="AT151" s="144" t="s">
        <v>139</v>
      </c>
      <c r="AU151" s="144" t="s">
        <v>88</v>
      </c>
      <c r="AY151" s="14" t="s">
        <v>136</v>
      </c>
      <c r="BE151" s="145">
        <f t="shared" si="14"/>
        <v>0</v>
      </c>
      <c r="BF151" s="145">
        <f t="shared" si="15"/>
        <v>570.6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4" t="s">
        <v>88</v>
      </c>
      <c r="BK151" s="145">
        <f t="shared" si="19"/>
        <v>570.6</v>
      </c>
      <c r="BL151" s="14" t="s">
        <v>143</v>
      </c>
      <c r="BM151" s="144" t="s">
        <v>414</v>
      </c>
    </row>
    <row r="152" spans="1:65" s="2" customFormat="1" ht="24.2" customHeight="1">
      <c r="A152" s="172"/>
      <c r="B152" s="132"/>
      <c r="C152" s="133" t="s">
        <v>309</v>
      </c>
      <c r="D152" s="133" t="s">
        <v>139</v>
      </c>
      <c r="E152" s="134" t="s">
        <v>415</v>
      </c>
      <c r="F152" s="135" t="s">
        <v>416</v>
      </c>
      <c r="G152" s="136" t="s">
        <v>194</v>
      </c>
      <c r="H152" s="137">
        <v>2</v>
      </c>
      <c r="I152" s="138">
        <v>315.60000000000002</v>
      </c>
      <c r="J152" s="138">
        <f t="shared" si="10"/>
        <v>631.20000000000005</v>
      </c>
      <c r="K152" s="139"/>
      <c r="L152" s="23"/>
      <c r="M152" s="140" t="s">
        <v>1</v>
      </c>
      <c r="N152" s="141" t="s">
        <v>38</v>
      </c>
      <c r="O152" s="142">
        <v>1.6245000000000001</v>
      </c>
      <c r="P152" s="142">
        <f t="shared" si="11"/>
        <v>3.2490000000000001</v>
      </c>
      <c r="Q152" s="142">
        <v>1.34E-3</v>
      </c>
      <c r="R152" s="142">
        <f t="shared" si="12"/>
        <v>2.6800000000000001E-3</v>
      </c>
      <c r="S152" s="142">
        <v>0</v>
      </c>
      <c r="T152" s="143">
        <f t="shared" si="13"/>
        <v>0</v>
      </c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  <c r="AR152" s="144" t="s">
        <v>143</v>
      </c>
      <c r="AT152" s="144" t="s">
        <v>139</v>
      </c>
      <c r="AU152" s="144" t="s">
        <v>88</v>
      </c>
      <c r="AY152" s="14" t="s">
        <v>136</v>
      </c>
      <c r="BE152" s="145">
        <f t="shared" si="14"/>
        <v>0</v>
      </c>
      <c r="BF152" s="145">
        <f t="shared" si="15"/>
        <v>631.20000000000005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4" t="s">
        <v>88</v>
      </c>
      <c r="BK152" s="145">
        <f t="shared" si="19"/>
        <v>631.20000000000005</v>
      </c>
      <c r="BL152" s="14" t="s">
        <v>143</v>
      </c>
      <c r="BM152" s="144" t="s">
        <v>417</v>
      </c>
    </row>
    <row r="153" spans="1:65" s="2" customFormat="1" ht="24.2" customHeight="1">
      <c r="A153" s="172"/>
      <c r="B153" s="132"/>
      <c r="C153" s="133" t="s">
        <v>238</v>
      </c>
      <c r="D153" s="133" t="s">
        <v>139</v>
      </c>
      <c r="E153" s="134" t="s">
        <v>418</v>
      </c>
      <c r="F153" s="135" t="s">
        <v>419</v>
      </c>
      <c r="G153" s="136" t="s">
        <v>194</v>
      </c>
      <c r="H153" s="137">
        <v>2</v>
      </c>
      <c r="I153" s="138">
        <v>358.3</v>
      </c>
      <c r="J153" s="138">
        <f t="shared" si="10"/>
        <v>716.6</v>
      </c>
      <c r="K153" s="139"/>
      <c r="L153" s="23"/>
      <c r="M153" s="140" t="s">
        <v>1</v>
      </c>
      <c r="N153" s="141" t="s">
        <v>38</v>
      </c>
      <c r="O153" s="142">
        <v>1.6245000000000001</v>
      </c>
      <c r="P153" s="142">
        <f t="shared" si="11"/>
        <v>3.2490000000000001</v>
      </c>
      <c r="Q153" s="142">
        <v>1.34E-3</v>
      </c>
      <c r="R153" s="142">
        <f t="shared" si="12"/>
        <v>2.6800000000000001E-3</v>
      </c>
      <c r="S153" s="142">
        <v>0</v>
      </c>
      <c r="T153" s="143">
        <f t="shared" si="13"/>
        <v>0</v>
      </c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2"/>
      <c r="AE153" s="172"/>
      <c r="AR153" s="144" t="s">
        <v>143</v>
      </c>
      <c r="AT153" s="144" t="s">
        <v>139</v>
      </c>
      <c r="AU153" s="144" t="s">
        <v>88</v>
      </c>
      <c r="AY153" s="14" t="s">
        <v>136</v>
      </c>
      <c r="BE153" s="145">
        <f t="shared" si="14"/>
        <v>0</v>
      </c>
      <c r="BF153" s="145">
        <f t="shared" si="15"/>
        <v>716.6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4" t="s">
        <v>88</v>
      </c>
      <c r="BK153" s="145">
        <f t="shared" si="19"/>
        <v>716.6</v>
      </c>
      <c r="BL153" s="14" t="s">
        <v>143</v>
      </c>
      <c r="BM153" s="144" t="s">
        <v>420</v>
      </c>
    </row>
    <row r="154" spans="1:65" s="2" customFormat="1" ht="37.9" customHeight="1">
      <c r="A154" s="172"/>
      <c r="B154" s="132"/>
      <c r="C154" s="133" t="s">
        <v>234</v>
      </c>
      <c r="D154" s="133" t="s">
        <v>139</v>
      </c>
      <c r="E154" s="134" t="s">
        <v>421</v>
      </c>
      <c r="F154" s="135" t="s">
        <v>422</v>
      </c>
      <c r="G154" s="136" t="s">
        <v>194</v>
      </c>
      <c r="H154" s="137">
        <v>1</v>
      </c>
      <c r="I154" s="138">
        <v>122.3</v>
      </c>
      <c r="J154" s="138">
        <f t="shared" si="10"/>
        <v>122.3</v>
      </c>
      <c r="K154" s="139"/>
      <c r="L154" s="23"/>
      <c r="M154" s="140" t="s">
        <v>1</v>
      </c>
      <c r="N154" s="141" t="s">
        <v>38</v>
      </c>
      <c r="O154" s="142">
        <v>1.6245000000000001</v>
      </c>
      <c r="P154" s="142">
        <f t="shared" si="11"/>
        <v>1.6245000000000001</v>
      </c>
      <c r="Q154" s="142">
        <v>1.34E-3</v>
      </c>
      <c r="R154" s="142">
        <f t="shared" si="12"/>
        <v>1.34E-3</v>
      </c>
      <c r="S154" s="142">
        <v>0</v>
      </c>
      <c r="T154" s="143">
        <f t="shared" si="13"/>
        <v>0</v>
      </c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R154" s="144" t="s">
        <v>143</v>
      </c>
      <c r="AT154" s="144" t="s">
        <v>139</v>
      </c>
      <c r="AU154" s="144" t="s">
        <v>88</v>
      </c>
      <c r="AY154" s="14" t="s">
        <v>136</v>
      </c>
      <c r="BE154" s="145">
        <f t="shared" si="14"/>
        <v>0</v>
      </c>
      <c r="BF154" s="145">
        <f t="shared" si="15"/>
        <v>122.3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4" t="s">
        <v>88</v>
      </c>
      <c r="BK154" s="145">
        <f t="shared" si="19"/>
        <v>122.3</v>
      </c>
      <c r="BL154" s="14" t="s">
        <v>143</v>
      </c>
      <c r="BM154" s="144" t="s">
        <v>423</v>
      </c>
    </row>
    <row r="155" spans="1:65" s="2" customFormat="1" ht="37.9" customHeight="1">
      <c r="A155" s="172"/>
      <c r="B155" s="132"/>
      <c r="C155" s="133" t="s">
        <v>260</v>
      </c>
      <c r="D155" s="133" t="s">
        <v>139</v>
      </c>
      <c r="E155" s="134" t="s">
        <v>424</v>
      </c>
      <c r="F155" s="135" t="s">
        <v>425</v>
      </c>
      <c r="G155" s="136" t="s">
        <v>194</v>
      </c>
      <c r="H155" s="137">
        <v>1</v>
      </c>
      <c r="I155" s="138">
        <v>185</v>
      </c>
      <c r="J155" s="138">
        <f t="shared" si="10"/>
        <v>185</v>
      </c>
      <c r="K155" s="139"/>
      <c r="L155" s="23"/>
      <c r="M155" s="140" t="s">
        <v>1</v>
      </c>
      <c r="N155" s="141" t="s">
        <v>38</v>
      </c>
      <c r="O155" s="142">
        <v>1.6245000000000001</v>
      </c>
      <c r="P155" s="142">
        <f t="shared" si="11"/>
        <v>1.6245000000000001</v>
      </c>
      <c r="Q155" s="142">
        <v>1.34E-3</v>
      </c>
      <c r="R155" s="142">
        <f t="shared" si="12"/>
        <v>1.34E-3</v>
      </c>
      <c r="S155" s="142">
        <v>0</v>
      </c>
      <c r="T155" s="143">
        <f t="shared" si="13"/>
        <v>0</v>
      </c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2"/>
      <c r="AE155" s="172"/>
      <c r="AR155" s="144" t="s">
        <v>143</v>
      </c>
      <c r="AT155" s="144" t="s">
        <v>139</v>
      </c>
      <c r="AU155" s="144" t="s">
        <v>88</v>
      </c>
      <c r="AY155" s="14" t="s">
        <v>136</v>
      </c>
      <c r="BE155" s="145">
        <f t="shared" si="14"/>
        <v>0</v>
      </c>
      <c r="BF155" s="145">
        <f t="shared" si="15"/>
        <v>185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4" t="s">
        <v>88</v>
      </c>
      <c r="BK155" s="145">
        <f t="shared" si="19"/>
        <v>185</v>
      </c>
      <c r="BL155" s="14" t="s">
        <v>143</v>
      </c>
      <c r="BM155" s="144" t="s">
        <v>426</v>
      </c>
    </row>
    <row r="156" spans="1:65" s="2" customFormat="1" ht="24.2" customHeight="1">
      <c r="A156" s="172"/>
      <c r="B156" s="132"/>
      <c r="C156" s="133" t="s">
        <v>264</v>
      </c>
      <c r="D156" s="133" t="s">
        <v>139</v>
      </c>
      <c r="E156" s="134" t="s">
        <v>427</v>
      </c>
      <c r="F156" s="135" t="s">
        <v>428</v>
      </c>
      <c r="G156" s="136" t="s">
        <v>194</v>
      </c>
      <c r="H156" s="137">
        <v>1</v>
      </c>
      <c r="I156" s="138">
        <v>135.6</v>
      </c>
      <c r="J156" s="138">
        <f t="shared" si="10"/>
        <v>135.6</v>
      </c>
      <c r="K156" s="139"/>
      <c r="L156" s="23"/>
      <c r="M156" s="140" t="s">
        <v>1</v>
      </c>
      <c r="N156" s="141" t="s">
        <v>38</v>
      </c>
      <c r="O156" s="142">
        <v>1.6245000000000001</v>
      </c>
      <c r="P156" s="142">
        <f t="shared" si="11"/>
        <v>1.6245000000000001</v>
      </c>
      <c r="Q156" s="142">
        <v>1.34E-3</v>
      </c>
      <c r="R156" s="142">
        <f t="shared" si="12"/>
        <v>1.34E-3</v>
      </c>
      <c r="S156" s="142">
        <v>0</v>
      </c>
      <c r="T156" s="143">
        <f t="shared" si="13"/>
        <v>0</v>
      </c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R156" s="144" t="s">
        <v>143</v>
      </c>
      <c r="AT156" s="144" t="s">
        <v>139</v>
      </c>
      <c r="AU156" s="144" t="s">
        <v>88</v>
      </c>
      <c r="AY156" s="14" t="s">
        <v>136</v>
      </c>
      <c r="BE156" s="145">
        <f t="shared" si="14"/>
        <v>0</v>
      </c>
      <c r="BF156" s="145">
        <f t="shared" si="15"/>
        <v>135.6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4" t="s">
        <v>88</v>
      </c>
      <c r="BK156" s="145">
        <f t="shared" si="19"/>
        <v>135.6</v>
      </c>
      <c r="BL156" s="14" t="s">
        <v>143</v>
      </c>
      <c r="BM156" s="144" t="s">
        <v>429</v>
      </c>
    </row>
    <row r="157" spans="1:65" s="2" customFormat="1" ht="24.2" customHeight="1">
      <c r="A157" s="172"/>
      <c r="B157" s="132"/>
      <c r="C157" s="133" t="s">
        <v>430</v>
      </c>
      <c r="D157" s="133" t="s">
        <v>139</v>
      </c>
      <c r="E157" s="134" t="s">
        <v>431</v>
      </c>
      <c r="F157" s="135" t="s">
        <v>432</v>
      </c>
      <c r="G157" s="136" t="s">
        <v>194</v>
      </c>
      <c r="H157" s="137">
        <v>6</v>
      </c>
      <c r="I157" s="138">
        <v>10.3</v>
      </c>
      <c r="J157" s="138">
        <f t="shared" si="10"/>
        <v>61.8</v>
      </c>
      <c r="K157" s="139"/>
      <c r="L157" s="23"/>
      <c r="M157" s="140" t="s">
        <v>1</v>
      </c>
      <c r="N157" s="141" t="s">
        <v>38</v>
      </c>
      <c r="O157" s="142">
        <v>1.6245000000000001</v>
      </c>
      <c r="P157" s="142">
        <f t="shared" si="11"/>
        <v>9.7469999999999999</v>
      </c>
      <c r="Q157" s="142">
        <v>1.34E-3</v>
      </c>
      <c r="R157" s="142">
        <f t="shared" si="12"/>
        <v>8.0400000000000003E-3</v>
      </c>
      <c r="S157" s="142">
        <v>0</v>
      </c>
      <c r="T157" s="143">
        <f t="shared" si="13"/>
        <v>0</v>
      </c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2"/>
      <c r="AE157" s="172"/>
      <c r="AR157" s="144" t="s">
        <v>143</v>
      </c>
      <c r="AT157" s="144" t="s">
        <v>139</v>
      </c>
      <c r="AU157" s="144" t="s">
        <v>88</v>
      </c>
      <c r="AY157" s="14" t="s">
        <v>136</v>
      </c>
      <c r="BE157" s="145">
        <f t="shared" si="14"/>
        <v>0</v>
      </c>
      <c r="BF157" s="145">
        <f t="shared" si="15"/>
        <v>61.8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4" t="s">
        <v>88</v>
      </c>
      <c r="BK157" s="145">
        <f t="shared" si="19"/>
        <v>61.8</v>
      </c>
      <c r="BL157" s="14" t="s">
        <v>143</v>
      </c>
      <c r="BM157" s="144" t="s">
        <v>433</v>
      </c>
    </row>
    <row r="158" spans="1:65" s="2" customFormat="1" ht="24.2" customHeight="1">
      <c r="A158" s="172"/>
      <c r="B158" s="132"/>
      <c r="C158" s="133" t="s">
        <v>434</v>
      </c>
      <c r="D158" s="133" t="s">
        <v>139</v>
      </c>
      <c r="E158" s="134" t="s">
        <v>435</v>
      </c>
      <c r="F158" s="135" t="s">
        <v>436</v>
      </c>
      <c r="G158" s="136" t="s">
        <v>159</v>
      </c>
      <c r="H158" s="137">
        <v>111.4</v>
      </c>
      <c r="I158" s="138">
        <v>8.9</v>
      </c>
      <c r="J158" s="138">
        <f t="shared" si="10"/>
        <v>991.46</v>
      </c>
      <c r="K158" s="139"/>
      <c r="L158" s="23"/>
      <c r="M158" s="140" t="s">
        <v>1</v>
      </c>
      <c r="N158" s="141" t="s">
        <v>38</v>
      </c>
      <c r="O158" s="142">
        <v>1.6245000000000001</v>
      </c>
      <c r="P158" s="142">
        <f t="shared" si="11"/>
        <v>180.9693</v>
      </c>
      <c r="Q158" s="142">
        <v>1.34E-3</v>
      </c>
      <c r="R158" s="142">
        <f t="shared" si="12"/>
        <v>0.14927600000000002</v>
      </c>
      <c r="S158" s="142">
        <v>0</v>
      </c>
      <c r="T158" s="143">
        <f t="shared" si="13"/>
        <v>0</v>
      </c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2"/>
      <c r="AE158" s="172"/>
      <c r="AR158" s="144" t="s">
        <v>143</v>
      </c>
      <c r="AT158" s="144" t="s">
        <v>139</v>
      </c>
      <c r="AU158" s="144" t="s">
        <v>88</v>
      </c>
      <c r="AY158" s="14" t="s">
        <v>136</v>
      </c>
      <c r="BE158" s="145">
        <f t="shared" si="14"/>
        <v>0</v>
      </c>
      <c r="BF158" s="145">
        <f t="shared" si="15"/>
        <v>991.46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4" t="s">
        <v>88</v>
      </c>
      <c r="BK158" s="145">
        <f t="shared" si="19"/>
        <v>991.46</v>
      </c>
      <c r="BL158" s="14" t="s">
        <v>143</v>
      </c>
      <c r="BM158" s="144" t="s">
        <v>437</v>
      </c>
    </row>
    <row r="159" spans="1:65" s="2" customFormat="1" ht="14.45" customHeight="1">
      <c r="A159" s="172"/>
      <c r="B159" s="132"/>
      <c r="C159" s="133" t="s">
        <v>438</v>
      </c>
      <c r="D159" s="133" t="s">
        <v>139</v>
      </c>
      <c r="E159" s="134" t="s">
        <v>439</v>
      </c>
      <c r="F159" s="135" t="s">
        <v>440</v>
      </c>
      <c r="G159" s="136" t="s">
        <v>194</v>
      </c>
      <c r="H159" s="137">
        <v>6</v>
      </c>
      <c r="I159" s="138">
        <v>7.5</v>
      </c>
      <c r="J159" s="138">
        <f t="shared" si="10"/>
        <v>45</v>
      </c>
      <c r="K159" s="139"/>
      <c r="L159" s="23"/>
      <c r="M159" s="140" t="s">
        <v>1</v>
      </c>
      <c r="N159" s="141" t="s">
        <v>38</v>
      </c>
      <c r="O159" s="142">
        <v>1.6245000000000001</v>
      </c>
      <c r="P159" s="142">
        <f t="shared" si="11"/>
        <v>9.7469999999999999</v>
      </c>
      <c r="Q159" s="142">
        <v>1.34E-3</v>
      </c>
      <c r="R159" s="142">
        <f t="shared" si="12"/>
        <v>8.0400000000000003E-3</v>
      </c>
      <c r="S159" s="142">
        <v>0</v>
      </c>
      <c r="T159" s="143">
        <f t="shared" si="13"/>
        <v>0</v>
      </c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2"/>
      <c r="AE159" s="172"/>
      <c r="AR159" s="144" t="s">
        <v>143</v>
      </c>
      <c r="AT159" s="144" t="s">
        <v>139</v>
      </c>
      <c r="AU159" s="144" t="s">
        <v>88</v>
      </c>
      <c r="AY159" s="14" t="s">
        <v>136</v>
      </c>
      <c r="BE159" s="145">
        <f t="shared" si="14"/>
        <v>0</v>
      </c>
      <c r="BF159" s="145">
        <f t="shared" si="15"/>
        <v>45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4" t="s">
        <v>88</v>
      </c>
      <c r="BK159" s="145">
        <f t="shared" si="19"/>
        <v>45</v>
      </c>
      <c r="BL159" s="14" t="s">
        <v>143</v>
      </c>
      <c r="BM159" s="144" t="s">
        <v>441</v>
      </c>
    </row>
    <row r="160" spans="1:65" s="2" customFormat="1" ht="24.2" customHeight="1">
      <c r="A160" s="172"/>
      <c r="B160" s="132"/>
      <c r="C160" s="133" t="s">
        <v>442</v>
      </c>
      <c r="D160" s="133" t="s">
        <v>139</v>
      </c>
      <c r="E160" s="134" t="s">
        <v>443</v>
      </c>
      <c r="F160" s="135" t="s">
        <v>444</v>
      </c>
      <c r="G160" s="136" t="s">
        <v>194</v>
      </c>
      <c r="H160" s="137">
        <v>24</v>
      </c>
      <c r="I160" s="138">
        <v>2.9</v>
      </c>
      <c r="J160" s="138">
        <f t="shared" si="10"/>
        <v>69.599999999999994</v>
      </c>
      <c r="K160" s="139"/>
      <c r="L160" s="23"/>
      <c r="M160" s="140" t="s">
        <v>1</v>
      </c>
      <c r="N160" s="141" t="s">
        <v>38</v>
      </c>
      <c r="O160" s="142">
        <v>1.6245000000000001</v>
      </c>
      <c r="P160" s="142">
        <f t="shared" si="11"/>
        <v>38.988</v>
      </c>
      <c r="Q160" s="142">
        <v>1.34E-3</v>
      </c>
      <c r="R160" s="142">
        <f t="shared" si="12"/>
        <v>3.2160000000000001E-2</v>
      </c>
      <c r="S160" s="142">
        <v>0</v>
      </c>
      <c r="T160" s="143">
        <f t="shared" si="13"/>
        <v>0</v>
      </c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2"/>
      <c r="AE160" s="172"/>
      <c r="AR160" s="144" t="s">
        <v>143</v>
      </c>
      <c r="AT160" s="144" t="s">
        <v>139</v>
      </c>
      <c r="AU160" s="144" t="s">
        <v>88</v>
      </c>
      <c r="AY160" s="14" t="s">
        <v>136</v>
      </c>
      <c r="BE160" s="145">
        <f t="shared" si="14"/>
        <v>0</v>
      </c>
      <c r="BF160" s="145">
        <f t="shared" si="15"/>
        <v>69.599999999999994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4" t="s">
        <v>88</v>
      </c>
      <c r="BK160" s="145">
        <f t="shared" si="19"/>
        <v>69.599999999999994</v>
      </c>
      <c r="BL160" s="14" t="s">
        <v>143</v>
      </c>
      <c r="BM160" s="144" t="s">
        <v>445</v>
      </c>
    </row>
    <row r="161" spans="1:65" s="12" customFormat="1" ht="22.9" customHeight="1">
      <c r="B161" s="120"/>
      <c r="D161" s="121" t="s">
        <v>71</v>
      </c>
      <c r="E161" s="130" t="s">
        <v>307</v>
      </c>
      <c r="F161" s="130" t="s">
        <v>308</v>
      </c>
      <c r="J161" s="131">
        <f>BK161</f>
        <v>1524.84</v>
      </c>
      <c r="L161" s="120"/>
      <c r="M161" s="124"/>
      <c r="N161" s="125"/>
      <c r="O161" s="125"/>
      <c r="P161" s="126">
        <f>P162</f>
        <v>83.428163999999995</v>
      </c>
      <c r="Q161" s="125"/>
      <c r="R161" s="126">
        <f>R162</f>
        <v>0</v>
      </c>
      <c r="S161" s="125"/>
      <c r="T161" s="127">
        <f>T162</f>
        <v>0</v>
      </c>
      <c r="AR161" s="121" t="s">
        <v>80</v>
      </c>
      <c r="AT161" s="128" t="s">
        <v>71</v>
      </c>
      <c r="AU161" s="128" t="s">
        <v>80</v>
      </c>
      <c r="AY161" s="121" t="s">
        <v>136</v>
      </c>
      <c r="BK161" s="129">
        <f>BK162</f>
        <v>1524.84</v>
      </c>
    </row>
    <row r="162" spans="1:65" s="2" customFormat="1" ht="24.2" customHeight="1">
      <c r="A162" s="172"/>
      <c r="B162" s="132"/>
      <c r="C162" s="133" t="s">
        <v>183</v>
      </c>
      <c r="D162" s="133" t="s">
        <v>139</v>
      </c>
      <c r="E162" s="134" t="s">
        <v>356</v>
      </c>
      <c r="F162" s="135" t="s">
        <v>357</v>
      </c>
      <c r="G162" s="136" t="s">
        <v>181</v>
      </c>
      <c r="H162" s="137">
        <v>42.521999999999998</v>
      </c>
      <c r="I162" s="138">
        <v>35.86</v>
      </c>
      <c r="J162" s="138">
        <f>ROUND(I162*H162,2)</f>
        <v>1524.84</v>
      </c>
      <c r="K162" s="139"/>
      <c r="L162" s="23"/>
      <c r="M162" s="140" t="s">
        <v>1</v>
      </c>
      <c r="N162" s="141" t="s">
        <v>38</v>
      </c>
      <c r="O162" s="142">
        <v>1.962</v>
      </c>
      <c r="P162" s="142">
        <f>O162*H162</f>
        <v>83.428163999999995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U162" s="172"/>
      <c r="V162" s="172"/>
      <c r="W162" s="172"/>
      <c r="X162" s="172"/>
      <c r="Y162" s="172"/>
      <c r="Z162" s="172"/>
      <c r="AA162" s="172"/>
      <c r="AB162" s="172"/>
      <c r="AC162" s="172"/>
      <c r="AD162" s="172"/>
      <c r="AE162" s="172"/>
      <c r="AR162" s="144" t="s">
        <v>143</v>
      </c>
      <c r="AT162" s="144" t="s">
        <v>139</v>
      </c>
      <c r="AU162" s="144" t="s">
        <v>88</v>
      </c>
      <c r="AY162" s="14" t="s">
        <v>136</v>
      </c>
      <c r="BE162" s="145">
        <f>IF(N162="základná",J162,0)</f>
        <v>0</v>
      </c>
      <c r="BF162" s="145">
        <f>IF(N162="znížená",J162,0)</f>
        <v>1524.84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4" t="s">
        <v>88</v>
      </c>
      <c r="BK162" s="145">
        <f>ROUND(I162*H162,2)</f>
        <v>1524.84</v>
      </c>
      <c r="BL162" s="14" t="s">
        <v>143</v>
      </c>
      <c r="BM162" s="144" t="s">
        <v>446</v>
      </c>
    </row>
    <row r="163" spans="1:65" s="12" customFormat="1" ht="25.9" customHeight="1">
      <c r="B163" s="120"/>
      <c r="D163" s="121" t="s">
        <v>71</v>
      </c>
      <c r="E163" s="122" t="s">
        <v>447</v>
      </c>
      <c r="F163" s="122" t="s">
        <v>448</v>
      </c>
      <c r="J163" s="123">
        <f>BK163</f>
        <v>470.26</v>
      </c>
      <c r="L163" s="120"/>
      <c r="M163" s="124"/>
      <c r="N163" s="125"/>
      <c r="O163" s="125"/>
      <c r="P163" s="126">
        <f>P164+P172</f>
        <v>15.045715159999999</v>
      </c>
      <c r="Q163" s="125"/>
      <c r="R163" s="126">
        <f>R164+R172</f>
        <v>0.20681058000000002</v>
      </c>
      <c r="S163" s="125"/>
      <c r="T163" s="127">
        <f>T164+T172</f>
        <v>0</v>
      </c>
      <c r="AR163" s="121" t="s">
        <v>88</v>
      </c>
      <c r="AT163" s="128" t="s">
        <v>71</v>
      </c>
      <c r="AU163" s="128" t="s">
        <v>72</v>
      </c>
      <c r="AY163" s="121" t="s">
        <v>136</v>
      </c>
      <c r="BK163" s="129">
        <f>BK164+BK172</f>
        <v>470.26</v>
      </c>
    </row>
    <row r="164" spans="1:65" s="12" customFormat="1" ht="22.9" customHeight="1">
      <c r="B164" s="120"/>
      <c r="D164" s="121" t="s">
        <v>71</v>
      </c>
      <c r="E164" s="130" t="s">
        <v>449</v>
      </c>
      <c r="F164" s="130" t="s">
        <v>450</v>
      </c>
      <c r="J164" s="131">
        <f>BK164</f>
        <v>433.34999999999997</v>
      </c>
      <c r="L164" s="120"/>
      <c r="M164" s="124"/>
      <c r="N164" s="125"/>
      <c r="O164" s="125"/>
      <c r="P164" s="126">
        <f>SUM(P165:P171)</f>
        <v>12.917770999999998</v>
      </c>
      <c r="Q164" s="125"/>
      <c r="R164" s="126">
        <f>SUM(R165:R171)</f>
        <v>0.20657550000000002</v>
      </c>
      <c r="S164" s="125"/>
      <c r="T164" s="127">
        <f>SUM(T165:T171)</f>
        <v>0</v>
      </c>
      <c r="AR164" s="121" t="s">
        <v>88</v>
      </c>
      <c r="AT164" s="128" t="s">
        <v>71</v>
      </c>
      <c r="AU164" s="128" t="s">
        <v>80</v>
      </c>
      <c r="AY164" s="121" t="s">
        <v>136</v>
      </c>
      <c r="BK164" s="129">
        <f>SUM(BK165:BK171)</f>
        <v>433.34999999999997</v>
      </c>
    </row>
    <row r="165" spans="1:65" s="2" customFormat="1" ht="14.45" customHeight="1">
      <c r="A165" s="172"/>
      <c r="B165" s="132"/>
      <c r="C165" s="133" t="s">
        <v>451</v>
      </c>
      <c r="D165" s="133" t="s">
        <v>139</v>
      </c>
      <c r="E165" s="134" t="s">
        <v>452</v>
      </c>
      <c r="F165" s="135" t="s">
        <v>453</v>
      </c>
      <c r="G165" s="136" t="s">
        <v>194</v>
      </c>
      <c r="H165" s="137">
        <v>8</v>
      </c>
      <c r="I165" s="138">
        <v>15.6</v>
      </c>
      <c r="J165" s="138">
        <f t="shared" ref="J165:J171" si="20">ROUND(I165*H165,2)</f>
        <v>124.8</v>
      </c>
      <c r="K165" s="139"/>
      <c r="L165" s="23"/>
      <c r="M165" s="140" t="s">
        <v>1</v>
      </c>
      <c r="N165" s="141" t="s">
        <v>38</v>
      </c>
      <c r="O165" s="142">
        <v>5.4730000000000001E-2</v>
      </c>
      <c r="P165" s="142">
        <f t="shared" ref="P165:P171" si="21">O165*H165</f>
        <v>0.43784000000000001</v>
      </c>
      <c r="Q165" s="142">
        <v>0</v>
      </c>
      <c r="R165" s="142">
        <f t="shared" ref="R165:R171" si="22">Q165*H165</f>
        <v>0</v>
      </c>
      <c r="S165" s="142">
        <v>0</v>
      </c>
      <c r="T165" s="143">
        <f t="shared" ref="T165:T171" si="23">S165*H165</f>
        <v>0</v>
      </c>
      <c r="U165" s="172"/>
      <c r="V165" s="172"/>
      <c r="W165" s="172"/>
      <c r="X165" s="172"/>
      <c r="Y165" s="172"/>
      <c r="Z165" s="172"/>
      <c r="AA165" s="172"/>
      <c r="AB165" s="172"/>
      <c r="AC165" s="172"/>
      <c r="AD165" s="172"/>
      <c r="AE165" s="172"/>
      <c r="AR165" s="144" t="s">
        <v>161</v>
      </c>
      <c r="AT165" s="144" t="s">
        <v>139</v>
      </c>
      <c r="AU165" s="144" t="s">
        <v>88</v>
      </c>
      <c r="AY165" s="14" t="s">
        <v>136</v>
      </c>
      <c r="BE165" s="145">
        <f t="shared" ref="BE165:BE171" si="24">IF(N165="základná",J165,0)</f>
        <v>0</v>
      </c>
      <c r="BF165" s="145">
        <f t="shared" ref="BF165:BF171" si="25">IF(N165="znížená",J165,0)</f>
        <v>124.8</v>
      </c>
      <c r="BG165" s="145">
        <f t="shared" ref="BG165:BG171" si="26">IF(N165="zákl. prenesená",J165,0)</f>
        <v>0</v>
      </c>
      <c r="BH165" s="145">
        <f t="shared" ref="BH165:BH171" si="27">IF(N165="zníž. prenesená",J165,0)</f>
        <v>0</v>
      </c>
      <c r="BI165" s="145">
        <f t="shared" ref="BI165:BI171" si="28">IF(N165="nulová",J165,0)</f>
        <v>0</v>
      </c>
      <c r="BJ165" s="14" t="s">
        <v>88</v>
      </c>
      <c r="BK165" s="145">
        <f t="shared" ref="BK165:BK171" si="29">ROUND(I165*H165,2)</f>
        <v>124.8</v>
      </c>
      <c r="BL165" s="14" t="s">
        <v>161</v>
      </c>
      <c r="BM165" s="144" t="s">
        <v>454</v>
      </c>
    </row>
    <row r="166" spans="1:65" s="2" customFormat="1" ht="24.2" customHeight="1">
      <c r="A166" s="172"/>
      <c r="B166" s="132"/>
      <c r="C166" s="133" t="s">
        <v>218</v>
      </c>
      <c r="D166" s="133" t="s">
        <v>139</v>
      </c>
      <c r="E166" s="134" t="s">
        <v>455</v>
      </c>
      <c r="F166" s="135" t="s">
        <v>456</v>
      </c>
      <c r="G166" s="136" t="s">
        <v>159</v>
      </c>
      <c r="H166" s="137">
        <v>8.3000000000000007</v>
      </c>
      <c r="I166" s="138">
        <v>0.74</v>
      </c>
      <c r="J166" s="138">
        <f t="shared" si="20"/>
        <v>6.14</v>
      </c>
      <c r="K166" s="139"/>
      <c r="L166" s="23"/>
      <c r="M166" s="140" t="s">
        <v>1</v>
      </c>
      <c r="N166" s="141" t="s">
        <v>38</v>
      </c>
      <c r="O166" s="142">
        <v>4.6050000000000001E-2</v>
      </c>
      <c r="P166" s="142">
        <f t="shared" si="21"/>
        <v>0.38221500000000003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2"/>
      <c r="AE166" s="172"/>
      <c r="AR166" s="144" t="s">
        <v>161</v>
      </c>
      <c r="AT166" s="144" t="s">
        <v>139</v>
      </c>
      <c r="AU166" s="144" t="s">
        <v>88</v>
      </c>
      <c r="AY166" s="14" t="s">
        <v>136</v>
      </c>
      <c r="BE166" s="145">
        <f t="shared" si="24"/>
        <v>0</v>
      </c>
      <c r="BF166" s="145">
        <f t="shared" si="25"/>
        <v>6.14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4" t="s">
        <v>88</v>
      </c>
      <c r="BK166" s="145">
        <f t="shared" si="29"/>
        <v>6.14</v>
      </c>
      <c r="BL166" s="14" t="s">
        <v>161</v>
      </c>
      <c r="BM166" s="144" t="s">
        <v>457</v>
      </c>
    </row>
    <row r="167" spans="1:65" s="2" customFormat="1" ht="14.45" customHeight="1">
      <c r="A167" s="172"/>
      <c r="B167" s="132"/>
      <c r="C167" s="146" t="s">
        <v>242</v>
      </c>
      <c r="D167" s="146" t="s">
        <v>197</v>
      </c>
      <c r="E167" s="147" t="s">
        <v>458</v>
      </c>
      <c r="F167" s="148" t="s">
        <v>459</v>
      </c>
      <c r="G167" s="149" t="s">
        <v>164</v>
      </c>
      <c r="H167" s="150">
        <v>4.5999999999999999E-2</v>
      </c>
      <c r="I167" s="151">
        <v>222.71</v>
      </c>
      <c r="J167" s="151">
        <f t="shared" si="20"/>
        <v>10.24</v>
      </c>
      <c r="K167" s="152"/>
      <c r="L167" s="153"/>
      <c r="M167" s="154" t="s">
        <v>1</v>
      </c>
      <c r="N167" s="155" t="s">
        <v>38</v>
      </c>
      <c r="O167" s="142">
        <v>0</v>
      </c>
      <c r="P167" s="142">
        <f t="shared" si="21"/>
        <v>0</v>
      </c>
      <c r="Q167" s="142">
        <v>0.55000000000000004</v>
      </c>
      <c r="R167" s="142">
        <f t="shared" si="22"/>
        <v>2.5300000000000003E-2</v>
      </c>
      <c r="S167" s="142">
        <v>0</v>
      </c>
      <c r="T167" s="143">
        <f t="shared" si="23"/>
        <v>0</v>
      </c>
      <c r="U167" s="172"/>
      <c r="V167" s="172"/>
      <c r="W167" s="172"/>
      <c r="X167" s="172"/>
      <c r="Y167" s="172"/>
      <c r="Z167" s="172"/>
      <c r="AA167" s="172"/>
      <c r="AB167" s="172"/>
      <c r="AC167" s="172"/>
      <c r="AD167" s="172"/>
      <c r="AE167" s="172"/>
      <c r="AR167" s="144" t="s">
        <v>268</v>
      </c>
      <c r="AT167" s="144" t="s">
        <v>197</v>
      </c>
      <c r="AU167" s="144" t="s">
        <v>88</v>
      </c>
      <c r="AY167" s="14" t="s">
        <v>136</v>
      </c>
      <c r="BE167" s="145">
        <f t="shared" si="24"/>
        <v>0</v>
      </c>
      <c r="BF167" s="145">
        <f t="shared" si="25"/>
        <v>10.24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4" t="s">
        <v>88</v>
      </c>
      <c r="BK167" s="145">
        <f t="shared" si="29"/>
        <v>10.24</v>
      </c>
      <c r="BL167" s="14" t="s">
        <v>161</v>
      </c>
      <c r="BM167" s="144" t="s">
        <v>460</v>
      </c>
    </row>
    <row r="168" spans="1:65" s="2" customFormat="1" ht="24.2" customHeight="1">
      <c r="A168" s="172"/>
      <c r="B168" s="132"/>
      <c r="C168" s="133" t="s">
        <v>252</v>
      </c>
      <c r="D168" s="133" t="s">
        <v>139</v>
      </c>
      <c r="E168" s="134" t="s">
        <v>461</v>
      </c>
      <c r="F168" s="135" t="s">
        <v>462</v>
      </c>
      <c r="G168" s="136" t="s">
        <v>159</v>
      </c>
      <c r="H168" s="137">
        <v>21.9</v>
      </c>
      <c r="I168" s="138">
        <v>10.25</v>
      </c>
      <c r="J168" s="138">
        <f t="shared" si="20"/>
        <v>224.48</v>
      </c>
      <c r="K168" s="139"/>
      <c r="L168" s="23"/>
      <c r="M168" s="140" t="s">
        <v>1</v>
      </c>
      <c r="N168" s="141" t="s">
        <v>38</v>
      </c>
      <c r="O168" s="142">
        <v>0.55223999999999995</v>
      </c>
      <c r="P168" s="142">
        <f t="shared" si="21"/>
        <v>12.094055999999998</v>
      </c>
      <c r="Q168" s="142">
        <v>2.1000000000000001E-4</v>
      </c>
      <c r="R168" s="142">
        <f t="shared" si="22"/>
        <v>4.5989999999999998E-3</v>
      </c>
      <c r="S168" s="142">
        <v>0</v>
      </c>
      <c r="T168" s="143">
        <f t="shared" si="23"/>
        <v>0</v>
      </c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R168" s="144" t="s">
        <v>161</v>
      </c>
      <c r="AT168" s="144" t="s">
        <v>139</v>
      </c>
      <c r="AU168" s="144" t="s">
        <v>88</v>
      </c>
      <c r="AY168" s="14" t="s">
        <v>136</v>
      </c>
      <c r="BE168" s="145">
        <f t="shared" si="24"/>
        <v>0</v>
      </c>
      <c r="BF168" s="145">
        <f t="shared" si="25"/>
        <v>224.48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4" t="s">
        <v>88</v>
      </c>
      <c r="BK168" s="145">
        <f t="shared" si="29"/>
        <v>224.48</v>
      </c>
      <c r="BL168" s="14" t="s">
        <v>161</v>
      </c>
      <c r="BM168" s="144" t="s">
        <v>463</v>
      </c>
    </row>
    <row r="169" spans="1:65" s="2" customFormat="1" ht="14.45" customHeight="1">
      <c r="A169" s="172"/>
      <c r="B169" s="132"/>
      <c r="C169" s="146" t="s">
        <v>256</v>
      </c>
      <c r="D169" s="146" t="s">
        <v>197</v>
      </c>
      <c r="E169" s="147" t="s">
        <v>464</v>
      </c>
      <c r="F169" s="148" t="s">
        <v>465</v>
      </c>
      <c r="G169" s="149" t="s">
        <v>164</v>
      </c>
      <c r="H169" s="150">
        <v>0.25900000000000001</v>
      </c>
      <c r="I169" s="151">
        <v>168</v>
      </c>
      <c r="J169" s="151">
        <f t="shared" si="20"/>
        <v>43.51</v>
      </c>
      <c r="K169" s="152"/>
      <c r="L169" s="153"/>
      <c r="M169" s="154" t="s">
        <v>1</v>
      </c>
      <c r="N169" s="155" t="s">
        <v>38</v>
      </c>
      <c r="O169" s="142">
        <v>0</v>
      </c>
      <c r="P169" s="142">
        <f t="shared" si="21"/>
        <v>0</v>
      </c>
      <c r="Q169" s="142">
        <v>0.65</v>
      </c>
      <c r="R169" s="142">
        <f t="shared" si="22"/>
        <v>0.16835</v>
      </c>
      <c r="S169" s="142">
        <v>0</v>
      </c>
      <c r="T169" s="143">
        <f t="shared" si="23"/>
        <v>0</v>
      </c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R169" s="144" t="s">
        <v>268</v>
      </c>
      <c r="AT169" s="144" t="s">
        <v>197</v>
      </c>
      <c r="AU169" s="144" t="s">
        <v>88</v>
      </c>
      <c r="AY169" s="14" t="s">
        <v>136</v>
      </c>
      <c r="BE169" s="145">
        <f t="shared" si="24"/>
        <v>0</v>
      </c>
      <c r="BF169" s="145">
        <f t="shared" si="25"/>
        <v>43.51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4" t="s">
        <v>88</v>
      </c>
      <c r="BK169" s="145">
        <f t="shared" si="29"/>
        <v>43.51</v>
      </c>
      <c r="BL169" s="14" t="s">
        <v>161</v>
      </c>
      <c r="BM169" s="144" t="s">
        <v>466</v>
      </c>
    </row>
    <row r="170" spans="1:65" s="2" customFormat="1" ht="24.2" customHeight="1">
      <c r="A170" s="172"/>
      <c r="B170" s="132"/>
      <c r="C170" s="133" t="s">
        <v>268</v>
      </c>
      <c r="D170" s="133" t="s">
        <v>139</v>
      </c>
      <c r="E170" s="134" t="s">
        <v>467</v>
      </c>
      <c r="F170" s="135" t="s">
        <v>468</v>
      </c>
      <c r="G170" s="136" t="s">
        <v>164</v>
      </c>
      <c r="H170" s="137">
        <v>0.30499999999999999</v>
      </c>
      <c r="I170" s="138">
        <v>18.11</v>
      </c>
      <c r="J170" s="138">
        <f t="shared" si="20"/>
        <v>5.52</v>
      </c>
      <c r="K170" s="139"/>
      <c r="L170" s="23"/>
      <c r="M170" s="140" t="s">
        <v>1</v>
      </c>
      <c r="N170" s="141" t="s">
        <v>38</v>
      </c>
      <c r="O170" s="142">
        <v>1.2E-2</v>
      </c>
      <c r="P170" s="142">
        <f t="shared" si="21"/>
        <v>3.6600000000000001E-3</v>
      </c>
      <c r="Q170" s="142">
        <v>2.7300000000000001E-2</v>
      </c>
      <c r="R170" s="142">
        <f t="shared" si="22"/>
        <v>8.3265000000000006E-3</v>
      </c>
      <c r="S170" s="142">
        <v>0</v>
      </c>
      <c r="T170" s="143">
        <f t="shared" si="23"/>
        <v>0</v>
      </c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  <c r="AR170" s="144" t="s">
        <v>161</v>
      </c>
      <c r="AT170" s="144" t="s">
        <v>139</v>
      </c>
      <c r="AU170" s="144" t="s">
        <v>88</v>
      </c>
      <c r="AY170" s="14" t="s">
        <v>136</v>
      </c>
      <c r="BE170" s="145">
        <f t="shared" si="24"/>
        <v>0</v>
      </c>
      <c r="BF170" s="145">
        <f t="shared" si="25"/>
        <v>5.52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4" t="s">
        <v>88</v>
      </c>
      <c r="BK170" s="145">
        <f t="shared" si="29"/>
        <v>5.52</v>
      </c>
      <c r="BL170" s="14" t="s">
        <v>161</v>
      </c>
      <c r="BM170" s="144" t="s">
        <v>469</v>
      </c>
    </row>
    <row r="171" spans="1:65" s="2" customFormat="1" ht="24.2" customHeight="1">
      <c r="A171" s="172"/>
      <c r="B171" s="132"/>
      <c r="C171" s="133" t="s">
        <v>246</v>
      </c>
      <c r="D171" s="133" t="s">
        <v>139</v>
      </c>
      <c r="E171" s="134" t="s">
        <v>470</v>
      </c>
      <c r="F171" s="135" t="s">
        <v>471</v>
      </c>
      <c r="G171" s="136" t="s">
        <v>472</v>
      </c>
      <c r="H171" s="137">
        <v>4.1470000000000002</v>
      </c>
      <c r="I171" s="138">
        <v>4.5</v>
      </c>
      <c r="J171" s="138">
        <f t="shared" si="20"/>
        <v>18.66</v>
      </c>
      <c r="K171" s="139"/>
      <c r="L171" s="23"/>
      <c r="M171" s="140" t="s">
        <v>1</v>
      </c>
      <c r="N171" s="141" t="s">
        <v>38</v>
      </c>
      <c r="O171" s="142">
        <v>0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U171" s="172"/>
      <c r="V171" s="172"/>
      <c r="W171" s="172"/>
      <c r="X171" s="172"/>
      <c r="Y171" s="172"/>
      <c r="Z171" s="172"/>
      <c r="AA171" s="172"/>
      <c r="AB171" s="172"/>
      <c r="AC171" s="172"/>
      <c r="AD171" s="172"/>
      <c r="AE171" s="172"/>
      <c r="AR171" s="144" t="s">
        <v>161</v>
      </c>
      <c r="AT171" s="144" t="s">
        <v>139</v>
      </c>
      <c r="AU171" s="144" t="s">
        <v>88</v>
      </c>
      <c r="AY171" s="14" t="s">
        <v>136</v>
      </c>
      <c r="BE171" s="145">
        <f t="shared" si="24"/>
        <v>0</v>
      </c>
      <c r="BF171" s="145">
        <f t="shared" si="25"/>
        <v>18.66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4" t="s">
        <v>88</v>
      </c>
      <c r="BK171" s="145">
        <f t="shared" si="29"/>
        <v>18.66</v>
      </c>
      <c r="BL171" s="14" t="s">
        <v>161</v>
      </c>
      <c r="BM171" s="144" t="s">
        <v>473</v>
      </c>
    </row>
    <row r="172" spans="1:65" s="12" customFormat="1" ht="22.9" customHeight="1">
      <c r="B172" s="120"/>
      <c r="D172" s="121" t="s">
        <v>71</v>
      </c>
      <c r="E172" s="130" t="s">
        <v>474</v>
      </c>
      <c r="F172" s="130" t="s">
        <v>475</v>
      </c>
      <c r="J172" s="131">
        <f>BK172</f>
        <v>36.909999999999997</v>
      </c>
      <c r="L172" s="120"/>
      <c r="M172" s="124"/>
      <c r="N172" s="125"/>
      <c r="O172" s="125"/>
      <c r="P172" s="126">
        <f>P173</f>
        <v>2.1279441600000002</v>
      </c>
      <c r="Q172" s="125"/>
      <c r="R172" s="126">
        <f>R173</f>
        <v>2.3508000000000001E-4</v>
      </c>
      <c r="S172" s="125"/>
      <c r="T172" s="127">
        <f>T173</f>
        <v>0</v>
      </c>
      <c r="AR172" s="121" t="s">
        <v>88</v>
      </c>
      <c r="AT172" s="128" t="s">
        <v>71</v>
      </c>
      <c r="AU172" s="128" t="s">
        <v>80</v>
      </c>
      <c r="AY172" s="121" t="s">
        <v>136</v>
      </c>
      <c r="BK172" s="129">
        <f>BK173</f>
        <v>36.909999999999997</v>
      </c>
    </row>
    <row r="173" spans="1:65" s="2" customFormat="1" ht="37.9" customHeight="1">
      <c r="A173" s="172"/>
      <c r="B173" s="132"/>
      <c r="C173" s="133" t="s">
        <v>476</v>
      </c>
      <c r="D173" s="133" t="s">
        <v>139</v>
      </c>
      <c r="E173" s="134" t="s">
        <v>477</v>
      </c>
      <c r="F173" s="135" t="s">
        <v>478</v>
      </c>
      <c r="G173" s="136" t="s">
        <v>142</v>
      </c>
      <c r="H173" s="137">
        <v>11.754</v>
      </c>
      <c r="I173" s="138">
        <v>3.14</v>
      </c>
      <c r="J173" s="138">
        <f>ROUND(I173*H173,2)</f>
        <v>36.909999999999997</v>
      </c>
      <c r="K173" s="139"/>
      <c r="L173" s="23"/>
      <c r="M173" s="156" t="s">
        <v>1</v>
      </c>
      <c r="N173" s="157" t="s">
        <v>38</v>
      </c>
      <c r="O173" s="158">
        <v>0.18104000000000001</v>
      </c>
      <c r="P173" s="158">
        <f>O173*H173</f>
        <v>2.1279441600000002</v>
      </c>
      <c r="Q173" s="158">
        <v>2.0000000000000002E-5</v>
      </c>
      <c r="R173" s="158">
        <f>Q173*H173</f>
        <v>2.3508000000000001E-4</v>
      </c>
      <c r="S173" s="158">
        <v>0</v>
      </c>
      <c r="T173" s="159">
        <f>S173*H173</f>
        <v>0</v>
      </c>
      <c r="U173" s="172"/>
      <c r="V173" s="172"/>
      <c r="W173" s="172"/>
      <c r="X173" s="172"/>
      <c r="Y173" s="172"/>
      <c r="Z173" s="172"/>
      <c r="AA173" s="172"/>
      <c r="AB173" s="172"/>
      <c r="AC173" s="172"/>
      <c r="AD173" s="172"/>
      <c r="AE173" s="172"/>
      <c r="AR173" s="144" t="s">
        <v>161</v>
      </c>
      <c r="AT173" s="144" t="s">
        <v>139</v>
      </c>
      <c r="AU173" s="144" t="s">
        <v>88</v>
      </c>
      <c r="AY173" s="14" t="s">
        <v>136</v>
      </c>
      <c r="BE173" s="145">
        <f>IF(N173="základná",J173,0)</f>
        <v>0</v>
      </c>
      <c r="BF173" s="145">
        <f>IF(N173="znížená",J173,0)</f>
        <v>36.909999999999997</v>
      </c>
      <c r="BG173" s="145">
        <f>IF(N173="zákl. prenesená",J173,0)</f>
        <v>0</v>
      </c>
      <c r="BH173" s="145">
        <f>IF(N173="zníž. prenesená",J173,0)</f>
        <v>0</v>
      </c>
      <c r="BI173" s="145">
        <f>IF(N173="nulová",J173,0)</f>
        <v>0</v>
      </c>
      <c r="BJ173" s="14" t="s">
        <v>88</v>
      </c>
      <c r="BK173" s="145">
        <f>ROUND(I173*H173,2)</f>
        <v>36.909999999999997</v>
      </c>
      <c r="BL173" s="14" t="s">
        <v>161</v>
      </c>
      <c r="BM173" s="144" t="s">
        <v>479</v>
      </c>
    </row>
    <row r="174" spans="1:65" s="2" customFormat="1" ht="6.95" customHeight="1">
      <c r="A174" s="172"/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23"/>
      <c r="M174" s="172"/>
      <c r="O174" s="172"/>
      <c r="P174" s="172"/>
      <c r="Q174" s="172"/>
      <c r="R174" s="172"/>
      <c r="S174" s="172"/>
      <c r="T174" s="172"/>
      <c r="U174" s="172"/>
      <c r="V174" s="172"/>
      <c r="W174" s="172"/>
      <c r="X174" s="172"/>
      <c r="Y174" s="172"/>
      <c r="Z174" s="172"/>
      <c r="AA174" s="172"/>
      <c r="AB174" s="172"/>
      <c r="AC174" s="172"/>
      <c r="AD174" s="172"/>
      <c r="AE174" s="172"/>
    </row>
  </sheetData>
  <autoFilter ref="C128:K173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101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1" customFormat="1" ht="12" customHeight="1">
      <c r="A8" s="162"/>
      <c r="B8" s="17"/>
      <c r="C8" s="162"/>
      <c r="D8" s="173" t="s">
        <v>109</v>
      </c>
      <c r="E8" s="162"/>
      <c r="F8" s="162"/>
      <c r="G8" s="162"/>
      <c r="H8" s="162"/>
      <c r="I8" s="162"/>
      <c r="J8" s="162"/>
      <c r="K8" s="162"/>
      <c r="L8" s="17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</row>
    <row r="9" spans="1:46" s="2" customFormat="1" ht="16.5" customHeight="1">
      <c r="A9" s="172"/>
      <c r="B9" s="23"/>
      <c r="C9" s="172"/>
      <c r="D9" s="172"/>
      <c r="E9" s="275" t="s">
        <v>480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 ht="12" customHeight="1">
      <c r="A10" s="172"/>
      <c r="B10" s="23"/>
      <c r="C10" s="172"/>
      <c r="D10" s="173" t="s">
        <v>314</v>
      </c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6.5" customHeight="1">
      <c r="A11" s="172"/>
      <c r="B11" s="23"/>
      <c r="C11" s="172"/>
      <c r="D11" s="172"/>
      <c r="E11" s="259" t="s">
        <v>481</v>
      </c>
      <c r="F11" s="274"/>
      <c r="G11" s="274"/>
      <c r="H11" s="274"/>
      <c r="I11" s="172"/>
      <c r="J11" s="172"/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>
      <c r="A12" s="172"/>
      <c r="B12" s="23"/>
      <c r="C12" s="172"/>
      <c r="D12" s="172"/>
      <c r="E12" s="172"/>
      <c r="F12" s="172"/>
      <c r="G12" s="172"/>
      <c r="H12" s="172"/>
      <c r="I12" s="172"/>
      <c r="J12" s="172"/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2" customHeight="1">
      <c r="A13" s="172"/>
      <c r="B13" s="23"/>
      <c r="C13" s="172"/>
      <c r="D13" s="173" t="s">
        <v>15</v>
      </c>
      <c r="E13" s="172"/>
      <c r="F13" s="168" t="s">
        <v>1</v>
      </c>
      <c r="G13" s="172"/>
      <c r="H13" s="172"/>
      <c r="I13" s="173" t="s">
        <v>16</v>
      </c>
      <c r="J13" s="168" t="s">
        <v>1</v>
      </c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17</v>
      </c>
      <c r="E14" s="172"/>
      <c r="F14" s="168" t="s">
        <v>18</v>
      </c>
      <c r="G14" s="172"/>
      <c r="H14" s="172"/>
      <c r="I14" s="173" t="s">
        <v>19</v>
      </c>
      <c r="J14" s="164" t="str">
        <f>'Rekapitulácia stavby'!AN8</f>
        <v>23. 3. 2021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0.9" customHeight="1">
      <c r="A15" s="172"/>
      <c r="B15" s="23"/>
      <c r="C15" s="172"/>
      <c r="D15" s="172"/>
      <c r="E15" s="172"/>
      <c r="F15" s="172"/>
      <c r="G15" s="172"/>
      <c r="H15" s="172"/>
      <c r="I15" s="172"/>
      <c r="J15" s="172"/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12" customHeight="1">
      <c r="A16" s="172"/>
      <c r="B16" s="23"/>
      <c r="C16" s="172"/>
      <c r="D16" s="173" t="s">
        <v>21</v>
      </c>
      <c r="E16" s="172"/>
      <c r="F16" s="172"/>
      <c r="G16" s="172"/>
      <c r="H16" s="172"/>
      <c r="I16" s="173" t="s">
        <v>22</v>
      </c>
      <c r="J16" s="168" t="s">
        <v>1</v>
      </c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8" customHeight="1">
      <c r="A17" s="172"/>
      <c r="B17" s="23"/>
      <c r="C17" s="172"/>
      <c r="D17" s="172"/>
      <c r="E17" s="168" t="s">
        <v>23</v>
      </c>
      <c r="F17" s="172"/>
      <c r="G17" s="172"/>
      <c r="H17" s="172"/>
      <c r="I17" s="173" t="s">
        <v>24</v>
      </c>
      <c r="J17" s="168" t="s">
        <v>1</v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6.95" customHeight="1">
      <c r="A18" s="172"/>
      <c r="B18" s="23"/>
      <c r="C18" s="172"/>
      <c r="D18" s="172"/>
      <c r="E18" s="172"/>
      <c r="F18" s="172"/>
      <c r="G18" s="172"/>
      <c r="H18" s="172"/>
      <c r="I18" s="172"/>
      <c r="J18" s="172"/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12" customHeight="1">
      <c r="A19" s="172"/>
      <c r="B19" s="23"/>
      <c r="C19" s="172"/>
      <c r="D19" s="173" t="s">
        <v>25</v>
      </c>
      <c r="E19" s="172"/>
      <c r="F19" s="172"/>
      <c r="G19" s="172"/>
      <c r="H19" s="172"/>
      <c r="I19" s="173" t="s">
        <v>22</v>
      </c>
      <c r="J19" s="168" t="str">
        <f>'Rekapitulácia stavby'!AN13</f>
        <v/>
      </c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8" customHeight="1">
      <c r="A20" s="172"/>
      <c r="B20" s="23"/>
      <c r="C20" s="172"/>
      <c r="D20" s="172"/>
      <c r="E20" s="262" t="str">
        <f>'Rekapitulácia stavby'!E14</f>
        <v xml:space="preserve"> </v>
      </c>
      <c r="F20" s="262"/>
      <c r="G20" s="262"/>
      <c r="H20" s="262"/>
      <c r="I20" s="173" t="s">
        <v>24</v>
      </c>
      <c r="J20" s="168" t="str">
        <f>'Rekapitulácia stavby'!AN14</f>
        <v/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6.95" customHeight="1">
      <c r="A21" s="172"/>
      <c r="B21" s="23"/>
      <c r="C21" s="172"/>
      <c r="D21" s="172"/>
      <c r="E21" s="172"/>
      <c r="F21" s="172"/>
      <c r="G21" s="172"/>
      <c r="H21" s="172"/>
      <c r="I21" s="172"/>
      <c r="J21" s="172"/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12" customHeight="1">
      <c r="A22" s="172"/>
      <c r="B22" s="23"/>
      <c r="C22" s="172"/>
      <c r="D22" s="173" t="s">
        <v>27</v>
      </c>
      <c r="E22" s="172"/>
      <c r="F22" s="172"/>
      <c r="G22" s="172"/>
      <c r="H22" s="172"/>
      <c r="I22" s="173" t="s">
        <v>22</v>
      </c>
      <c r="J22" s="168" t="s">
        <v>1</v>
      </c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8" customHeight="1">
      <c r="A23" s="172"/>
      <c r="B23" s="23"/>
      <c r="C23" s="172"/>
      <c r="D23" s="172"/>
      <c r="E23" s="168" t="s">
        <v>28</v>
      </c>
      <c r="F23" s="172"/>
      <c r="G23" s="172"/>
      <c r="H23" s="172"/>
      <c r="I23" s="173" t="s">
        <v>24</v>
      </c>
      <c r="J23" s="168" t="s">
        <v>1</v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6.95" customHeight="1">
      <c r="A24" s="172"/>
      <c r="B24" s="23"/>
      <c r="C24" s="172"/>
      <c r="D24" s="172"/>
      <c r="E24" s="172"/>
      <c r="F24" s="172"/>
      <c r="G24" s="172"/>
      <c r="H24" s="172"/>
      <c r="I24" s="172"/>
      <c r="J24" s="172"/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12" customHeight="1">
      <c r="A25" s="172"/>
      <c r="B25" s="23"/>
      <c r="C25" s="172"/>
      <c r="D25" s="173" t="s">
        <v>30</v>
      </c>
      <c r="E25" s="172"/>
      <c r="F25" s="172"/>
      <c r="G25" s="172"/>
      <c r="H25" s="172"/>
      <c r="I25" s="173" t="s">
        <v>22</v>
      </c>
      <c r="J25" s="168" t="str">
        <f>IF('Rekapitulácia stavby'!AN19="","",'Rekapitulácia stavby'!AN19)</f>
        <v/>
      </c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8" customHeight="1">
      <c r="A26" s="172"/>
      <c r="B26" s="23"/>
      <c r="C26" s="172"/>
      <c r="D26" s="172"/>
      <c r="E26" s="168" t="str">
        <f>IF('Rekapitulácia stavby'!E20="","",'Rekapitulácia stavby'!E20)</f>
        <v xml:space="preserve"> </v>
      </c>
      <c r="F26" s="172"/>
      <c r="G26" s="172"/>
      <c r="H26" s="172"/>
      <c r="I26" s="173" t="s">
        <v>24</v>
      </c>
      <c r="J26" s="168" t="str">
        <f>IF('Rekapitulácia stavby'!AN20="","",'Rekapitulácia stavby'!AN20)</f>
        <v/>
      </c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29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spans="1:31" s="2" customFormat="1" ht="12" customHeight="1">
      <c r="A28" s="172"/>
      <c r="B28" s="23"/>
      <c r="C28" s="172"/>
      <c r="D28" s="173" t="s">
        <v>31</v>
      </c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8" customFormat="1" ht="16.5" customHeight="1">
      <c r="A29" s="83"/>
      <c r="B29" s="84"/>
      <c r="C29" s="83"/>
      <c r="D29" s="83"/>
      <c r="E29" s="264" t="s">
        <v>1</v>
      </c>
      <c r="F29" s="264"/>
      <c r="G29" s="264"/>
      <c r="H29" s="264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>
      <c r="A30" s="172"/>
      <c r="B30" s="23"/>
      <c r="C30" s="172"/>
      <c r="D30" s="172"/>
      <c r="E30" s="172"/>
      <c r="F30" s="172"/>
      <c r="G30" s="172"/>
      <c r="H30" s="172"/>
      <c r="I30" s="172"/>
      <c r="J30" s="172"/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25.35" customHeight="1">
      <c r="A32" s="172"/>
      <c r="B32" s="23"/>
      <c r="C32" s="172"/>
      <c r="D32" s="86" t="s">
        <v>32</v>
      </c>
      <c r="E32" s="172"/>
      <c r="F32" s="172"/>
      <c r="G32" s="172"/>
      <c r="H32" s="172"/>
      <c r="I32" s="172"/>
      <c r="J32" s="161">
        <f>ROUND(J122, 2)</f>
        <v>3310.2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6.95" customHeight="1">
      <c r="A33" s="172"/>
      <c r="B33" s="23"/>
      <c r="C33" s="172"/>
      <c r="D33" s="52"/>
      <c r="E33" s="52"/>
      <c r="F33" s="52"/>
      <c r="G33" s="52"/>
      <c r="H33" s="52"/>
      <c r="I33" s="52"/>
      <c r="J33" s="52"/>
      <c r="K33" s="5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2"/>
      <c r="F34" s="171" t="s">
        <v>34</v>
      </c>
      <c r="G34" s="172"/>
      <c r="H34" s="172"/>
      <c r="I34" s="171" t="s">
        <v>33</v>
      </c>
      <c r="J34" s="171" t="s">
        <v>35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customHeight="1">
      <c r="A35" s="172"/>
      <c r="B35" s="23"/>
      <c r="C35" s="172"/>
      <c r="D35" s="87" t="s">
        <v>36</v>
      </c>
      <c r="E35" s="173" t="s">
        <v>37</v>
      </c>
      <c r="F35" s="88">
        <f>ROUND((SUM(BE122:BE128)),  2)</f>
        <v>0</v>
      </c>
      <c r="G35" s="172"/>
      <c r="H35" s="172"/>
      <c r="I35" s="89">
        <v>0.2</v>
      </c>
      <c r="J35" s="88">
        <f>ROUND(((SUM(BE122:BE128))*I35),  2)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customHeight="1">
      <c r="A36" s="172"/>
      <c r="B36" s="23"/>
      <c r="C36" s="172"/>
      <c r="D36" s="172"/>
      <c r="E36" s="173" t="s">
        <v>38</v>
      </c>
      <c r="F36" s="88">
        <f>ROUND((SUM(BF122:BF128)),  2)</f>
        <v>3310.2</v>
      </c>
      <c r="G36" s="172"/>
      <c r="H36" s="172"/>
      <c r="I36" s="89">
        <v>0.2</v>
      </c>
      <c r="J36" s="88">
        <f>ROUND(((SUM(BF122:BF128))*I36),  2)</f>
        <v>662.04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39</v>
      </c>
      <c r="F37" s="88">
        <f>ROUND((SUM(BG122:BG128)),  2)</f>
        <v>0</v>
      </c>
      <c r="G37" s="172"/>
      <c r="H37" s="172"/>
      <c r="I37" s="89">
        <v>0.2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14.45" hidden="1" customHeight="1">
      <c r="A38" s="172"/>
      <c r="B38" s="23"/>
      <c r="C38" s="172"/>
      <c r="D38" s="172"/>
      <c r="E38" s="173" t="s">
        <v>40</v>
      </c>
      <c r="F38" s="88">
        <f>ROUND((SUM(BH122:BH128)),  2)</f>
        <v>0</v>
      </c>
      <c r="G38" s="172"/>
      <c r="H38" s="172"/>
      <c r="I38" s="89">
        <v>0.2</v>
      </c>
      <c r="J38" s="88">
        <f>0</f>
        <v>0</v>
      </c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14.45" hidden="1" customHeight="1">
      <c r="A39" s="172"/>
      <c r="B39" s="23"/>
      <c r="C39" s="172"/>
      <c r="D39" s="172"/>
      <c r="E39" s="173" t="s">
        <v>41</v>
      </c>
      <c r="F39" s="88">
        <f>ROUND((SUM(BI122:BI128)),  2)</f>
        <v>0</v>
      </c>
      <c r="G39" s="172"/>
      <c r="H39" s="172"/>
      <c r="I39" s="89">
        <v>0</v>
      </c>
      <c r="J39" s="88">
        <f>0</f>
        <v>0</v>
      </c>
      <c r="K39" s="172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6.9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2" customFormat="1" ht="25.35" customHeight="1">
      <c r="A41" s="172"/>
      <c r="B41" s="23"/>
      <c r="C41" s="90"/>
      <c r="D41" s="91" t="s">
        <v>42</v>
      </c>
      <c r="E41" s="46"/>
      <c r="F41" s="46"/>
      <c r="G41" s="92" t="s">
        <v>43</v>
      </c>
      <c r="H41" s="93" t="s">
        <v>44</v>
      </c>
      <c r="I41" s="46"/>
      <c r="J41" s="94">
        <f>SUM(J32:J39)</f>
        <v>3972.24</v>
      </c>
      <c r="K41" s="95"/>
      <c r="L41" s="29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</row>
    <row r="42" spans="1:31" s="2" customFormat="1" ht="14.45" customHeight="1">
      <c r="A42" s="172"/>
      <c r="B42" s="23"/>
      <c r="C42" s="172"/>
      <c r="D42" s="172"/>
      <c r="E42" s="172"/>
      <c r="F42" s="172"/>
      <c r="G42" s="172"/>
      <c r="H42" s="172"/>
      <c r="I42" s="172"/>
      <c r="J42" s="172"/>
      <c r="K42" s="172"/>
      <c r="L42" s="29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3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31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31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31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31" s="1" customFormat="1" ht="12" customHeight="1">
      <c r="A86" s="162"/>
      <c r="B86" s="17"/>
      <c r="C86" s="173" t="s">
        <v>109</v>
      </c>
      <c r="D86" s="162"/>
      <c r="E86" s="162"/>
      <c r="F86" s="162"/>
      <c r="G86" s="162"/>
      <c r="H86" s="162"/>
      <c r="I86" s="162"/>
      <c r="J86" s="162"/>
      <c r="K86" s="162"/>
      <c r="L86" s="17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31" s="2" customFormat="1" ht="16.5" customHeight="1">
      <c r="A87" s="172"/>
      <c r="B87" s="23"/>
      <c r="C87" s="172"/>
      <c r="D87" s="172"/>
      <c r="E87" s="275" t="s">
        <v>480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31" s="2" customFormat="1" ht="12" customHeight="1">
      <c r="A88" s="172"/>
      <c r="B88" s="23"/>
      <c r="C88" s="173" t="s">
        <v>314</v>
      </c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31" s="2" customFormat="1" ht="16.5" customHeight="1">
      <c r="A89" s="172"/>
      <c r="B89" s="23"/>
      <c r="C89" s="172"/>
      <c r="D89" s="172"/>
      <c r="E89" s="259" t="str">
        <f>E11</f>
        <v>2-21-3-1 - Výruby I.etapa</v>
      </c>
      <c r="F89" s="274"/>
      <c r="G89" s="274"/>
      <c r="H89" s="274"/>
      <c r="I89" s="172"/>
      <c r="J89" s="172"/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31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31" s="2" customFormat="1" ht="12" customHeight="1">
      <c r="A91" s="172"/>
      <c r="B91" s="23"/>
      <c r="C91" s="173" t="s">
        <v>17</v>
      </c>
      <c r="D91" s="172"/>
      <c r="E91" s="172"/>
      <c r="F91" s="168" t="str">
        <f>F14</f>
        <v>Dúbravka, Bratislava</v>
      </c>
      <c r="G91" s="172"/>
      <c r="H91" s="172"/>
      <c r="I91" s="173" t="s">
        <v>19</v>
      </c>
      <c r="J91" s="164" t="str">
        <f>IF(J14="","",J14)</f>
        <v>23. 3. 2021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31" s="2" customFormat="1" ht="6.95" customHeight="1">
      <c r="A92" s="172"/>
      <c r="B92" s="23"/>
      <c r="C92" s="172"/>
      <c r="D92" s="172"/>
      <c r="E92" s="172"/>
      <c r="F92" s="172"/>
      <c r="G92" s="172"/>
      <c r="H92" s="172"/>
      <c r="I92" s="172"/>
      <c r="J92" s="172"/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31" s="2" customFormat="1" ht="25.7" customHeight="1">
      <c r="A93" s="172"/>
      <c r="B93" s="23"/>
      <c r="C93" s="173" t="s">
        <v>21</v>
      </c>
      <c r="D93" s="172"/>
      <c r="E93" s="172"/>
      <c r="F93" s="168" t="str">
        <f>E17</f>
        <v>Metropolitní inštitút Bratislavy</v>
      </c>
      <c r="G93" s="172"/>
      <c r="H93" s="172"/>
      <c r="I93" s="173" t="s">
        <v>27</v>
      </c>
      <c r="J93" s="169" t="str">
        <f>E23</f>
        <v>Ing. Magdaléna Horňáková</v>
      </c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31" s="2" customFormat="1" ht="15.2" customHeight="1">
      <c r="A94" s="172"/>
      <c r="B94" s="23"/>
      <c r="C94" s="173" t="s">
        <v>25</v>
      </c>
      <c r="D94" s="172"/>
      <c r="E94" s="172"/>
      <c r="F94" s="168" t="str">
        <f>IF(E20="","",E20)</f>
        <v xml:space="preserve"> </v>
      </c>
      <c r="G94" s="172"/>
      <c r="H94" s="172"/>
      <c r="I94" s="173" t="s">
        <v>30</v>
      </c>
      <c r="J94" s="169" t="str">
        <f>E26</f>
        <v xml:space="preserve"> </v>
      </c>
      <c r="K94" s="172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31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2" customFormat="1" ht="29.25" customHeight="1">
      <c r="A96" s="172"/>
      <c r="B96" s="23"/>
      <c r="C96" s="98" t="s">
        <v>112</v>
      </c>
      <c r="D96" s="90"/>
      <c r="E96" s="90"/>
      <c r="F96" s="90"/>
      <c r="G96" s="90"/>
      <c r="H96" s="90"/>
      <c r="I96" s="90"/>
      <c r="J96" s="99" t="s">
        <v>113</v>
      </c>
      <c r="K96" s="90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47" s="2" customFormat="1" ht="10.35" customHeight="1">
      <c r="A97" s="172"/>
      <c r="B97" s="23"/>
      <c r="C97" s="172"/>
      <c r="D97" s="172"/>
      <c r="E97" s="172"/>
      <c r="F97" s="172"/>
      <c r="G97" s="172"/>
      <c r="H97" s="172"/>
      <c r="I97" s="172"/>
      <c r="J97" s="172"/>
      <c r="K97" s="172"/>
      <c r="L97" s="29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47" s="2" customFormat="1" ht="22.9" customHeight="1">
      <c r="A98" s="172"/>
      <c r="B98" s="23"/>
      <c r="C98" s="100" t="s">
        <v>114</v>
      </c>
      <c r="D98" s="172"/>
      <c r="E98" s="172"/>
      <c r="F98" s="172"/>
      <c r="G98" s="172"/>
      <c r="H98" s="172"/>
      <c r="I98" s="172"/>
      <c r="J98" s="161">
        <f>J122</f>
        <v>3310.2</v>
      </c>
      <c r="K98" s="172"/>
      <c r="L98" s="29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4" t="s">
        <v>115</v>
      </c>
    </row>
    <row r="99" spans="1:47" s="9" customFormat="1" ht="24.95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J123</f>
        <v>3310.2</v>
      </c>
      <c r="L99" s="101"/>
    </row>
    <row r="100" spans="1:47" s="10" customFormat="1" ht="19.899999999999999" customHeight="1">
      <c r="A100" s="160"/>
      <c r="B100" s="105"/>
      <c r="C100" s="160"/>
      <c r="D100" s="106" t="s">
        <v>117</v>
      </c>
      <c r="E100" s="107"/>
      <c r="F100" s="107"/>
      <c r="G100" s="107"/>
      <c r="H100" s="107"/>
      <c r="I100" s="107"/>
      <c r="J100" s="108">
        <f>J124</f>
        <v>3310.2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</row>
    <row r="101" spans="1:47" s="2" customFormat="1" ht="21.75" customHeight="1">
      <c r="A101" s="172"/>
      <c r="B101" s="23"/>
      <c r="C101" s="172"/>
      <c r="D101" s="172"/>
      <c r="E101" s="172"/>
      <c r="F101" s="172"/>
      <c r="G101" s="172"/>
      <c r="H101" s="172"/>
      <c r="I101" s="172"/>
      <c r="J101" s="172"/>
      <c r="K101" s="172"/>
      <c r="L101" s="29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C101" s="172"/>
      <c r="AD101" s="172"/>
      <c r="AE101" s="172"/>
    </row>
    <row r="102" spans="1:47" s="2" customFormat="1" ht="6.95" customHeight="1">
      <c r="A102" s="172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29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C102" s="172"/>
      <c r="AD102" s="172"/>
      <c r="AE102" s="172"/>
    </row>
    <row r="106" spans="1:47" s="2" customFormat="1" ht="6.95" customHeight="1">
      <c r="A106" s="172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29"/>
      <c r="S106" s="172"/>
      <c r="T106" s="172"/>
      <c r="U106" s="172"/>
      <c r="V106" s="172"/>
      <c r="W106" s="172"/>
      <c r="X106" s="172"/>
      <c r="Y106" s="172"/>
      <c r="Z106" s="172"/>
      <c r="AA106" s="172"/>
      <c r="AB106" s="172"/>
      <c r="AC106" s="172"/>
      <c r="AD106" s="172"/>
      <c r="AE106" s="172"/>
    </row>
    <row r="107" spans="1:47" s="2" customFormat="1" ht="24.95" customHeight="1">
      <c r="A107" s="172"/>
      <c r="B107" s="23"/>
      <c r="C107" s="18" t="s">
        <v>122</v>
      </c>
      <c r="D107" s="172"/>
      <c r="E107" s="172"/>
      <c r="F107" s="172"/>
      <c r="G107" s="172"/>
      <c r="H107" s="172"/>
      <c r="I107" s="172"/>
      <c r="J107" s="172"/>
      <c r="K107" s="172"/>
      <c r="L107" s="29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</row>
    <row r="108" spans="1:47" s="2" customFormat="1" ht="6.95" customHeight="1">
      <c r="A108" s="172"/>
      <c r="B108" s="23"/>
      <c r="C108" s="172"/>
      <c r="D108" s="172"/>
      <c r="E108" s="172"/>
      <c r="F108" s="172"/>
      <c r="G108" s="172"/>
      <c r="H108" s="172"/>
      <c r="I108" s="172"/>
      <c r="J108" s="172"/>
      <c r="K108" s="172"/>
      <c r="L108" s="29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</row>
    <row r="109" spans="1:47" s="2" customFormat="1" ht="12" customHeight="1">
      <c r="A109" s="172"/>
      <c r="B109" s="23"/>
      <c r="C109" s="173" t="s">
        <v>13</v>
      </c>
      <c r="D109" s="172"/>
      <c r="E109" s="172"/>
      <c r="F109" s="172"/>
      <c r="G109" s="172"/>
      <c r="H109" s="172"/>
      <c r="I109" s="172"/>
      <c r="J109" s="172"/>
      <c r="K109" s="172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47" s="2" customFormat="1" ht="16.5" customHeight="1">
      <c r="A110" s="172"/>
      <c r="B110" s="23"/>
      <c r="C110" s="172"/>
      <c r="D110" s="172"/>
      <c r="E110" s="275" t="str">
        <f>E7</f>
        <v>Motýlia lúka - Pri kríži</v>
      </c>
      <c r="F110" s="276"/>
      <c r="G110" s="276"/>
      <c r="H110" s="276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47" s="1" customFormat="1" ht="12" customHeight="1">
      <c r="A111" s="162"/>
      <c r="B111" s="17"/>
      <c r="C111" s="173" t="s">
        <v>109</v>
      </c>
      <c r="D111" s="162"/>
      <c r="E111" s="162"/>
      <c r="F111" s="162"/>
      <c r="G111" s="162"/>
      <c r="H111" s="162"/>
      <c r="I111" s="162"/>
      <c r="J111" s="162"/>
      <c r="K111" s="162"/>
      <c r="L111" s="17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</row>
    <row r="112" spans="1:47" s="2" customFormat="1" ht="16.5" customHeight="1">
      <c r="A112" s="172"/>
      <c r="B112" s="23"/>
      <c r="C112" s="172"/>
      <c r="D112" s="172"/>
      <c r="E112" s="275" t="s">
        <v>480</v>
      </c>
      <c r="F112" s="274"/>
      <c r="G112" s="274"/>
      <c r="H112" s="274"/>
      <c r="I112" s="172"/>
      <c r="J112" s="172"/>
      <c r="K112" s="172"/>
      <c r="L112" s="29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</row>
    <row r="113" spans="1:65" s="2" customFormat="1" ht="12" customHeight="1">
      <c r="A113" s="172"/>
      <c r="B113" s="23"/>
      <c r="C113" s="173" t="s">
        <v>314</v>
      </c>
      <c r="D113" s="172"/>
      <c r="E113" s="172"/>
      <c r="F113" s="172"/>
      <c r="G113" s="172"/>
      <c r="H113" s="172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2" customFormat="1" ht="16.5" customHeight="1">
      <c r="A114" s="172"/>
      <c r="B114" s="23"/>
      <c r="C114" s="172"/>
      <c r="D114" s="172"/>
      <c r="E114" s="259" t="str">
        <f>E11</f>
        <v>2-21-3-1 - Výruby I.etapa</v>
      </c>
      <c r="F114" s="274"/>
      <c r="G114" s="274"/>
      <c r="H114" s="274"/>
      <c r="I114" s="172"/>
      <c r="J114" s="172"/>
      <c r="K114" s="172"/>
      <c r="L114" s="29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</row>
    <row r="115" spans="1:65" s="2" customFormat="1" ht="6.95" customHeight="1">
      <c r="A115" s="172"/>
      <c r="B115" s="23"/>
      <c r="C115" s="172"/>
      <c r="D115" s="172"/>
      <c r="E115" s="172"/>
      <c r="F115" s="172"/>
      <c r="G115" s="172"/>
      <c r="H115" s="172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12" customHeight="1">
      <c r="A116" s="172"/>
      <c r="B116" s="23"/>
      <c r="C116" s="173" t="s">
        <v>17</v>
      </c>
      <c r="D116" s="172"/>
      <c r="E116" s="172"/>
      <c r="F116" s="168" t="str">
        <f>F14</f>
        <v>Dúbravka, Bratislava</v>
      </c>
      <c r="G116" s="172"/>
      <c r="H116" s="172"/>
      <c r="I116" s="173" t="s">
        <v>19</v>
      </c>
      <c r="J116" s="164" t="str">
        <f>IF(J14="","",J14)</f>
        <v>23. 3. 2021</v>
      </c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6.95" customHeight="1">
      <c r="A117" s="172"/>
      <c r="B117" s="23"/>
      <c r="C117" s="172"/>
      <c r="D117" s="172"/>
      <c r="E117" s="172"/>
      <c r="F117" s="172"/>
      <c r="G117" s="172"/>
      <c r="H117" s="172"/>
      <c r="I117" s="172"/>
      <c r="J117" s="172"/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25.7" customHeight="1">
      <c r="A118" s="172"/>
      <c r="B118" s="23"/>
      <c r="C118" s="173" t="s">
        <v>21</v>
      </c>
      <c r="D118" s="172"/>
      <c r="E118" s="172"/>
      <c r="F118" s="168" t="str">
        <f>E17</f>
        <v>Metropolitní inštitút Bratislavy</v>
      </c>
      <c r="G118" s="172"/>
      <c r="H118" s="172"/>
      <c r="I118" s="173" t="s">
        <v>27</v>
      </c>
      <c r="J118" s="169" t="str">
        <f>E23</f>
        <v>Ing. Magdaléna Horňáková</v>
      </c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15.2" customHeight="1">
      <c r="A119" s="172"/>
      <c r="B119" s="23"/>
      <c r="C119" s="173" t="s">
        <v>25</v>
      </c>
      <c r="D119" s="172"/>
      <c r="E119" s="172"/>
      <c r="F119" s="168" t="str">
        <f>IF(E20="","",E20)</f>
        <v xml:space="preserve"> </v>
      </c>
      <c r="G119" s="172"/>
      <c r="H119" s="172"/>
      <c r="I119" s="173" t="s">
        <v>30</v>
      </c>
      <c r="J119" s="169" t="str">
        <f>E26</f>
        <v xml:space="preserve"> 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10.35" customHeight="1">
      <c r="A120" s="172"/>
      <c r="B120" s="23"/>
      <c r="C120" s="172"/>
      <c r="D120" s="172"/>
      <c r="E120" s="172"/>
      <c r="F120" s="172"/>
      <c r="G120" s="172"/>
      <c r="H120" s="172"/>
      <c r="I120" s="172"/>
      <c r="J120" s="172"/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11" customFormat="1" ht="29.25" customHeight="1">
      <c r="A121" s="109"/>
      <c r="B121" s="110"/>
      <c r="C121" s="111" t="s">
        <v>123</v>
      </c>
      <c r="D121" s="112" t="s">
        <v>57</v>
      </c>
      <c r="E121" s="112" t="s">
        <v>53</v>
      </c>
      <c r="F121" s="112" t="s">
        <v>54</v>
      </c>
      <c r="G121" s="112" t="s">
        <v>124</v>
      </c>
      <c r="H121" s="112" t="s">
        <v>125</v>
      </c>
      <c r="I121" s="112" t="s">
        <v>126</v>
      </c>
      <c r="J121" s="113" t="s">
        <v>113</v>
      </c>
      <c r="K121" s="114" t="s">
        <v>127</v>
      </c>
      <c r="L121" s="115"/>
      <c r="M121" s="48" t="s">
        <v>1</v>
      </c>
      <c r="N121" s="49" t="s">
        <v>36</v>
      </c>
      <c r="O121" s="49" t="s">
        <v>128</v>
      </c>
      <c r="P121" s="49" t="s">
        <v>129</v>
      </c>
      <c r="Q121" s="49" t="s">
        <v>130</v>
      </c>
      <c r="R121" s="49" t="s">
        <v>131</v>
      </c>
      <c r="S121" s="49" t="s">
        <v>132</v>
      </c>
      <c r="T121" s="50" t="s">
        <v>133</v>
      </c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</row>
    <row r="122" spans="1:65" s="2" customFormat="1" ht="22.9" customHeight="1">
      <c r="A122" s="172"/>
      <c r="B122" s="23"/>
      <c r="C122" s="55" t="s">
        <v>114</v>
      </c>
      <c r="D122" s="172"/>
      <c r="E122" s="172"/>
      <c r="F122" s="172"/>
      <c r="G122" s="172"/>
      <c r="H122" s="172"/>
      <c r="I122" s="172"/>
      <c r="J122" s="116">
        <f>BK122</f>
        <v>3310.2</v>
      </c>
      <c r="K122" s="172"/>
      <c r="L122" s="23"/>
      <c r="M122" s="51"/>
      <c r="N122" s="42"/>
      <c r="O122" s="52"/>
      <c r="P122" s="117">
        <f>P123</f>
        <v>184.7</v>
      </c>
      <c r="Q122" s="52"/>
      <c r="R122" s="117">
        <f>R123</f>
        <v>0</v>
      </c>
      <c r="S122" s="52"/>
      <c r="T122" s="118">
        <f>T123</f>
        <v>0</v>
      </c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  <c r="AT122" s="14" t="s">
        <v>71</v>
      </c>
      <c r="AU122" s="14" t="s">
        <v>115</v>
      </c>
      <c r="BK122" s="119">
        <f>BK123</f>
        <v>3310.2</v>
      </c>
    </row>
    <row r="123" spans="1:65" s="12" customFormat="1" ht="25.9" customHeight="1">
      <c r="B123" s="120"/>
      <c r="D123" s="121" t="s">
        <v>71</v>
      </c>
      <c r="E123" s="122" t="s">
        <v>134</v>
      </c>
      <c r="F123" s="122" t="s">
        <v>135</v>
      </c>
      <c r="J123" s="123">
        <f>BK123</f>
        <v>3310.2</v>
      </c>
      <c r="L123" s="120"/>
      <c r="M123" s="124"/>
      <c r="N123" s="125"/>
      <c r="O123" s="125"/>
      <c r="P123" s="126">
        <f>P124</f>
        <v>184.7</v>
      </c>
      <c r="Q123" s="125"/>
      <c r="R123" s="126">
        <f>R124</f>
        <v>0</v>
      </c>
      <c r="S123" s="125"/>
      <c r="T123" s="127">
        <f>T124</f>
        <v>0</v>
      </c>
      <c r="AR123" s="121" t="s">
        <v>80</v>
      </c>
      <c r="AT123" s="128" t="s">
        <v>71</v>
      </c>
      <c r="AU123" s="128" t="s">
        <v>72</v>
      </c>
      <c r="AY123" s="121" t="s">
        <v>136</v>
      </c>
      <c r="BK123" s="129">
        <f>BK124</f>
        <v>3310.2</v>
      </c>
    </row>
    <row r="124" spans="1:65" s="12" customFormat="1" ht="22.9" customHeight="1">
      <c r="B124" s="120"/>
      <c r="D124" s="121" t="s">
        <v>71</v>
      </c>
      <c r="E124" s="130" t="s">
        <v>80</v>
      </c>
      <c r="F124" s="130" t="s">
        <v>137</v>
      </c>
      <c r="J124" s="131">
        <f>BK124</f>
        <v>3310.2</v>
      </c>
      <c r="L124" s="120"/>
      <c r="M124" s="124"/>
      <c r="N124" s="125"/>
      <c r="O124" s="125"/>
      <c r="P124" s="126">
        <f>SUM(P125:P128)</f>
        <v>184.7</v>
      </c>
      <c r="Q124" s="125"/>
      <c r="R124" s="126">
        <f>SUM(R125:R128)</f>
        <v>0</v>
      </c>
      <c r="S124" s="125"/>
      <c r="T124" s="127">
        <f>SUM(T125:T128)</f>
        <v>0</v>
      </c>
      <c r="AR124" s="121" t="s">
        <v>80</v>
      </c>
      <c r="AT124" s="128" t="s">
        <v>71</v>
      </c>
      <c r="AU124" s="128" t="s">
        <v>80</v>
      </c>
      <c r="AY124" s="121" t="s">
        <v>136</v>
      </c>
      <c r="BK124" s="129">
        <f>SUM(BK125:BK128)</f>
        <v>3310.2</v>
      </c>
    </row>
    <row r="125" spans="1:65" s="2" customFormat="1" ht="24.2" customHeight="1">
      <c r="A125" s="172"/>
      <c r="B125" s="132"/>
      <c r="C125" s="133" t="s">
        <v>80</v>
      </c>
      <c r="D125" s="133" t="s">
        <v>139</v>
      </c>
      <c r="E125" s="134" t="s">
        <v>482</v>
      </c>
      <c r="F125" s="135" t="s">
        <v>483</v>
      </c>
      <c r="G125" s="136" t="s">
        <v>194</v>
      </c>
      <c r="H125" s="137">
        <v>20</v>
      </c>
      <c r="I125" s="138">
        <v>55.65</v>
      </c>
      <c r="J125" s="138">
        <f>ROUND(I125*H125,2)</f>
        <v>1113</v>
      </c>
      <c r="K125" s="139"/>
      <c r="L125" s="23"/>
      <c r="M125" s="140" t="s">
        <v>1</v>
      </c>
      <c r="N125" s="141" t="s">
        <v>38</v>
      </c>
      <c r="O125" s="142">
        <v>3.2650000000000001</v>
      </c>
      <c r="P125" s="142">
        <f>O125*H125</f>
        <v>65.3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2"/>
      <c r="AE125" s="172"/>
      <c r="AR125" s="144" t="s">
        <v>143</v>
      </c>
      <c r="AT125" s="144" t="s">
        <v>139</v>
      </c>
      <c r="AU125" s="144" t="s">
        <v>88</v>
      </c>
      <c r="AY125" s="14" t="s">
        <v>136</v>
      </c>
      <c r="BE125" s="145">
        <f>IF(N125="základná",J125,0)</f>
        <v>0</v>
      </c>
      <c r="BF125" s="145">
        <f>IF(N125="znížená",J125,0)</f>
        <v>1113</v>
      </c>
      <c r="BG125" s="145">
        <f>IF(N125="zákl. prenesená",J125,0)</f>
        <v>0</v>
      </c>
      <c r="BH125" s="145">
        <f>IF(N125="zníž. prenesená",J125,0)</f>
        <v>0</v>
      </c>
      <c r="BI125" s="145">
        <f>IF(N125="nulová",J125,0)</f>
        <v>0</v>
      </c>
      <c r="BJ125" s="14" t="s">
        <v>88</v>
      </c>
      <c r="BK125" s="145">
        <f>ROUND(I125*H125,2)</f>
        <v>1113</v>
      </c>
      <c r="BL125" s="14" t="s">
        <v>143</v>
      </c>
      <c r="BM125" s="144" t="s">
        <v>484</v>
      </c>
    </row>
    <row r="126" spans="1:65" s="2" customFormat="1" ht="24.2" customHeight="1">
      <c r="A126" s="172"/>
      <c r="B126" s="132"/>
      <c r="C126" s="133" t="s">
        <v>88</v>
      </c>
      <c r="D126" s="133" t="s">
        <v>139</v>
      </c>
      <c r="E126" s="134" t="s">
        <v>485</v>
      </c>
      <c r="F126" s="135" t="s">
        <v>486</v>
      </c>
      <c r="G126" s="136" t="s">
        <v>194</v>
      </c>
      <c r="H126" s="137">
        <v>20</v>
      </c>
      <c r="I126" s="138">
        <v>83.68</v>
      </c>
      <c r="J126" s="138">
        <f>ROUND(I126*H126,2)</f>
        <v>1673.6</v>
      </c>
      <c r="K126" s="139"/>
      <c r="L126" s="23"/>
      <c r="M126" s="140" t="s">
        <v>1</v>
      </c>
      <c r="N126" s="141" t="s">
        <v>38</v>
      </c>
      <c r="O126" s="142">
        <v>5.2839999999999998</v>
      </c>
      <c r="P126" s="142">
        <f>O126*H126</f>
        <v>105.67999999999999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  <c r="AR126" s="144" t="s">
        <v>143</v>
      </c>
      <c r="AT126" s="144" t="s">
        <v>139</v>
      </c>
      <c r="AU126" s="144" t="s">
        <v>88</v>
      </c>
      <c r="AY126" s="14" t="s">
        <v>136</v>
      </c>
      <c r="BE126" s="145">
        <f>IF(N126="základná",J126,0)</f>
        <v>0</v>
      </c>
      <c r="BF126" s="145">
        <f>IF(N126="znížená",J126,0)</f>
        <v>1673.6</v>
      </c>
      <c r="BG126" s="145">
        <f>IF(N126="zákl. prenesená",J126,0)</f>
        <v>0</v>
      </c>
      <c r="BH126" s="145">
        <f>IF(N126="zníž. prenesená",J126,0)</f>
        <v>0</v>
      </c>
      <c r="BI126" s="145">
        <f>IF(N126="nulová",J126,0)</f>
        <v>0</v>
      </c>
      <c r="BJ126" s="14" t="s">
        <v>88</v>
      </c>
      <c r="BK126" s="145">
        <f>ROUND(I126*H126,2)</f>
        <v>1673.6</v>
      </c>
      <c r="BL126" s="14" t="s">
        <v>143</v>
      </c>
      <c r="BM126" s="144" t="s">
        <v>487</v>
      </c>
    </row>
    <row r="127" spans="1:65" s="2" customFormat="1" ht="24.2" customHeight="1">
      <c r="A127" s="172"/>
      <c r="B127" s="132"/>
      <c r="C127" s="133" t="s">
        <v>143</v>
      </c>
      <c r="D127" s="133" t="s">
        <v>139</v>
      </c>
      <c r="E127" s="134" t="s">
        <v>488</v>
      </c>
      <c r="F127" s="135" t="s">
        <v>489</v>
      </c>
      <c r="G127" s="136" t="s">
        <v>194</v>
      </c>
      <c r="H127" s="137">
        <v>20</v>
      </c>
      <c r="I127" s="138">
        <v>18.7</v>
      </c>
      <c r="J127" s="138">
        <f>ROUND(I127*H127,2)</f>
        <v>374</v>
      </c>
      <c r="K127" s="139"/>
      <c r="L127" s="23"/>
      <c r="M127" s="140" t="s">
        <v>1</v>
      </c>
      <c r="N127" s="141" t="s">
        <v>38</v>
      </c>
      <c r="O127" s="142">
        <v>0.48799999999999999</v>
      </c>
      <c r="P127" s="142">
        <f>O127*H127</f>
        <v>9.76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R127" s="144" t="s">
        <v>143</v>
      </c>
      <c r="AT127" s="144" t="s">
        <v>139</v>
      </c>
      <c r="AU127" s="144" t="s">
        <v>88</v>
      </c>
      <c r="AY127" s="14" t="s">
        <v>136</v>
      </c>
      <c r="BE127" s="145">
        <f>IF(N127="základná",J127,0)</f>
        <v>0</v>
      </c>
      <c r="BF127" s="145">
        <f>IF(N127="znížená",J127,0)</f>
        <v>374</v>
      </c>
      <c r="BG127" s="145">
        <f>IF(N127="zákl. prenesená",J127,0)</f>
        <v>0</v>
      </c>
      <c r="BH127" s="145">
        <f>IF(N127="zníž. prenesená",J127,0)</f>
        <v>0</v>
      </c>
      <c r="BI127" s="145">
        <f>IF(N127="nulová",J127,0)</f>
        <v>0</v>
      </c>
      <c r="BJ127" s="14" t="s">
        <v>88</v>
      </c>
      <c r="BK127" s="145">
        <f>ROUND(I127*H127,2)</f>
        <v>374</v>
      </c>
      <c r="BL127" s="14" t="s">
        <v>143</v>
      </c>
      <c r="BM127" s="144" t="s">
        <v>490</v>
      </c>
    </row>
    <row r="128" spans="1:65" s="2" customFormat="1" ht="24.2" customHeight="1">
      <c r="A128" s="172"/>
      <c r="B128" s="132"/>
      <c r="C128" s="133" t="s">
        <v>153</v>
      </c>
      <c r="D128" s="133" t="s">
        <v>139</v>
      </c>
      <c r="E128" s="134" t="s">
        <v>491</v>
      </c>
      <c r="F128" s="135" t="s">
        <v>492</v>
      </c>
      <c r="G128" s="136" t="s">
        <v>194</v>
      </c>
      <c r="H128" s="137">
        <v>440</v>
      </c>
      <c r="I128" s="138">
        <v>0.34</v>
      </c>
      <c r="J128" s="138">
        <f>ROUND(I128*H128,2)</f>
        <v>149.6</v>
      </c>
      <c r="K128" s="139"/>
      <c r="L128" s="23"/>
      <c r="M128" s="156" t="s">
        <v>1</v>
      </c>
      <c r="N128" s="157" t="s">
        <v>38</v>
      </c>
      <c r="O128" s="158">
        <v>8.9999999999999993E-3</v>
      </c>
      <c r="P128" s="158">
        <f>O128*H128</f>
        <v>3.9599999999999995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>IF(N128="základná",J128,0)</f>
        <v>0</v>
      </c>
      <c r="BF128" s="145">
        <f>IF(N128="znížená",J128,0)</f>
        <v>149.6</v>
      </c>
      <c r="BG128" s="145">
        <f>IF(N128="zákl. prenesená",J128,0)</f>
        <v>0</v>
      </c>
      <c r="BH128" s="145">
        <f>IF(N128="zníž. prenesená",J128,0)</f>
        <v>0</v>
      </c>
      <c r="BI128" s="145">
        <f>IF(N128="nulová",J128,0)</f>
        <v>0</v>
      </c>
      <c r="BJ128" s="14" t="s">
        <v>88</v>
      </c>
      <c r="BK128" s="145">
        <f>ROUND(I128*H128,2)</f>
        <v>149.6</v>
      </c>
      <c r="BL128" s="14" t="s">
        <v>143</v>
      </c>
      <c r="BM128" s="144" t="s">
        <v>493</v>
      </c>
    </row>
    <row r="129" spans="1:31" s="2" customFormat="1" ht="6.95" customHeight="1">
      <c r="A129" s="172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23"/>
      <c r="M129" s="172"/>
      <c r="O129" s="172"/>
      <c r="P129" s="172"/>
      <c r="Q129" s="172"/>
      <c r="R129" s="172"/>
      <c r="S129" s="172"/>
      <c r="T129" s="172"/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</row>
  </sheetData>
  <autoFilter ref="C121:K128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94"/>
  <sheetViews>
    <sheetView showGridLines="0" topLeftCell="A163" workbookViewId="0">
      <selection activeCell="J180" sqref="J18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104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1" customFormat="1" ht="12" customHeight="1">
      <c r="A8" s="162"/>
      <c r="B8" s="17"/>
      <c r="C8" s="162"/>
      <c r="D8" s="173" t="s">
        <v>109</v>
      </c>
      <c r="E8" s="162"/>
      <c r="F8" s="162"/>
      <c r="G8" s="162"/>
      <c r="H8" s="162"/>
      <c r="I8" s="162"/>
      <c r="J8" s="162"/>
      <c r="K8" s="162"/>
      <c r="L8" s="17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</row>
    <row r="9" spans="1:46" s="2" customFormat="1" ht="16.5" customHeight="1">
      <c r="A9" s="172"/>
      <c r="B9" s="23"/>
      <c r="C9" s="172"/>
      <c r="D9" s="172"/>
      <c r="E9" s="275" t="s">
        <v>480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 ht="12" customHeight="1">
      <c r="A10" s="172"/>
      <c r="B10" s="23"/>
      <c r="C10" s="172"/>
      <c r="D10" s="173" t="s">
        <v>314</v>
      </c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6.5" customHeight="1">
      <c r="A11" s="172"/>
      <c r="B11" s="23"/>
      <c r="C11" s="172"/>
      <c r="D11" s="172"/>
      <c r="E11" s="259" t="s">
        <v>494</v>
      </c>
      <c r="F11" s="274"/>
      <c r="G11" s="274"/>
      <c r="H11" s="274"/>
      <c r="I11" s="172"/>
      <c r="J11" s="172"/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>
      <c r="A12" s="172"/>
      <c r="B12" s="23"/>
      <c r="C12" s="172"/>
      <c r="D12" s="172"/>
      <c r="E12" s="172"/>
      <c r="F12" s="172"/>
      <c r="G12" s="172"/>
      <c r="H12" s="172"/>
      <c r="I12" s="172"/>
      <c r="J12" s="172"/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2" customHeight="1">
      <c r="A13" s="172"/>
      <c r="B13" s="23"/>
      <c r="C13" s="172"/>
      <c r="D13" s="173" t="s">
        <v>15</v>
      </c>
      <c r="E13" s="172"/>
      <c r="F13" s="168" t="s">
        <v>1</v>
      </c>
      <c r="G13" s="172"/>
      <c r="H13" s="172"/>
      <c r="I13" s="173" t="s">
        <v>16</v>
      </c>
      <c r="J13" s="168" t="s">
        <v>1</v>
      </c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17</v>
      </c>
      <c r="E14" s="172"/>
      <c r="F14" s="168" t="s">
        <v>18</v>
      </c>
      <c r="G14" s="172"/>
      <c r="H14" s="172"/>
      <c r="I14" s="173" t="s">
        <v>19</v>
      </c>
      <c r="J14" s="164" t="str">
        <f>'Rekapitulácia stavby'!AN8</f>
        <v>23. 3. 2021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0.9" customHeight="1">
      <c r="A15" s="172"/>
      <c r="B15" s="23"/>
      <c r="C15" s="172"/>
      <c r="D15" s="172"/>
      <c r="E15" s="172"/>
      <c r="F15" s="172"/>
      <c r="G15" s="172"/>
      <c r="H15" s="172"/>
      <c r="I15" s="172"/>
      <c r="J15" s="172"/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12" customHeight="1">
      <c r="A16" s="172"/>
      <c r="B16" s="23"/>
      <c r="C16" s="172"/>
      <c r="D16" s="173" t="s">
        <v>21</v>
      </c>
      <c r="E16" s="172"/>
      <c r="F16" s="172"/>
      <c r="G16" s="172"/>
      <c r="H16" s="172"/>
      <c r="I16" s="173" t="s">
        <v>22</v>
      </c>
      <c r="J16" s="168" t="s">
        <v>1</v>
      </c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8" customHeight="1">
      <c r="A17" s="172"/>
      <c r="B17" s="23"/>
      <c r="C17" s="172"/>
      <c r="D17" s="172"/>
      <c r="E17" s="168" t="s">
        <v>23</v>
      </c>
      <c r="F17" s="172"/>
      <c r="G17" s="172"/>
      <c r="H17" s="172"/>
      <c r="I17" s="173" t="s">
        <v>24</v>
      </c>
      <c r="J17" s="168" t="s">
        <v>1</v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6.95" customHeight="1">
      <c r="A18" s="172"/>
      <c r="B18" s="23"/>
      <c r="C18" s="172"/>
      <c r="D18" s="172"/>
      <c r="E18" s="172"/>
      <c r="F18" s="172"/>
      <c r="G18" s="172"/>
      <c r="H18" s="172"/>
      <c r="I18" s="172"/>
      <c r="J18" s="172"/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12" customHeight="1">
      <c r="A19" s="172"/>
      <c r="B19" s="23"/>
      <c r="C19" s="172"/>
      <c r="D19" s="173" t="s">
        <v>25</v>
      </c>
      <c r="E19" s="172"/>
      <c r="F19" s="172"/>
      <c r="G19" s="172"/>
      <c r="H19" s="172"/>
      <c r="I19" s="173" t="s">
        <v>22</v>
      </c>
      <c r="J19" s="168" t="str">
        <f>'Rekapitulácia stavby'!AN13</f>
        <v/>
      </c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8" customHeight="1">
      <c r="A20" s="172"/>
      <c r="B20" s="23"/>
      <c r="C20" s="172"/>
      <c r="D20" s="172"/>
      <c r="E20" s="262" t="str">
        <f>'Rekapitulácia stavby'!E14</f>
        <v xml:space="preserve"> </v>
      </c>
      <c r="F20" s="262"/>
      <c r="G20" s="262"/>
      <c r="H20" s="262"/>
      <c r="I20" s="173" t="s">
        <v>24</v>
      </c>
      <c r="J20" s="168" t="str">
        <f>'Rekapitulácia stavby'!AN14</f>
        <v/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6.95" customHeight="1">
      <c r="A21" s="172"/>
      <c r="B21" s="23"/>
      <c r="C21" s="172"/>
      <c r="D21" s="172"/>
      <c r="E21" s="172"/>
      <c r="F21" s="172"/>
      <c r="G21" s="172"/>
      <c r="H21" s="172"/>
      <c r="I21" s="172"/>
      <c r="J21" s="172"/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12" customHeight="1">
      <c r="A22" s="172"/>
      <c r="B22" s="23"/>
      <c r="C22" s="172"/>
      <c r="D22" s="173" t="s">
        <v>27</v>
      </c>
      <c r="E22" s="172"/>
      <c r="F22" s="172"/>
      <c r="G22" s="172"/>
      <c r="H22" s="172"/>
      <c r="I22" s="173" t="s">
        <v>22</v>
      </c>
      <c r="J22" s="168" t="s">
        <v>1</v>
      </c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8" customHeight="1">
      <c r="A23" s="172"/>
      <c r="B23" s="23"/>
      <c r="C23" s="172"/>
      <c r="D23" s="172"/>
      <c r="E23" s="168" t="s">
        <v>28</v>
      </c>
      <c r="F23" s="172"/>
      <c r="G23" s="172"/>
      <c r="H23" s="172"/>
      <c r="I23" s="173" t="s">
        <v>24</v>
      </c>
      <c r="J23" s="168" t="s">
        <v>1</v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6.95" customHeight="1">
      <c r="A24" s="172"/>
      <c r="B24" s="23"/>
      <c r="C24" s="172"/>
      <c r="D24" s="172"/>
      <c r="E24" s="172"/>
      <c r="F24" s="172"/>
      <c r="G24" s="172"/>
      <c r="H24" s="172"/>
      <c r="I24" s="172"/>
      <c r="J24" s="172"/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12" customHeight="1">
      <c r="A25" s="172"/>
      <c r="B25" s="23"/>
      <c r="C25" s="172"/>
      <c r="D25" s="173" t="s">
        <v>30</v>
      </c>
      <c r="E25" s="172"/>
      <c r="F25" s="172"/>
      <c r="G25" s="172"/>
      <c r="H25" s="172"/>
      <c r="I25" s="173" t="s">
        <v>22</v>
      </c>
      <c r="J25" s="168" t="str">
        <f>IF('Rekapitulácia stavby'!AN19="","",'Rekapitulácia stavby'!AN19)</f>
        <v/>
      </c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8" customHeight="1">
      <c r="A26" s="172"/>
      <c r="B26" s="23"/>
      <c r="C26" s="172"/>
      <c r="D26" s="172"/>
      <c r="E26" s="168" t="str">
        <f>IF('Rekapitulácia stavby'!E20="","",'Rekapitulácia stavby'!E20)</f>
        <v xml:space="preserve"> </v>
      </c>
      <c r="F26" s="172"/>
      <c r="G26" s="172"/>
      <c r="H26" s="172"/>
      <c r="I26" s="173" t="s">
        <v>24</v>
      </c>
      <c r="J26" s="168" t="str">
        <f>IF('Rekapitulácia stavby'!AN20="","",'Rekapitulácia stavby'!AN20)</f>
        <v/>
      </c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2" customFormat="1" ht="6.95" customHeight="1">
      <c r="A27" s="172"/>
      <c r="B27" s="23"/>
      <c r="C27" s="172"/>
      <c r="D27" s="172"/>
      <c r="E27" s="172"/>
      <c r="F27" s="172"/>
      <c r="G27" s="172"/>
      <c r="H27" s="172"/>
      <c r="I27" s="172"/>
      <c r="J27" s="172"/>
      <c r="K27" s="172"/>
      <c r="L27" s="29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spans="1:31" s="2" customFormat="1" ht="12" customHeight="1">
      <c r="A28" s="172"/>
      <c r="B28" s="23"/>
      <c r="C28" s="172"/>
      <c r="D28" s="173" t="s">
        <v>31</v>
      </c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8" customFormat="1" ht="16.5" customHeight="1">
      <c r="A29" s="83"/>
      <c r="B29" s="84"/>
      <c r="C29" s="83"/>
      <c r="D29" s="83"/>
      <c r="E29" s="264" t="s">
        <v>1</v>
      </c>
      <c r="F29" s="264"/>
      <c r="G29" s="264"/>
      <c r="H29" s="264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>
      <c r="A30" s="172"/>
      <c r="B30" s="23"/>
      <c r="C30" s="172"/>
      <c r="D30" s="172"/>
      <c r="E30" s="172"/>
      <c r="F30" s="172"/>
      <c r="G30" s="172"/>
      <c r="H30" s="172"/>
      <c r="I30" s="172"/>
      <c r="J30" s="172"/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25.35" customHeight="1">
      <c r="A32" s="172"/>
      <c r="B32" s="23"/>
      <c r="C32" s="172"/>
      <c r="D32" s="86" t="s">
        <v>32</v>
      </c>
      <c r="E32" s="172"/>
      <c r="F32" s="172"/>
      <c r="G32" s="172"/>
      <c r="H32" s="172"/>
      <c r="I32" s="172"/>
      <c r="J32" s="161">
        <f>ROUND(J123, 2)</f>
        <v>27071.55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6.95" customHeight="1">
      <c r="A33" s="172"/>
      <c r="B33" s="23"/>
      <c r="C33" s="172"/>
      <c r="D33" s="52"/>
      <c r="E33" s="52"/>
      <c r="F33" s="52"/>
      <c r="G33" s="52"/>
      <c r="H33" s="52"/>
      <c r="I33" s="52"/>
      <c r="J33" s="52"/>
      <c r="K33" s="5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2"/>
      <c r="F34" s="171" t="s">
        <v>34</v>
      </c>
      <c r="G34" s="172"/>
      <c r="H34" s="172"/>
      <c r="I34" s="171" t="s">
        <v>33</v>
      </c>
      <c r="J34" s="171" t="s">
        <v>35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customHeight="1">
      <c r="A35" s="172"/>
      <c r="B35" s="23"/>
      <c r="C35" s="172"/>
      <c r="D35" s="87" t="s">
        <v>36</v>
      </c>
      <c r="E35" s="173" t="s">
        <v>37</v>
      </c>
      <c r="F35" s="88">
        <f>ROUND((SUM(BE123:BE193)),  2)</f>
        <v>0</v>
      </c>
      <c r="G35" s="172"/>
      <c r="H35" s="172"/>
      <c r="I35" s="89">
        <v>0.2</v>
      </c>
      <c r="J35" s="88">
        <f>ROUND(((SUM(BE123:BE193))*I35),  2)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customHeight="1">
      <c r="A36" s="172"/>
      <c r="B36" s="23"/>
      <c r="C36" s="172"/>
      <c r="D36" s="172"/>
      <c r="E36" s="173" t="s">
        <v>38</v>
      </c>
      <c r="F36" s="88">
        <f>ROUND((SUM(BF123:BF193)),  2)</f>
        <v>27071.55</v>
      </c>
      <c r="G36" s="172"/>
      <c r="H36" s="172"/>
      <c r="I36" s="89">
        <v>0.2</v>
      </c>
      <c r="J36" s="88">
        <f>ROUND(((SUM(BF123:BF193))*I36),  2)</f>
        <v>5414.31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39</v>
      </c>
      <c r="F37" s="88">
        <f>ROUND((SUM(BG123:BG193)),  2)</f>
        <v>0</v>
      </c>
      <c r="G37" s="172"/>
      <c r="H37" s="172"/>
      <c r="I37" s="89">
        <v>0.2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14.45" hidden="1" customHeight="1">
      <c r="A38" s="172"/>
      <c r="B38" s="23"/>
      <c r="C38" s="172"/>
      <c r="D38" s="172"/>
      <c r="E38" s="173" t="s">
        <v>40</v>
      </c>
      <c r="F38" s="88">
        <f>ROUND((SUM(BH123:BH193)),  2)</f>
        <v>0</v>
      </c>
      <c r="G38" s="172"/>
      <c r="H38" s="172"/>
      <c r="I38" s="89">
        <v>0.2</v>
      </c>
      <c r="J38" s="88">
        <f>0</f>
        <v>0</v>
      </c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14.45" hidden="1" customHeight="1">
      <c r="A39" s="172"/>
      <c r="B39" s="23"/>
      <c r="C39" s="172"/>
      <c r="D39" s="172"/>
      <c r="E39" s="173" t="s">
        <v>41</v>
      </c>
      <c r="F39" s="88">
        <f>ROUND((SUM(BI123:BI193)),  2)</f>
        <v>0</v>
      </c>
      <c r="G39" s="172"/>
      <c r="H39" s="172"/>
      <c r="I39" s="89">
        <v>0</v>
      </c>
      <c r="J39" s="88">
        <f>0</f>
        <v>0</v>
      </c>
      <c r="K39" s="172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6.9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2" customFormat="1" ht="25.35" customHeight="1">
      <c r="A41" s="172"/>
      <c r="B41" s="23"/>
      <c r="C41" s="90"/>
      <c r="D41" s="91" t="s">
        <v>42</v>
      </c>
      <c r="E41" s="46"/>
      <c r="F41" s="46"/>
      <c r="G41" s="92" t="s">
        <v>43</v>
      </c>
      <c r="H41" s="93" t="s">
        <v>44</v>
      </c>
      <c r="I41" s="46"/>
      <c r="J41" s="94">
        <f>SUM(J32:J39)</f>
        <v>32485.86</v>
      </c>
      <c r="K41" s="95"/>
      <c r="L41" s="29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</row>
    <row r="42" spans="1:31" s="2" customFormat="1" ht="14.45" customHeight="1">
      <c r="A42" s="172"/>
      <c r="B42" s="23"/>
      <c r="C42" s="172"/>
      <c r="D42" s="172"/>
      <c r="E42" s="172"/>
      <c r="F42" s="172"/>
      <c r="G42" s="172"/>
      <c r="H42" s="172"/>
      <c r="I42" s="172"/>
      <c r="J42" s="172"/>
      <c r="K42" s="172"/>
      <c r="L42" s="29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31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31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31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31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31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31" s="1" customFormat="1" ht="12" customHeight="1">
      <c r="A86" s="162"/>
      <c r="B86" s="17"/>
      <c r="C86" s="173" t="s">
        <v>109</v>
      </c>
      <c r="D86" s="162"/>
      <c r="E86" s="162"/>
      <c r="F86" s="162"/>
      <c r="G86" s="162"/>
      <c r="H86" s="162"/>
      <c r="I86" s="162"/>
      <c r="J86" s="162"/>
      <c r="K86" s="162"/>
      <c r="L86" s="17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31" s="2" customFormat="1" ht="16.5" customHeight="1">
      <c r="A87" s="172"/>
      <c r="B87" s="23"/>
      <c r="C87" s="172"/>
      <c r="D87" s="172"/>
      <c r="E87" s="275" t="s">
        <v>480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31" s="2" customFormat="1" ht="12" customHeight="1">
      <c r="A88" s="172"/>
      <c r="B88" s="23"/>
      <c r="C88" s="173" t="s">
        <v>314</v>
      </c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31" s="2" customFormat="1" ht="16.5" customHeight="1">
      <c r="A89" s="172"/>
      <c r="B89" s="23"/>
      <c r="C89" s="172"/>
      <c r="D89" s="172"/>
      <c r="E89" s="259" t="str">
        <f>E11</f>
        <v>2-21-3-3 - Vegetačné prvky</v>
      </c>
      <c r="F89" s="274"/>
      <c r="G89" s="274"/>
      <c r="H89" s="274"/>
      <c r="I89" s="172"/>
      <c r="J89" s="172"/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31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31" s="2" customFormat="1" ht="12" customHeight="1">
      <c r="A91" s="172"/>
      <c r="B91" s="23"/>
      <c r="C91" s="173" t="s">
        <v>17</v>
      </c>
      <c r="D91" s="172"/>
      <c r="E91" s="172"/>
      <c r="F91" s="168" t="str">
        <f>F14</f>
        <v>Dúbravka, Bratislava</v>
      </c>
      <c r="G91" s="172"/>
      <c r="H91" s="172"/>
      <c r="I91" s="173" t="s">
        <v>19</v>
      </c>
      <c r="J91" s="164" t="str">
        <f>IF(J14="","",J14)</f>
        <v>23. 3. 2021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31" s="2" customFormat="1" ht="6.95" customHeight="1">
      <c r="A92" s="172"/>
      <c r="B92" s="23"/>
      <c r="C92" s="172"/>
      <c r="D92" s="172"/>
      <c r="E92" s="172"/>
      <c r="F92" s="172"/>
      <c r="G92" s="172"/>
      <c r="H92" s="172"/>
      <c r="I92" s="172"/>
      <c r="J92" s="172"/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31" s="2" customFormat="1" ht="25.7" customHeight="1">
      <c r="A93" s="172"/>
      <c r="B93" s="23"/>
      <c r="C93" s="173" t="s">
        <v>21</v>
      </c>
      <c r="D93" s="172"/>
      <c r="E93" s="172"/>
      <c r="F93" s="168" t="str">
        <f>E17</f>
        <v>Metropolitní inštitút Bratislavy</v>
      </c>
      <c r="G93" s="172"/>
      <c r="H93" s="172"/>
      <c r="I93" s="173" t="s">
        <v>27</v>
      </c>
      <c r="J93" s="169" t="str">
        <f>E23</f>
        <v>Ing. Magdaléna Horňáková</v>
      </c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31" s="2" customFormat="1" ht="15.2" customHeight="1">
      <c r="A94" s="172"/>
      <c r="B94" s="23"/>
      <c r="C94" s="173" t="s">
        <v>25</v>
      </c>
      <c r="D94" s="172"/>
      <c r="E94" s="172"/>
      <c r="F94" s="168" t="str">
        <f>IF(E20="","",E20)</f>
        <v xml:space="preserve"> </v>
      </c>
      <c r="G94" s="172"/>
      <c r="H94" s="172"/>
      <c r="I94" s="173" t="s">
        <v>30</v>
      </c>
      <c r="J94" s="169" t="str">
        <f>E26</f>
        <v xml:space="preserve"> </v>
      </c>
      <c r="K94" s="172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31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31" s="2" customFormat="1" ht="29.25" customHeight="1">
      <c r="A96" s="172"/>
      <c r="B96" s="23"/>
      <c r="C96" s="98" t="s">
        <v>112</v>
      </c>
      <c r="D96" s="90"/>
      <c r="E96" s="90"/>
      <c r="F96" s="90"/>
      <c r="G96" s="90"/>
      <c r="H96" s="90"/>
      <c r="I96" s="90"/>
      <c r="J96" s="99" t="s">
        <v>113</v>
      </c>
      <c r="K96" s="90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47" s="2" customFormat="1" ht="10.35" customHeight="1">
      <c r="A97" s="172"/>
      <c r="B97" s="23"/>
      <c r="C97" s="172"/>
      <c r="D97" s="172"/>
      <c r="E97" s="172"/>
      <c r="F97" s="172"/>
      <c r="G97" s="172"/>
      <c r="H97" s="172"/>
      <c r="I97" s="172"/>
      <c r="J97" s="172"/>
      <c r="K97" s="172"/>
      <c r="L97" s="29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</row>
    <row r="98" spans="1:47" s="2" customFormat="1" ht="22.9" customHeight="1">
      <c r="A98" s="172"/>
      <c r="B98" s="23"/>
      <c r="C98" s="100" t="s">
        <v>114</v>
      </c>
      <c r="D98" s="172"/>
      <c r="E98" s="172"/>
      <c r="F98" s="172"/>
      <c r="G98" s="172"/>
      <c r="H98" s="172"/>
      <c r="I98" s="172"/>
      <c r="J98" s="161">
        <f>J123</f>
        <v>27071.550000000007</v>
      </c>
      <c r="K98" s="172"/>
      <c r="L98" s="29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4" t="s">
        <v>115</v>
      </c>
    </row>
    <row r="99" spans="1:47" s="9" customFormat="1" ht="24.95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J124</f>
        <v>27071.550000000007</v>
      </c>
      <c r="L99" s="101"/>
    </row>
    <row r="100" spans="1:47" s="10" customFormat="1" ht="19.899999999999999" customHeight="1">
      <c r="A100" s="160"/>
      <c r="B100" s="105"/>
      <c r="C100" s="160"/>
      <c r="D100" s="106" t="s">
        <v>117</v>
      </c>
      <c r="E100" s="107"/>
      <c r="F100" s="107"/>
      <c r="G100" s="107"/>
      <c r="H100" s="107"/>
      <c r="I100" s="107"/>
      <c r="J100" s="108">
        <f>J125</f>
        <v>26646.390000000007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</row>
    <row r="101" spans="1:47" s="10" customFormat="1" ht="19.899999999999999" customHeight="1">
      <c r="A101" s="160"/>
      <c r="B101" s="105"/>
      <c r="C101" s="160"/>
      <c r="D101" s="106" t="s">
        <v>121</v>
      </c>
      <c r="E101" s="107"/>
      <c r="F101" s="107"/>
      <c r="G101" s="107"/>
      <c r="H101" s="107"/>
      <c r="I101" s="107"/>
      <c r="J101" s="108">
        <f>J192</f>
        <v>425.16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</row>
    <row r="102" spans="1:47" s="2" customFormat="1" ht="21.75" customHeight="1">
      <c r="A102" s="172"/>
      <c r="B102" s="23"/>
      <c r="C102" s="172"/>
      <c r="D102" s="172"/>
      <c r="E102" s="172"/>
      <c r="F102" s="172"/>
      <c r="G102" s="172"/>
      <c r="H102" s="172"/>
      <c r="I102" s="172"/>
      <c r="J102" s="172"/>
      <c r="K102" s="172"/>
      <c r="L102" s="29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C102" s="172"/>
      <c r="AD102" s="172"/>
      <c r="AE102" s="172"/>
    </row>
    <row r="103" spans="1:47" s="2" customFormat="1" ht="6.95" customHeight="1">
      <c r="A103" s="172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29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</row>
    <row r="107" spans="1:47" s="2" customFormat="1" ht="6.95" customHeight="1">
      <c r="A107" s="172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29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</row>
    <row r="108" spans="1:47" s="2" customFormat="1" ht="24.95" customHeight="1">
      <c r="A108" s="172"/>
      <c r="B108" s="23"/>
      <c r="C108" s="18" t="s">
        <v>122</v>
      </c>
      <c r="D108" s="172"/>
      <c r="E108" s="172"/>
      <c r="F108" s="172"/>
      <c r="G108" s="172"/>
      <c r="H108" s="172"/>
      <c r="I108" s="172"/>
      <c r="J108" s="172"/>
      <c r="K108" s="172"/>
      <c r="L108" s="29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</row>
    <row r="109" spans="1:47" s="2" customFormat="1" ht="6.95" customHeight="1">
      <c r="A109" s="172"/>
      <c r="B109" s="23"/>
      <c r="C109" s="172"/>
      <c r="D109" s="172"/>
      <c r="E109" s="172"/>
      <c r="F109" s="172"/>
      <c r="G109" s="172"/>
      <c r="H109" s="172"/>
      <c r="I109" s="172"/>
      <c r="J109" s="172"/>
      <c r="K109" s="172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47" s="2" customFormat="1" ht="12" customHeight="1">
      <c r="A110" s="172"/>
      <c r="B110" s="23"/>
      <c r="C110" s="173" t="s">
        <v>13</v>
      </c>
      <c r="D110" s="172"/>
      <c r="E110" s="172"/>
      <c r="F110" s="172"/>
      <c r="G110" s="172"/>
      <c r="H110" s="172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47" s="2" customFormat="1" ht="16.5" customHeight="1">
      <c r="A111" s="172"/>
      <c r="B111" s="23"/>
      <c r="C111" s="172"/>
      <c r="D111" s="172"/>
      <c r="E111" s="275" t="str">
        <f>E7</f>
        <v>Motýlia lúka - Pri kríži</v>
      </c>
      <c r="F111" s="276"/>
      <c r="G111" s="276"/>
      <c r="H111" s="276"/>
      <c r="I111" s="172"/>
      <c r="J111" s="172"/>
      <c r="K111" s="172"/>
      <c r="L111" s="29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</row>
    <row r="112" spans="1:47" s="1" customFormat="1" ht="12" customHeight="1">
      <c r="A112" s="162"/>
      <c r="B112" s="17"/>
      <c r="C112" s="173" t="s">
        <v>109</v>
      </c>
      <c r="D112" s="162"/>
      <c r="E112" s="162"/>
      <c r="F112" s="162"/>
      <c r="G112" s="162"/>
      <c r="H112" s="162"/>
      <c r="I112" s="162"/>
      <c r="J112" s="162"/>
      <c r="K112" s="162"/>
      <c r="L112" s="17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</row>
    <row r="113" spans="1:65" s="2" customFormat="1" ht="16.5" customHeight="1">
      <c r="A113" s="172"/>
      <c r="B113" s="23"/>
      <c r="C113" s="172"/>
      <c r="D113" s="172"/>
      <c r="E113" s="275" t="s">
        <v>480</v>
      </c>
      <c r="F113" s="274"/>
      <c r="G113" s="274"/>
      <c r="H113" s="274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2" customFormat="1" ht="12" customHeight="1">
      <c r="A114" s="172"/>
      <c r="B114" s="23"/>
      <c r="C114" s="173" t="s">
        <v>314</v>
      </c>
      <c r="D114" s="172"/>
      <c r="E114" s="172"/>
      <c r="F114" s="172"/>
      <c r="G114" s="172"/>
      <c r="H114" s="172"/>
      <c r="I114" s="172"/>
      <c r="J114" s="172"/>
      <c r="K114" s="172"/>
      <c r="L114" s="29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</row>
    <row r="115" spans="1:65" s="2" customFormat="1" ht="16.5" customHeight="1">
      <c r="A115" s="172"/>
      <c r="B115" s="23"/>
      <c r="C115" s="172"/>
      <c r="D115" s="172"/>
      <c r="E115" s="259" t="str">
        <f>E11</f>
        <v>2-21-3-3 - Vegetačné prvky</v>
      </c>
      <c r="F115" s="274"/>
      <c r="G115" s="274"/>
      <c r="H115" s="274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6.95" customHeight="1">
      <c r="A116" s="172"/>
      <c r="B116" s="23"/>
      <c r="C116" s="172"/>
      <c r="D116" s="172"/>
      <c r="E116" s="172"/>
      <c r="F116" s="172"/>
      <c r="G116" s="172"/>
      <c r="H116" s="172"/>
      <c r="I116" s="172"/>
      <c r="J116" s="172"/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12" customHeight="1">
      <c r="A117" s="172"/>
      <c r="B117" s="23"/>
      <c r="C117" s="173" t="s">
        <v>17</v>
      </c>
      <c r="D117" s="172"/>
      <c r="E117" s="172"/>
      <c r="F117" s="168" t="str">
        <f>F14</f>
        <v>Dúbravka, Bratislava</v>
      </c>
      <c r="G117" s="172"/>
      <c r="H117" s="172"/>
      <c r="I117" s="173" t="s">
        <v>19</v>
      </c>
      <c r="J117" s="164" t="str">
        <f>IF(J14="","",J14)</f>
        <v>23. 3. 2021</v>
      </c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6.95" customHeight="1">
      <c r="A118" s="172"/>
      <c r="B118" s="23"/>
      <c r="C118" s="172"/>
      <c r="D118" s="172"/>
      <c r="E118" s="172"/>
      <c r="F118" s="172"/>
      <c r="G118" s="172"/>
      <c r="H118" s="172"/>
      <c r="I118" s="172"/>
      <c r="J118" s="172"/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5.7" customHeight="1">
      <c r="A119" s="172"/>
      <c r="B119" s="23"/>
      <c r="C119" s="173" t="s">
        <v>21</v>
      </c>
      <c r="D119" s="172"/>
      <c r="E119" s="172"/>
      <c r="F119" s="168" t="str">
        <f>E17</f>
        <v>Metropolitní inštitút Bratislavy</v>
      </c>
      <c r="G119" s="172"/>
      <c r="H119" s="172"/>
      <c r="I119" s="173" t="s">
        <v>27</v>
      </c>
      <c r="J119" s="169" t="str">
        <f>E23</f>
        <v>Ing. Magdaléna Horňáková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15.2" customHeight="1">
      <c r="A120" s="172"/>
      <c r="B120" s="23"/>
      <c r="C120" s="173" t="s">
        <v>25</v>
      </c>
      <c r="D120" s="172"/>
      <c r="E120" s="172"/>
      <c r="F120" s="168" t="str">
        <f>IF(E20="","",E20)</f>
        <v xml:space="preserve"> </v>
      </c>
      <c r="G120" s="172"/>
      <c r="H120" s="172"/>
      <c r="I120" s="173" t="s">
        <v>30</v>
      </c>
      <c r="J120" s="169" t="str">
        <f>E26</f>
        <v xml:space="preserve"> </v>
      </c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10.35" customHeight="1">
      <c r="A121" s="172"/>
      <c r="B121" s="23"/>
      <c r="C121" s="172"/>
      <c r="D121" s="172"/>
      <c r="E121" s="172"/>
      <c r="F121" s="172"/>
      <c r="G121" s="172"/>
      <c r="H121" s="172"/>
      <c r="I121" s="172"/>
      <c r="J121" s="172"/>
      <c r="K121" s="172"/>
      <c r="L121" s="29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</row>
    <row r="122" spans="1:65" s="11" customFormat="1" ht="29.25" customHeight="1">
      <c r="A122" s="109"/>
      <c r="B122" s="110"/>
      <c r="C122" s="111" t="s">
        <v>123</v>
      </c>
      <c r="D122" s="112" t="s">
        <v>57</v>
      </c>
      <c r="E122" s="112" t="s">
        <v>53</v>
      </c>
      <c r="F122" s="112" t="s">
        <v>54</v>
      </c>
      <c r="G122" s="112" t="s">
        <v>124</v>
      </c>
      <c r="H122" s="112" t="s">
        <v>125</v>
      </c>
      <c r="I122" s="112" t="s">
        <v>126</v>
      </c>
      <c r="J122" s="113" t="s">
        <v>113</v>
      </c>
      <c r="K122" s="114" t="s">
        <v>127</v>
      </c>
      <c r="L122" s="115"/>
      <c r="M122" s="48" t="s">
        <v>1</v>
      </c>
      <c r="N122" s="49" t="s">
        <v>36</v>
      </c>
      <c r="O122" s="49" t="s">
        <v>128</v>
      </c>
      <c r="P122" s="49" t="s">
        <v>129</v>
      </c>
      <c r="Q122" s="49" t="s">
        <v>130</v>
      </c>
      <c r="R122" s="49" t="s">
        <v>131</v>
      </c>
      <c r="S122" s="49" t="s">
        <v>132</v>
      </c>
      <c r="T122" s="50" t="s">
        <v>133</v>
      </c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</row>
    <row r="123" spans="1:65" s="2" customFormat="1" ht="22.9" customHeight="1">
      <c r="A123" s="172"/>
      <c r="B123" s="23"/>
      <c r="C123" s="55" t="s">
        <v>114</v>
      </c>
      <c r="D123" s="172"/>
      <c r="E123" s="172"/>
      <c r="F123" s="172"/>
      <c r="G123" s="172"/>
      <c r="H123" s="172"/>
      <c r="I123" s="172"/>
      <c r="J123" s="116">
        <f>BK123</f>
        <v>27071.550000000007</v>
      </c>
      <c r="K123" s="172"/>
      <c r="L123" s="23"/>
      <c r="M123" s="51"/>
      <c r="N123" s="42"/>
      <c r="O123" s="52"/>
      <c r="P123" s="117">
        <f>P124</f>
        <v>7738.5429320000012</v>
      </c>
      <c r="Q123" s="52"/>
      <c r="R123" s="117">
        <f>R124</f>
        <v>12.3722025</v>
      </c>
      <c r="S123" s="52"/>
      <c r="T123" s="118">
        <f>T124</f>
        <v>0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  <c r="AT123" s="14" t="s">
        <v>71</v>
      </c>
      <c r="AU123" s="14" t="s">
        <v>115</v>
      </c>
      <c r="BK123" s="119">
        <f>BK124</f>
        <v>27071.550000000007</v>
      </c>
    </row>
    <row r="124" spans="1:65" s="12" customFormat="1" ht="25.9" customHeight="1">
      <c r="B124" s="120"/>
      <c r="D124" s="121" t="s">
        <v>71</v>
      </c>
      <c r="E124" s="122" t="s">
        <v>134</v>
      </c>
      <c r="F124" s="122" t="s">
        <v>135</v>
      </c>
      <c r="J124" s="123">
        <f>BK124</f>
        <v>27071.550000000007</v>
      </c>
      <c r="L124" s="120"/>
      <c r="M124" s="124"/>
      <c r="N124" s="125"/>
      <c r="O124" s="125"/>
      <c r="P124" s="126">
        <f>P125+P192</f>
        <v>7738.5429320000012</v>
      </c>
      <c r="Q124" s="125"/>
      <c r="R124" s="126">
        <f>R125+R192</f>
        <v>12.3722025</v>
      </c>
      <c r="S124" s="125"/>
      <c r="T124" s="127">
        <f>T125+T192</f>
        <v>0</v>
      </c>
      <c r="AR124" s="121" t="s">
        <v>80</v>
      </c>
      <c r="AT124" s="128" t="s">
        <v>71</v>
      </c>
      <c r="AU124" s="128" t="s">
        <v>72</v>
      </c>
      <c r="AY124" s="121" t="s">
        <v>136</v>
      </c>
      <c r="BK124" s="129">
        <f>BK125+BK192</f>
        <v>27071.550000000007</v>
      </c>
    </row>
    <row r="125" spans="1:65" s="12" customFormat="1" ht="22.9" customHeight="1">
      <c r="B125" s="120"/>
      <c r="D125" s="121" t="s">
        <v>71</v>
      </c>
      <c r="E125" s="130" t="s">
        <v>80</v>
      </c>
      <c r="F125" s="130" t="s">
        <v>137</v>
      </c>
      <c r="J125" s="131">
        <f>BK125</f>
        <v>26646.390000000007</v>
      </c>
      <c r="L125" s="120"/>
      <c r="M125" s="124"/>
      <c r="N125" s="125"/>
      <c r="O125" s="125"/>
      <c r="P125" s="126">
        <f>SUM(P126:P191)</f>
        <v>7715.2814600000011</v>
      </c>
      <c r="Q125" s="125"/>
      <c r="R125" s="126">
        <f>SUM(R126:R191)</f>
        <v>12.3722025</v>
      </c>
      <c r="S125" s="125"/>
      <c r="T125" s="127">
        <f>SUM(T126:T191)</f>
        <v>0</v>
      </c>
      <c r="AR125" s="121" t="s">
        <v>80</v>
      </c>
      <c r="AT125" s="128" t="s">
        <v>71</v>
      </c>
      <c r="AU125" s="128" t="s">
        <v>80</v>
      </c>
      <c r="AY125" s="121" t="s">
        <v>136</v>
      </c>
      <c r="BK125" s="129">
        <f>SUM(BK126:BK191)</f>
        <v>26646.390000000007</v>
      </c>
    </row>
    <row r="126" spans="1:65" s="2" customFormat="1" ht="24.2" customHeight="1">
      <c r="A126" s="172"/>
      <c r="B126" s="132"/>
      <c r="C126" s="133" t="s">
        <v>275</v>
      </c>
      <c r="D126" s="133" t="s">
        <v>139</v>
      </c>
      <c r="E126" s="134" t="s">
        <v>495</v>
      </c>
      <c r="F126" s="135" t="s">
        <v>496</v>
      </c>
      <c r="G126" s="136" t="s">
        <v>142</v>
      </c>
      <c r="H126" s="137">
        <v>20.2</v>
      </c>
      <c r="I126" s="138">
        <v>1.6</v>
      </c>
      <c r="J126" s="138">
        <f t="shared" ref="J126:J157" si="0">ROUND(I126*H126,2)</f>
        <v>32.32</v>
      </c>
      <c r="K126" s="139"/>
      <c r="L126" s="23"/>
      <c r="M126" s="140" t="s">
        <v>1</v>
      </c>
      <c r="N126" s="141" t="s">
        <v>38</v>
      </c>
      <c r="O126" s="142">
        <v>0.14799999999999999</v>
      </c>
      <c r="P126" s="142">
        <f t="shared" ref="P126:P157" si="1">O126*H126</f>
        <v>2.9895999999999998</v>
      </c>
      <c r="Q126" s="142">
        <v>0</v>
      </c>
      <c r="R126" s="142">
        <f t="shared" ref="R126:R157" si="2">Q126*H126</f>
        <v>0</v>
      </c>
      <c r="S126" s="142">
        <v>0</v>
      </c>
      <c r="T126" s="143">
        <f t="shared" ref="T126:T157" si="3">S126*H126</f>
        <v>0</v>
      </c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  <c r="AR126" s="144" t="s">
        <v>143</v>
      </c>
      <c r="AT126" s="144" t="s">
        <v>139</v>
      </c>
      <c r="AU126" s="144" t="s">
        <v>88</v>
      </c>
      <c r="AY126" s="14" t="s">
        <v>136</v>
      </c>
      <c r="BE126" s="145">
        <f t="shared" ref="BE126:BE157" si="4">IF(N126="základná",J126,0)</f>
        <v>0</v>
      </c>
      <c r="BF126" s="145">
        <f t="shared" ref="BF126:BF157" si="5">IF(N126="znížená",J126,0)</f>
        <v>32.32</v>
      </c>
      <c r="BG126" s="145">
        <f t="shared" ref="BG126:BG157" si="6">IF(N126="zákl. prenesená",J126,0)</f>
        <v>0</v>
      </c>
      <c r="BH126" s="145">
        <f t="shared" ref="BH126:BH157" si="7">IF(N126="zníž. prenesená",J126,0)</f>
        <v>0</v>
      </c>
      <c r="BI126" s="145">
        <f t="shared" ref="BI126:BI157" si="8">IF(N126="nulová",J126,0)</f>
        <v>0</v>
      </c>
      <c r="BJ126" s="14" t="s">
        <v>88</v>
      </c>
      <c r="BK126" s="145">
        <f t="shared" ref="BK126:BK157" si="9">ROUND(I126*H126,2)</f>
        <v>32.32</v>
      </c>
      <c r="BL126" s="14" t="s">
        <v>143</v>
      </c>
      <c r="BM126" s="144" t="s">
        <v>497</v>
      </c>
    </row>
    <row r="127" spans="1:65" s="2" customFormat="1" ht="24.2" customHeight="1">
      <c r="A127" s="172"/>
      <c r="B127" s="132"/>
      <c r="C127" s="133" t="s">
        <v>80</v>
      </c>
      <c r="D127" s="133" t="s">
        <v>139</v>
      </c>
      <c r="E127" s="134" t="s">
        <v>498</v>
      </c>
      <c r="F127" s="135" t="s">
        <v>499</v>
      </c>
      <c r="G127" s="136" t="s">
        <v>142</v>
      </c>
      <c r="H127" s="137">
        <v>20.2</v>
      </c>
      <c r="I127" s="138">
        <v>1.4</v>
      </c>
      <c r="J127" s="138">
        <f t="shared" si="0"/>
        <v>28.28</v>
      </c>
      <c r="K127" s="139"/>
      <c r="L127" s="23"/>
      <c r="M127" s="140" t="s">
        <v>1</v>
      </c>
      <c r="N127" s="141" t="s">
        <v>38</v>
      </c>
      <c r="O127" s="142">
        <v>2.5999999999999999E-2</v>
      </c>
      <c r="P127" s="142">
        <f t="shared" si="1"/>
        <v>0.5252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R127" s="144" t="s">
        <v>143</v>
      </c>
      <c r="AT127" s="144" t="s">
        <v>139</v>
      </c>
      <c r="AU127" s="144" t="s">
        <v>88</v>
      </c>
      <c r="AY127" s="14" t="s">
        <v>136</v>
      </c>
      <c r="BE127" s="145">
        <f t="shared" si="4"/>
        <v>0</v>
      </c>
      <c r="BF127" s="145">
        <f t="shared" si="5"/>
        <v>28.28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4" t="s">
        <v>88</v>
      </c>
      <c r="BK127" s="145">
        <f t="shared" si="9"/>
        <v>28.28</v>
      </c>
      <c r="BL127" s="14" t="s">
        <v>143</v>
      </c>
      <c r="BM127" s="144" t="s">
        <v>500</v>
      </c>
    </row>
    <row r="128" spans="1:65" s="2" customFormat="1" ht="24.2" customHeight="1">
      <c r="A128" s="172"/>
      <c r="B128" s="132"/>
      <c r="C128" s="133" t="s">
        <v>88</v>
      </c>
      <c r="D128" s="133" t="s">
        <v>139</v>
      </c>
      <c r="E128" s="134" t="s">
        <v>501</v>
      </c>
      <c r="F128" s="135" t="s">
        <v>502</v>
      </c>
      <c r="G128" s="136" t="s">
        <v>142</v>
      </c>
      <c r="H128" s="137">
        <v>444.4</v>
      </c>
      <c r="I128" s="138">
        <v>0.28000000000000003</v>
      </c>
      <c r="J128" s="138">
        <f t="shared" si="0"/>
        <v>124.43</v>
      </c>
      <c r="K128" s="139"/>
      <c r="L128" s="23"/>
      <c r="M128" s="140" t="s">
        <v>1</v>
      </c>
      <c r="N128" s="141" t="s">
        <v>38</v>
      </c>
      <c r="O128" s="142">
        <v>5.0000000000000001E-3</v>
      </c>
      <c r="P128" s="142">
        <f t="shared" si="1"/>
        <v>2.222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 t="shared" si="4"/>
        <v>0</v>
      </c>
      <c r="BF128" s="145">
        <f t="shared" si="5"/>
        <v>124.43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4" t="s">
        <v>88</v>
      </c>
      <c r="BK128" s="145">
        <f t="shared" si="9"/>
        <v>124.43</v>
      </c>
      <c r="BL128" s="14" t="s">
        <v>143</v>
      </c>
      <c r="BM128" s="144" t="s">
        <v>503</v>
      </c>
    </row>
    <row r="129" spans="1:65" s="2" customFormat="1" ht="24.2" customHeight="1">
      <c r="A129" s="172"/>
      <c r="B129" s="132"/>
      <c r="C129" s="133" t="s">
        <v>149</v>
      </c>
      <c r="D129" s="133" t="s">
        <v>139</v>
      </c>
      <c r="E129" s="134" t="s">
        <v>504</v>
      </c>
      <c r="F129" s="135" t="s">
        <v>505</v>
      </c>
      <c r="G129" s="136" t="s">
        <v>142</v>
      </c>
      <c r="H129" s="137">
        <v>1046.5</v>
      </c>
      <c r="I129" s="138">
        <v>0.31</v>
      </c>
      <c r="J129" s="138">
        <f t="shared" si="0"/>
        <v>324.42</v>
      </c>
      <c r="K129" s="139"/>
      <c r="L129" s="23"/>
      <c r="M129" s="140" t="s">
        <v>1</v>
      </c>
      <c r="N129" s="141" t="s">
        <v>38</v>
      </c>
      <c r="O129" s="142">
        <v>2.138E-2</v>
      </c>
      <c r="P129" s="142">
        <f t="shared" si="1"/>
        <v>22.374169999999999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R129" s="144" t="s">
        <v>143</v>
      </c>
      <c r="AT129" s="144" t="s">
        <v>139</v>
      </c>
      <c r="AU129" s="144" t="s">
        <v>88</v>
      </c>
      <c r="AY129" s="14" t="s">
        <v>136</v>
      </c>
      <c r="BE129" s="145">
        <f t="shared" si="4"/>
        <v>0</v>
      </c>
      <c r="BF129" s="145">
        <f t="shared" si="5"/>
        <v>324.42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4" t="s">
        <v>88</v>
      </c>
      <c r="BK129" s="145">
        <f t="shared" si="9"/>
        <v>324.42</v>
      </c>
      <c r="BL129" s="14" t="s">
        <v>143</v>
      </c>
      <c r="BM129" s="144" t="s">
        <v>506</v>
      </c>
    </row>
    <row r="130" spans="1:65" s="2" customFormat="1" ht="24.2" customHeight="1">
      <c r="A130" s="172"/>
      <c r="B130" s="132"/>
      <c r="C130" s="146" t="s">
        <v>145</v>
      </c>
      <c r="D130" s="146" t="s">
        <v>197</v>
      </c>
      <c r="E130" s="147" t="s">
        <v>507</v>
      </c>
      <c r="F130" s="148" t="s">
        <v>508</v>
      </c>
      <c r="G130" s="149" t="s">
        <v>509</v>
      </c>
      <c r="H130" s="150">
        <v>15.7</v>
      </c>
      <c r="I130" s="151">
        <v>6.14</v>
      </c>
      <c r="J130" s="151">
        <f t="shared" si="0"/>
        <v>96.4</v>
      </c>
      <c r="K130" s="152"/>
      <c r="L130" s="153"/>
      <c r="M130" s="154" t="s">
        <v>1</v>
      </c>
      <c r="N130" s="155" t="s">
        <v>38</v>
      </c>
      <c r="O130" s="142">
        <v>0</v>
      </c>
      <c r="P130" s="142">
        <f t="shared" si="1"/>
        <v>0</v>
      </c>
      <c r="Q130" s="142">
        <v>1E-3</v>
      </c>
      <c r="R130" s="142">
        <f t="shared" si="2"/>
        <v>1.5699999999999999E-2</v>
      </c>
      <c r="S130" s="142">
        <v>0</v>
      </c>
      <c r="T130" s="143">
        <f t="shared" si="3"/>
        <v>0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R130" s="144" t="s">
        <v>145</v>
      </c>
      <c r="AT130" s="144" t="s">
        <v>197</v>
      </c>
      <c r="AU130" s="144" t="s">
        <v>88</v>
      </c>
      <c r="AY130" s="14" t="s">
        <v>136</v>
      </c>
      <c r="BE130" s="145">
        <f t="shared" si="4"/>
        <v>0</v>
      </c>
      <c r="BF130" s="145">
        <f t="shared" si="5"/>
        <v>96.4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4" t="s">
        <v>88</v>
      </c>
      <c r="BK130" s="145">
        <f t="shared" si="9"/>
        <v>96.4</v>
      </c>
      <c r="BL130" s="14" t="s">
        <v>143</v>
      </c>
      <c r="BM130" s="144" t="s">
        <v>510</v>
      </c>
    </row>
    <row r="131" spans="1:65" s="2" customFormat="1" ht="14.45" customHeight="1">
      <c r="A131" s="172"/>
      <c r="B131" s="132"/>
      <c r="C131" s="146" t="s">
        <v>250</v>
      </c>
      <c r="D131" s="146" t="s">
        <v>197</v>
      </c>
      <c r="E131" s="147" t="s">
        <v>511</v>
      </c>
      <c r="F131" s="148" t="s">
        <v>512</v>
      </c>
      <c r="G131" s="149" t="s">
        <v>509</v>
      </c>
      <c r="H131" s="150">
        <v>6.28</v>
      </c>
      <c r="I131" s="151">
        <v>5.9</v>
      </c>
      <c r="J131" s="151">
        <f t="shared" si="0"/>
        <v>37.049999999999997</v>
      </c>
      <c r="K131" s="152"/>
      <c r="L131" s="153"/>
      <c r="M131" s="154" t="s">
        <v>1</v>
      </c>
      <c r="N131" s="155" t="s">
        <v>38</v>
      </c>
      <c r="O131" s="142">
        <v>0</v>
      </c>
      <c r="P131" s="142">
        <f t="shared" si="1"/>
        <v>0</v>
      </c>
      <c r="Q131" s="142">
        <v>1E-3</v>
      </c>
      <c r="R131" s="142">
        <f t="shared" si="2"/>
        <v>6.28E-3</v>
      </c>
      <c r="S131" s="142">
        <v>0</v>
      </c>
      <c r="T131" s="143">
        <f t="shared" si="3"/>
        <v>0</v>
      </c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R131" s="144" t="s">
        <v>145</v>
      </c>
      <c r="AT131" s="144" t="s">
        <v>197</v>
      </c>
      <c r="AU131" s="144" t="s">
        <v>88</v>
      </c>
      <c r="AY131" s="14" t="s">
        <v>136</v>
      </c>
      <c r="BE131" s="145">
        <f t="shared" si="4"/>
        <v>0</v>
      </c>
      <c r="BF131" s="145">
        <f t="shared" si="5"/>
        <v>37.049999999999997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4" t="s">
        <v>88</v>
      </c>
      <c r="BK131" s="145">
        <f t="shared" si="9"/>
        <v>37.049999999999997</v>
      </c>
      <c r="BL131" s="14" t="s">
        <v>143</v>
      </c>
      <c r="BM131" s="144" t="s">
        <v>513</v>
      </c>
    </row>
    <row r="132" spans="1:65" s="2" customFormat="1" ht="14.45" customHeight="1">
      <c r="A132" s="172"/>
      <c r="B132" s="132"/>
      <c r="C132" s="133" t="s">
        <v>153</v>
      </c>
      <c r="D132" s="133" t="s">
        <v>139</v>
      </c>
      <c r="E132" s="134" t="s">
        <v>514</v>
      </c>
      <c r="F132" s="135" t="s">
        <v>515</v>
      </c>
      <c r="G132" s="136" t="s">
        <v>142</v>
      </c>
      <c r="H132" s="137">
        <v>2064.5</v>
      </c>
      <c r="I132" s="138">
        <v>0.75</v>
      </c>
      <c r="J132" s="138">
        <f t="shared" si="0"/>
        <v>1548.38</v>
      </c>
      <c r="K132" s="139"/>
      <c r="L132" s="23"/>
      <c r="M132" s="140" t="s">
        <v>1</v>
      </c>
      <c r="N132" s="141" t="s">
        <v>38</v>
      </c>
      <c r="O132" s="142">
        <v>6.0999999999999999E-2</v>
      </c>
      <c r="P132" s="142">
        <f t="shared" si="1"/>
        <v>125.9345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 t="shared" si="4"/>
        <v>0</v>
      </c>
      <c r="BF132" s="145">
        <f t="shared" si="5"/>
        <v>1548.38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4" t="s">
        <v>88</v>
      </c>
      <c r="BK132" s="145">
        <f t="shared" si="9"/>
        <v>1548.38</v>
      </c>
      <c r="BL132" s="14" t="s">
        <v>143</v>
      </c>
      <c r="BM132" s="144" t="s">
        <v>516</v>
      </c>
    </row>
    <row r="133" spans="1:65" s="2" customFormat="1" ht="14.45" customHeight="1">
      <c r="A133" s="172"/>
      <c r="B133" s="132"/>
      <c r="C133" s="146" t="s">
        <v>138</v>
      </c>
      <c r="D133" s="146" t="s">
        <v>197</v>
      </c>
      <c r="E133" s="147" t="s">
        <v>517</v>
      </c>
      <c r="F133" s="148" t="s">
        <v>518</v>
      </c>
      <c r="G133" s="149" t="s">
        <v>509</v>
      </c>
      <c r="H133" s="150">
        <v>82.58</v>
      </c>
      <c r="I133" s="151">
        <v>7.04</v>
      </c>
      <c r="J133" s="151">
        <f t="shared" si="0"/>
        <v>581.36</v>
      </c>
      <c r="K133" s="152"/>
      <c r="L133" s="153"/>
      <c r="M133" s="154" t="s">
        <v>1</v>
      </c>
      <c r="N133" s="155" t="s">
        <v>38</v>
      </c>
      <c r="O133" s="142">
        <v>0</v>
      </c>
      <c r="P133" s="142">
        <f t="shared" si="1"/>
        <v>0</v>
      </c>
      <c r="Q133" s="142">
        <v>1E-3</v>
      </c>
      <c r="R133" s="142">
        <f t="shared" si="2"/>
        <v>8.2580000000000001E-2</v>
      </c>
      <c r="S133" s="142">
        <v>0</v>
      </c>
      <c r="T133" s="143">
        <f t="shared" si="3"/>
        <v>0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  <c r="AR133" s="144" t="s">
        <v>145</v>
      </c>
      <c r="AT133" s="144" t="s">
        <v>197</v>
      </c>
      <c r="AU133" s="144" t="s">
        <v>88</v>
      </c>
      <c r="AY133" s="14" t="s">
        <v>136</v>
      </c>
      <c r="BE133" s="145">
        <f t="shared" si="4"/>
        <v>0</v>
      </c>
      <c r="BF133" s="145">
        <f t="shared" si="5"/>
        <v>581.36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88</v>
      </c>
      <c r="BK133" s="145">
        <f t="shared" si="9"/>
        <v>581.36</v>
      </c>
      <c r="BL133" s="14" t="s">
        <v>143</v>
      </c>
      <c r="BM133" s="144" t="s">
        <v>519</v>
      </c>
    </row>
    <row r="134" spans="1:65" s="2" customFormat="1" ht="37.9" customHeight="1">
      <c r="A134" s="172"/>
      <c r="B134" s="132"/>
      <c r="C134" s="133" t="s">
        <v>520</v>
      </c>
      <c r="D134" s="133" t="s">
        <v>139</v>
      </c>
      <c r="E134" s="134" t="s">
        <v>521</v>
      </c>
      <c r="F134" s="135" t="s">
        <v>522</v>
      </c>
      <c r="G134" s="136" t="s">
        <v>194</v>
      </c>
      <c r="H134" s="137">
        <v>1148</v>
      </c>
      <c r="I134" s="138">
        <v>0.44</v>
      </c>
      <c r="J134" s="138">
        <f t="shared" si="0"/>
        <v>505.12</v>
      </c>
      <c r="K134" s="139"/>
      <c r="L134" s="23"/>
      <c r="M134" s="140" t="s">
        <v>1</v>
      </c>
      <c r="N134" s="141" t="s">
        <v>38</v>
      </c>
      <c r="O134" s="142">
        <v>3.4669999999999999E-2</v>
      </c>
      <c r="P134" s="142">
        <f t="shared" si="1"/>
        <v>39.801159999999996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 t="shared" si="4"/>
        <v>0</v>
      </c>
      <c r="BF134" s="145">
        <f t="shared" si="5"/>
        <v>505.12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88</v>
      </c>
      <c r="BK134" s="145">
        <f t="shared" si="9"/>
        <v>505.12</v>
      </c>
      <c r="BL134" s="14" t="s">
        <v>143</v>
      </c>
      <c r="BM134" s="144" t="s">
        <v>523</v>
      </c>
    </row>
    <row r="135" spans="1:65" s="2" customFormat="1" ht="37.9" customHeight="1">
      <c r="A135" s="172"/>
      <c r="B135" s="132"/>
      <c r="C135" s="133" t="s">
        <v>524</v>
      </c>
      <c r="D135" s="133" t="s">
        <v>139</v>
      </c>
      <c r="E135" s="134" t="s">
        <v>525</v>
      </c>
      <c r="F135" s="135" t="s">
        <v>526</v>
      </c>
      <c r="G135" s="136" t="s">
        <v>194</v>
      </c>
      <c r="H135" s="137">
        <v>202</v>
      </c>
      <c r="I135" s="138">
        <v>2.21</v>
      </c>
      <c r="J135" s="138">
        <f t="shared" si="0"/>
        <v>446.42</v>
      </c>
      <c r="K135" s="139"/>
      <c r="L135" s="23"/>
      <c r="M135" s="140" t="s">
        <v>1</v>
      </c>
      <c r="N135" s="141" t="s">
        <v>38</v>
      </c>
      <c r="O135" s="142">
        <v>0.17347000000000001</v>
      </c>
      <c r="P135" s="142">
        <f t="shared" si="1"/>
        <v>35.040940000000006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  <c r="AR135" s="144" t="s">
        <v>143</v>
      </c>
      <c r="AT135" s="144" t="s">
        <v>139</v>
      </c>
      <c r="AU135" s="144" t="s">
        <v>88</v>
      </c>
      <c r="AY135" s="14" t="s">
        <v>136</v>
      </c>
      <c r="BE135" s="145">
        <f t="shared" si="4"/>
        <v>0</v>
      </c>
      <c r="BF135" s="145">
        <f t="shared" si="5"/>
        <v>446.42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88</v>
      </c>
      <c r="BK135" s="145">
        <f t="shared" si="9"/>
        <v>446.42</v>
      </c>
      <c r="BL135" s="14" t="s">
        <v>143</v>
      </c>
      <c r="BM135" s="144" t="s">
        <v>527</v>
      </c>
    </row>
    <row r="136" spans="1:65" s="2" customFormat="1" ht="37.9" customHeight="1">
      <c r="A136" s="172"/>
      <c r="B136" s="132"/>
      <c r="C136" s="133" t="s">
        <v>528</v>
      </c>
      <c r="D136" s="133" t="s">
        <v>139</v>
      </c>
      <c r="E136" s="134" t="s">
        <v>529</v>
      </c>
      <c r="F136" s="135" t="s">
        <v>530</v>
      </c>
      <c r="G136" s="136" t="s">
        <v>194</v>
      </c>
      <c r="H136" s="137">
        <v>19</v>
      </c>
      <c r="I136" s="138">
        <v>42.14</v>
      </c>
      <c r="J136" s="138">
        <f t="shared" si="0"/>
        <v>800.66</v>
      </c>
      <c r="K136" s="139"/>
      <c r="L136" s="23"/>
      <c r="M136" s="140" t="s">
        <v>1</v>
      </c>
      <c r="N136" s="141" t="s">
        <v>38</v>
      </c>
      <c r="O136" s="142">
        <v>3.3429000000000002</v>
      </c>
      <c r="P136" s="142">
        <f t="shared" si="1"/>
        <v>63.515100000000004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R136" s="144" t="s">
        <v>143</v>
      </c>
      <c r="AT136" s="144" t="s">
        <v>139</v>
      </c>
      <c r="AU136" s="144" t="s">
        <v>88</v>
      </c>
      <c r="AY136" s="14" t="s">
        <v>136</v>
      </c>
      <c r="BE136" s="145">
        <f t="shared" si="4"/>
        <v>0</v>
      </c>
      <c r="BF136" s="145">
        <f t="shared" si="5"/>
        <v>800.66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4" t="s">
        <v>88</v>
      </c>
      <c r="BK136" s="145">
        <f t="shared" si="9"/>
        <v>800.66</v>
      </c>
      <c r="BL136" s="14" t="s">
        <v>143</v>
      </c>
      <c r="BM136" s="144" t="s">
        <v>531</v>
      </c>
    </row>
    <row r="137" spans="1:65" s="2" customFormat="1" ht="24.2" customHeight="1">
      <c r="A137" s="172"/>
      <c r="B137" s="132"/>
      <c r="C137" s="133" t="s">
        <v>442</v>
      </c>
      <c r="D137" s="133" t="s">
        <v>139</v>
      </c>
      <c r="E137" s="134" t="s">
        <v>532</v>
      </c>
      <c r="F137" s="135" t="s">
        <v>533</v>
      </c>
      <c r="G137" s="136" t="s">
        <v>194</v>
      </c>
      <c r="H137" s="137">
        <v>533</v>
      </c>
      <c r="I137" s="138">
        <v>0.2</v>
      </c>
      <c r="J137" s="138">
        <f t="shared" si="0"/>
        <v>106.6</v>
      </c>
      <c r="K137" s="139"/>
      <c r="L137" s="23"/>
      <c r="M137" s="140" t="s">
        <v>1</v>
      </c>
      <c r="N137" s="141" t="s">
        <v>38</v>
      </c>
      <c r="O137" s="142">
        <v>1.4999999999999999E-2</v>
      </c>
      <c r="P137" s="142">
        <f t="shared" si="1"/>
        <v>7.9950000000000001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2"/>
      <c r="AE137" s="172"/>
      <c r="AR137" s="144" t="s">
        <v>143</v>
      </c>
      <c r="AT137" s="144" t="s">
        <v>139</v>
      </c>
      <c r="AU137" s="144" t="s">
        <v>88</v>
      </c>
      <c r="AY137" s="14" t="s">
        <v>136</v>
      </c>
      <c r="BE137" s="145">
        <f t="shared" si="4"/>
        <v>0</v>
      </c>
      <c r="BF137" s="145">
        <f t="shared" si="5"/>
        <v>106.6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4" t="s">
        <v>88</v>
      </c>
      <c r="BK137" s="145">
        <f t="shared" si="9"/>
        <v>106.6</v>
      </c>
      <c r="BL137" s="14" t="s">
        <v>143</v>
      </c>
      <c r="BM137" s="144" t="s">
        <v>534</v>
      </c>
    </row>
    <row r="138" spans="1:65" s="2" customFormat="1" ht="14.45" customHeight="1">
      <c r="A138" s="172"/>
      <c r="B138" s="132"/>
      <c r="C138" s="146" t="s">
        <v>302</v>
      </c>
      <c r="D138" s="146" t="s">
        <v>197</v>
      </c>
      <c r="E138" s="147" t="s">
        <v>535</v>
      </c>
      <c r="F138" s="148" t="s">
        <v>536</v>
      </c>
      <c r="G138" s="149" t="s">
        <v>1</v>
      </c>
      <c r="H138" s="150">
        <v>36</v>
      </c>
      <c r="I138" s="151">
        <v>1.5</v>
      </c>
      <c r="J138" s="151">
        <f t="shared" si="0"/>
        <v>54</v>
      </c>
      <c r="K138" s="152"/>
      <c r="L138" s="153"/>
      <c r="M138" s="154" t="s">
        <v>1</v>
      </c>
      <c r="N138" s="155" t="s">
        <v>38</v>
      </c>
      <c r="O138" s="142">
        <v>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145</v>
      </c>
      <c r="AT138" s="144" t="s">
        <v>197</v>
      </c>
      <c r="AU138" s="144" t="s">
        <v>88</v>
      </c>
      <c r="AY138" s="14" t="s">
        <v>136</v>
      </c>
      <c r="BE138" s="145">
        <f t="shared" si="4"/>
        <v>0</v>
      </c>
      <c r="BF138" s="145">
        <f t="shared" si="5"/>
        <v>54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4" t="s">
        <v>88</v>
      </c>
      <c r="BK138" s="145">
        <f t="shared" si="9"/>
        <v>54</v>
      </c>
      <c r="BL138" s="14" t="s">
        <v>143</v>
      </c>
      <c r="BM138" s="144" t="s">
        <v>537</v>
      </c>
    </row>
    <row r="139" spans="1:65" s="2" customFormat="1" ht="14.45" customHeight="1">
      <c r="A139" s="172"/>
      <c r="B139" s="132"/>
      <c r="C139" s="146" t="s">
        <v>309</v>
      </c>
      <c r="D139" s="146" t="s">
        <v>197</v>
      </c>
      <c r="E139" s="147" t="s">
        <v>538</v>
      </c>
      <c r="F139" s="148" t="s">
        <v>539</v>
      </c>
      <c r="G139" s="149" t="s">
        <v>1</v>
      </c>
      <c r="H139" s="150">
        <v>20</v>
      </c>
      <c r="I139" s="151">
        <v>1.5</v>
      </c>
      <c r="J139" s="151">
        <f t="shared" si="0"/>
        <v>30</v>
      </c>
      <c r="K139" s="152"/>
      <c r="L139" s="153"/>
      <c r="M139" s="154" t="s">
        <v>1</v>
      </c>
      <c r="N139" s="155" t="s">
        <v>38</v>
      </c>
      <c r="O139" s="142">
        <v>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R139" s="144" t="s">
        <v>145</v>
      </c>
      <c r="AT139" s="144" t="s">
        <v>197</v>
      </c>
      <c r="AU139" s="144" t="s">
        <v>88</v>
      </c>
      <c r="AY139" s="14" t="s">
        <v>136</v>
      </c>
      <c r="BE139" s="145">
        <f t="shared" si="4"/>
        <v>0</v>
      </c>
      <c r="BF139" s="145">
        <f t="shared" si="5"/>
        <v>30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4" t="s">
        <v>88</v>
      </c>
      <c r="BK139" s="145">
        <f t="shared" si="9"/>
        <v>30</v>
      </c>
      <c r="BL139" s="14" t="s">
        <v>143</v>
      </c>
      <c r="BM139" s="144" t="s">
        <v>540</v>
      </c>
    </row>
    <row r="140" spans="1:65" s="2" customFormat="1" ht="14.45" customHeight="1">
      <c r="A140" s="172"/>
      <c r="B140" s="132"/>
      <c r="C140" s="146" t="s">
        <v>238</v>
      </c>
      <c r="D140" s="146" t="s">
        <v>197</v>
      </c>
      <c r="E140" s="147" t="s">
        <v>541</v>
      </c>
      <c r="F140" s="148" t="s">
        <v>542</v>
      </c>
      <c r="G140" s="149" t="s">
        <v>1</v>
      </c>
      <c r="H140" s="150">
        <v>27</v>
      </c>
      <c r="I140" s="151">
        <v>1.5</v>
      </c>
      <c r="J140" s="151">
        <f t="shared" si="0"/>
        <v>40.5</v>
      </c>
      <c r="K140" s="152"/>
      <c r="L140" s="153"/>
      <c r="M140" s="154" t="s">
        <v>1</v>
      </c>
      <c r="N140" s="155" t="s">
        <v>38</v>
      </c>
      <c r="O140" s="142">
        <v>0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145</v>
      </c>
      <c r="AT140" s="144" t="s">
        <v>197</v>
      </c>
      <c r="AU140" s="144" t="s">
        <v>88</v>
      </c>
      <c r="AY140" s="14" t="s">
        <v>136</v>
      </c>
      <c r="BE140" s="145">
        <f t="shared" si="4"/>
        <v>0</v>
      </c>
      <c r="BF140" s="145">
        <f t="shared" si="5"/>
        <v>40.5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4" t="s">
        <v>88</v>
      </c>
      <c r="BK140" s="145">
        <f t="shared" si="9"/>
        <v>40.5</v>
      </c>
      <c r="BL140" s="14" t="s">
        <v>143</v>
      </c>
      <c r="BM140" s="144" t="s">
        <v>543</v>
      </c>
    </row>
    <row r="141" spans="1:65" s="2" customFormat="1" ht="14.45" customHeight="1">
      <c r="A141" s="172"/>
      <c r="B141" s="132"/>
      <c r="C141" s="146" t="s">
        <v>234</v>
      </c>
      <c r="D141" s="146" t="s">
        <v>197</v>
      </c>
      <c r="E141" s="147" t="s">
        <v>544</v>
      </c>
      <c r="F141" s="148" t="s">
        <v>545</v>
      </c>
      <c r="G141" s="149" t="s">
        <v>1</v>
      </c>
      <c r="H141" s="150">
        <v>14</v>
      </c>
      <c r="I141" s="151">
        <v>1.5</v>
      </c>
      <c r="J141" s="151">
        <f t="shared" si="0"/>
        <v>21</v>
      </c>
      <c r="K141" s="152"/>
      <c r="L141" s="153"/>
      <c r="M141" s="154" t="s">
        <v>1</v>
      </c>
      <c r="N141" s="155" t="s">
        <v>38</v>
      </c>
      <c r="O141" s="142">
        <v>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R141" s="144" t="s">
        <v>145</v>
      </c>
      <c r="AT141" s="144" t="s">
        <v>197</v>
      </c>
      <c r="AU141" s="144" t="s">
        <v>88</v>
      </c>
      <c r="AY141" s="14" t="s">
        <v>136</v>
      </c>
      <c r="BE141" s="145">
        <f t="shared" si="4"/>
        <v>0</v>
      </c>
      <c r="BF141" s="145">
        <f t="shared" si="5"/>
        <v>21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4" t="s">
        <v>88</v>
      </c>
      <c r="BK141" s="145">
        <f t="shared" si="9"/>
        <v>21</v>
      </c>
      <c r="BL141" s="14" t="s">
        <v>143</v>
      </c>
      <c r="BM141" s="144" t="s">
        <v>546</v>
      </c>
    </row>
    <row r="142" spans="1:65" s="2" customFormat="1" ht="14.45" customHeight="1">
      <c r="A142" s="172"/>
      <c r="B142" s="132"/>
      <c r="C142" s="146" t="s">
        <v>222</v>
      </c>
      <c r="D142" s="146" t="s">
        <v>197</v>
      </c>
      <c r="E142" s="147" t="s">
        <v>547</v>
      </c>
      <c r="F142" s="148" t="s">
        <v>548</v>
      </c>
      <c r="G142" s="149" t="s">
        <v>1</v>
      </c>
      <c r="H142" s="150">
        <v>23</v>
      </c>
      <c r="I142" s="151">
        <v>1.5</v>
      </c>
      <c r="J142" s="151">
        <f t="shared" si="0"/>
        <v>34.5</v>
      </c>
      <c r="K142" s="152"/>
      <c r="L142" s="153"/>
      <c r="M142" s="154" t="s">
        <v>1</v>
      </c>
      <c r="N142" s="155" t="s">
        <v>38</v>
      </c>
      <c r="O142" s="142">
        <v>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R142" s="144" t="s">
        <v>145</v>
      </c>
      <c r="AT142" s="144" t="s">
        <v>197</v>
      </c>
      <c r="AU142" s="144" t="s">
        <v>88</v>
      </c>
      <c r="AY142" s="14" t="s">
        <v>136</v>
      </c>
      <c r="BE142" s="145">
        <f t="shared" si="4"/>
        <v>0</v>
      </c>
      <c r="BF142" s="145">
        <f t="shared" si="5"/>
        <v>34.5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4" t="s">
        <v>88</v>
      </c>
      <c r="BK142" s="145">
        <f t="shared" si="9"/>
        <v>34.5</v>
      </c>
      <c r="BL142" s="14" t="s">
        <v>143</v>
      </c>
      <c r="BM142" s="144" t="s">
        <v>549</v>
      </c>
    </row>
    <row r="143" spans="1:65" s="2" customFormat="1" ht="14.45" customHeight="1">
      <c r="A143" s="172"/>
      <c r="B143" s="132"/>
      <c r="C143" s="146" t="s">
        <v>252</v>
      </c>
      <c r="D143" s="146" t="s">
        <v>197</v>
      </c>
      <c r="E143" s="147" t="s">
        <v>550</v>
      </c>
      <c r="F143" s="148" t="s">
        <v>551</v>
      </c>
      <c r="G143" s="149" t="s">
        <v>1</v>
      </c>
      <c r="H143" s="150">
        <v>42</v>
      </c>
      <c r="I143" s="151">
        <v>1.5</v>
      </c>
      <c r="J143" s="151">
        <f t="shared" si="0"/>
        <v>63</v>
      </c>
      <c r="K143" s="152"/>
      <c r="L143" s="153"/>
      <c r="M143" s="154" t="s">
        <v>1</v>
      </c>
      <c r="N143" s="155" t="s">
        <v>38</v>
      </c>
      <c r="O143" s="142">
        <v>0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2"/>
      <c r="AE143" s="172"/>
      <c r="AR143" s="144" t="s">
        <v>145</v>
      </c>
      <c r="AT143" s="144" t="s">
        <v>197</v>
      </c>
      <c r="AU143" s="144" t="s">
        <v>88</v>
      </c>
      <c r="AY143" s="14" t="s">
        <v>136</v>
      </c>
      <c r="BE143" s="145">
        <f t="shared" si="4"/>
        <v>0</v>
      </c>
      <c r="BF143" s="145">
        <f t="shared" si="5"/>
        <v>63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4" t="s">
        <v>88</v>
      </c>
      <c r="BK143" s="145">
        <f t="shared" si="9"/>
        <v>63</v>
      </c>
      <c r="BL143" s="14" t="s">
        <v>143</v>
      </c>
      <c r="BM143" s="144" t="s">
        <v>552</v>
      </c>
    </row>
    <row r="144" spans="1:65" s="2" customFormat="1" ht="14.45" customHeight="1">
      <c r="A144" s="172"/>
      <c r="B144" s="132"/>
      <c r="C144" s="146" t="s">
        <v>256</v>
      </c>
      <c r="D144" s="146" t="s">
        <v>197</v>
      </c>
      <c r="E144" s="147" t="s">
        <v>553</v>
      </c>
      <c r="F144" s="148" t="s">
        <v>554</v>
      </c>
      <c r="G144" s="149" t="s">
        <v>1</v>
      </c>
      <c r="H144" s="150">
        <v>23</v>
      </c>
      <c r="I144" s="151">
        <v>1.5</v>
      </c>
      <c r="J144" s="151">
        <f t="shared" si="0"/>
        <v>34.5</v>
      </c>
      <c r="K144" s="152"/>
      <c r="L144" s="153"/>
      <c r="M144" s="154" t="s">
        <v>1</v>
      </c>
      <c r="N144" s="155" t="s">
        <v>38</v>
      </c>
      <c r="O144" s="142">
        <v>0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2"/>
      <c r="AE144" s="172"/>
      <c r="AR144" s="144" t="s">
        <v>145</v>
      </c>
      <c r="AT144" s="144" t="s">
        <v>197</v>
      </c>
      <c r="AU144" s="144" t="s">
        <v>88</v>
      </c>
      <c r="AY144" s="14" t="s">
        <v>136</v>
      </c>
      <c r="BE144" s="145">
        <f t="shared" si="4"/>
        <v>0</v>
      </c>
      <c r="BF144" s="145">
        <f t="shared" si="5"/>
        <v>34.5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4" t="s">
        <v>88</v>
      </c>
      <c r="BK144" s="145">
        <f t="shared" si="9"/>
        <v>34.5</v>
      </c>
      <c r="BL144" s="14" t="s">
        <v>143</v>
      </c>
      <c r="BM144" s="144" t="s">
        <v>555</v>
      </c>
    </row>
    <row r="145" spans="1:65" s="2" customFormat="1" ht="14.45" customHeight="1">
      <c r="A145" s="172"/>
      <c r="B145" s="132"/>
      <c r="C145" s="146" t="s">
        <v>268</v>
      </c>
      <c r="D145" s="146" t="s">
        <v>197</v>
      </c>
      <c r="E145" s="147" t="s">
        <v>556</v>
      </c>
      <c r="F145" s="148" t="s">
        <v>557</v>
      </c>
      <c r="G145" s="149" t="s">
        <v>1</v>
      </c>
      <c r="H145" s="150">
        <v>14</v>
      </c>
      <c r="I145" s="151">
        <v>1.5</v>
      </c>
      <c r="J145" s="151">
        <f t="shared" si="0"/>
        <v>21</v>
      </c>
      <c r="K145" s="152"/>
      <c r="L145" s="153"/>
      <c r="M145" s="154" t="s">
        <v>1</v>
      </c>
      <c r="N145" s="155" t="s">
        <v>38</v>
      </c>
      <c r="O145" s="142">
        <v>0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R145" s="144" t="s">
        <v>145</v>
      </c>
      <c r="AT145" s="144" t="s">
        <v>197</v>
      </c>
      <c r="AU145" s="144" t="s">
        <v>88</v>
      </c>
      <c r="AY145" s="14" t="s">
        <v>136</v>
      </c>
      <c r="BE145" s="145">
        <f t="shared" si="4"/>
        <v>0</v>
      </c>
      <c r="BF145" s="145">
        <f t="shared" si="5"/>
        <v>21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4" t="s">
        <v>88</v>
      </c>
      <c r="BK145" s="145">
        <f t="shared" si="9"/>
        <v>21</v>
      </c>
      <c r="BL145" s="14" t="s">
        <v>143</v>
      </c>
      <c r="BM145" s="144" t="s">
        <v>558</v>
      </c>
    </row>
    <row r="146" spans="1:65" s="2" customFormat="1" ht="14.45" customHeight="1">
      <c r="A146" s="172"/>
      <c r="B146" s="132"/>
      <c r="C146" s="146" t="s">
        <v>218</v>
      </c>
      <c r="D146" s="146" t="s">
        <v>197</v>
      </c>
      <c r="E146" s="147" t="s">
        <v>559</v>
      </c>
      <c r="F146" s="148" t="s">
        <v>560</v>
      </c>
      <c r="G146" s="149" t="s">
        <v>1</v>
      </c>
      <c r="H146" s="150">
        <v>18</v>
      </c>
      <c r="I146" s="151">
        <v>1.5</v>
      </c>
      <c r="J146" s="151">
        <f t="shared" si="0"/>
        <v>27</v>
      </c>
      <c r="K146" s="152"/>
      <c r="L146" s="153"/>
      <c r="M146" s="154" t="s">
        <v>1</v>
      </c>
      <c r="N146" s="155" t="s">
        <v>38</v>
      </c>
      <c r="O146" s="142">
        <v>0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2"/>
      <c r="AE146" s="172"/>
      <c r="AR146" s="144" t="s">
        <v>145</v>
      </c>
      <c r="AT146" s="144" t="s">
        <v>197</v>
      </c>
      <c r="AU146" s="144" t="s">
        <v>88</v>
      </c>
      <c r="AY146" s="14" t="s">
        <v>136</v>
      </c>
      <c r="BE146" s="145">
        <f t="shared" si="4"/>
        <v>0</v>
      </c>
      <c r="BF146" s="145">
        <f t="shared" si="5"/>
        <v>27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4" t="s">
        <v>88</v>
      </c>
      <c r="BK146" s="145">
        <f t="shared" si="9"/>
        <v>27</v>
      </c>
      <c r="BL146" s="14" t="s">
        <v>143</v>
      </c>
      <c r="BM146" s="144" t="s">
        <v>561</v>
      </c>
    </row>
    <row r="147" spans="1:65" s="2" customFormat="1" ht="14.45" customHeight="1">
      <c r="A147" s="172"/>
      <c r="B147" s="132"/>
      <c r="C147" s="146" t="s">
        <v>242</v>
      </c>
      <c r="D147" s="146" t="s">
        <v>197</v>
      </c>
      <c r="E147" s="147" t="s">
        <v>562</v>
      </c>
      <c r="F147" s="148" t="s">
        <v>563</v>
      </c>
      <c r="G147" s="149" t="s">
        <v>1</v>
      </c>
      <c r="H147" s="150">
        <v>46</v>
      </c>
      <c r="I147" s="151">
        <v>1.5</v>
      </c>
      <c r="J147" s="151">
        <f t="shared" si="0"/>
        <v>69</v>
      </c>
      <c r="K147" s="152"/>
      <c r="L147" s="153"/>
      <c r="M147" s="154" t="s">
        <v>1</v>
      </c>
      <c r="N147" s="155" t="s">
        <v>38</v>
      </c>
      <c r="O147" s="142">
        <v>0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2"/>
      <c r="AE147" s="172"/>
      <c r="AR147" s="144" t="s">
        <v>145</v>
      </c>
      <c r="AT147" s="144" t="s">
        <v>197</v>
      </c>
      <c r="AU147" s="144" t="s">
        <v>88</v>
      </c>
      <c r="AY147" s="14" t="s">
        <v>136</v>
      </c>
      <c r="BE147" s="145">
        <f t="shared" si="4"/>
        <v>0</v>
      </c>
      <c r="BF147" s="145">
        <f t="shared" si="5"/>
        <v>69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4" t="s">
        <v>88</v>
      </c>
      <c r="BK147" s="145">
        <f t="shared" si="9"/>
        <v>69</v>
      </c>
      <c r="BL147" s="14" t="s">
        <v>143</v>
      </c>
      <c r="BM147" s="144" t="s">
        <v>564</v>
      </c>
    </row>
    <row r="148" spans="1:65" s="2" customFormat="1" ht="14.45" customHeight="1">
      <c r="A148" s="172"/>
      <c r="B148" s="132"/>
      <c r="C148" s="146" t="s">
        <v>246</v>
      </c>
      <c r="D148" s="146" t="s">
        <v>197</v>
      </c>
      <c r="E148" s="147" t="s">
        <v>565</v>
      </c>
      <c r="F148" s="148" t="s">
        <v>566</v>
      </c>
      <c r="G148" s="149" t="s">
        <v>1</v>
      </c>
      <c r="H148" s="150">
        <v>34</v>
      </c>
      <c r="I148" s="151">
        <v>1.5</v>
      </c>
      <c r="J148" s="151">
        <f t="shared" si="0"/>
        <v>51</v>
      </c>
      <c r="K148" s="152"/>
      <c r="L148" s="153"/>
      <c r="M148" s="154" t="s">
        <v>1</v>
      </c>
      <c r="N148" s="155" t="s">
        <v>38</v>
      </c>
      <c r="O148" s="142">
        <v>0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2"/>
      <c r="AE148" s="172"/>
      <c r="AR148" s="144" t="s">
        <v>145</v>
      </c>
      <c r="AT148" s="144" t="s">
        <v>197</v>
      </c>
      <c r="AU148" s="144" t="s">
        <v>88</v>
      </c>
      <c r="AY148" s="14" t="s">
        <v>136</v>
      </c>
      <c r="BE148" s="145">
        <f t="shared" si="4"/>
        <v>0</v>
      </c>
      <c r="BF148" s="145">
        <f t="shared" si="5"/>
        <v>51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4" t="s">
        <v>88</v>
      </c>
      <c r="BK148" s="145">
        <f t="shared" si="9"/>
        <v>51</v>
      </c>
      <c r="BL148" s="14" t="s">
        <v>143</v>
      </c>
      <c r="BM148" s="144" t="s">
        <v>567</v>
      </c>
    </row>
    <row r="149" spans="1:65" s="2" customFormat="1" ht="24.2" customHeight="1">
      <c r="A149" s="172"/>
      <c r="B149" s="132"/>
      <c r="C149" s="146" t="s">
        <v>476</v>
      </c>
      <c r="D149" s="146" t="s">
        <v>197</v>
      </c>
      <c r="E149" s="147" t="s">
        <v>568</v>
      </c>
      <c r="F149" s="148" t="s">
        <v>569</v>
      </c>
      <c r="G149" s="149" t="s">
        <v>1</v>
      </c>
      <c r="H149" s="150">
        <v>71</v>
      </c>
      <c r="I149" s="151">
        <v>1.5</v>
      </c>
      <c r="J149" s="151">
        <f t="shared" si="0"/>
        <v>106.5</v>
      </c>
      <c r="K149" s="152"/>
      <c r="L149" s="153"/>
      <c r="M149" s="154" t="s">
        <v>1</v>
      </c>
      <c r="N149" s="155" t="s">
        <v>38</v>
      </c>
      <c r="O149" s="142">
        <v>0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R149" s="144" t="s">
        <v>145</v>
      </c>
      <c r="AT149" s="144" t="s">
        <v>197</v>
      </c>
      <c r="AU149" s="144" t="s">
        <v>88</v>
      </c>
      <c r="AY149" s="14" t="s">
        <v>136</v>
      </c>
      <c r="BE149" s="145">
        <f t="shared" si="4"/>
        <v>0</v>
      </c>
      <c r="BF149" s="145">
        <f t="shared" si="5"/>
        <v>106.5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4" t="s">
        <v>88</v>
      </c>
      <c r="BK149" s="145">
        <f t="shared" si="9"/>
        <v>106.5</v>
      </c>
      <c r="BL149" s="14" t="s">
        <v>143</v>
      </c>
      <c r="BM149" s="144" t="s">
        <v>570</v>
      </c>
    </row>
    <row r="150" spans="1:65" s="2" customFormat="1" ht="14.45" customHeight="1">
      <c r="A150" s="172"/>
      <c r="B150" s="132"/>
      <c r="C150" s="146" t="s">
        <v>451</v>
      </c>
      <c r="D150" s="146" t="s">
        <v>197</v>
      </c>
      <c r="E150" s="147" t="s">
        <v>571</v>
      </c>
      <c r="F150" s="148" t="s">
        <v>572</v>
      </c>
      <c r="G150" s="149" t="s">
        <v>1</v>
      </c>
      <c r="H150" s="150">
        <v>39</v>
      </c>
      <c r="I150" s="151">
        <v>1.5</v>
      </c>
      <c r="J150" s="151">
        <f t="shared" si="0"/>
        <v>58.5</v>
      </c>
      <c r="K150" s="152"/>
      <c r="L150" s="153"/>
      <c r="M150" s="154" t="s">
        <v>1</v>
      </c>
      <c r="N150" s="155" t="s">
        <v>38</v>
      </c>
      <c r="O150" s="142">
        <v>0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R150" s="144" t="s">
        <v>145</v>
      </c>
      <c r="AT150" s="144" t="s">
        <v>197</v>
      </c>
      <c r="AU150" s="144" t="s">
        <v>88</v>
      </c>
      <c r="AY150" s="14" t="s">
        <v>136</v>
      </c>
      <c r="BE150" s="145">
        <f t="shared" si="4"/>
        <v>0</v>
      </c>
      <c r="BF150" s="145">
        <f t="shared" si="5"/>
        <v>58.5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4" t="s">
        <v>88</v>
      </c>
      <c r="BK150" s="145">
        <f t="shared" si="9"/>
        <v>58.5</v>
      </c>
      <c r="BL150" s="14" t="s">
        <v>143</v>
      </c>
      <c r="BM150" s="144" t="s">
        <v>573</v>
      </c>
    </row>
    <row r="151" spans="1:65" s="2" customFormat="1" ht="14.45" customHeight="1">
      <c r="A151" s="172"/>
      <c r="B151" s="132"/>
      <c r="C151" s="146" t="s">
        <v>260</v>
      </c>
      <c r="D151" s="146" t="s">
        <v>197</v>
      </c>
      <c r="E151" s="147" t="s">
        <v>574</v>
      </c>
      <c r="F151" s="148" t="s">
        <v>575</v>
      </c>
      <c r="G151" s="149" t="s">
        <v>1</v>
      </c>
      <c r="H151" s="150">
        <v>35</v>
      </c>
      <c r="I151" s="151">
        <v>1.5</v>
      </c>
      <c r="J151" s="151">
        <f t="shared" si="0"/>
        <v>52.5</v>
      </c>
      <c r="K151" s="152"/>
      <c r="L151" s="153"/>
      <c r="M151" s="154" t="s">
        <v>1</v>
      </c>
      <c r="N151" s="155" t="s">
        <v>38</v>
      </c>
      <c r="O151" s="142">
        <v>0</v>
      </c>
      <c r="P151" s="142">
        <f t="shared" si="1"/>
        <v>0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2"/>
      <c r="AE151" s="172"/>
      <c r="AR151" s="144" t="s">
        <v>145</v>
      </c>
      <c r="AT151" s="144" t="s">
        <v>197</v>
      </c>
      <c r="AU151" s="144" t="s">
        <v>88</v>
      </c>
      <c r="AY151" s="14" t="s">
        <v>136</v>
      </c>
      <c r="BE151" s="145">
        <f t="shared" si="4"/>
        <v>0</v>
      </c>
      <c r="BF151" s="145">
        <f t="shared" si="5"/>
        <v>52.5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4" t="s">
        <v>88</v>
      </c>
      <c r="BK151" s="145">
        <f t="shared" si="9"/>
        <v>52.5</v>
      </c>
      <c r="BL151" s="14" t="s">
        <v>143</v>
      </c>
      <c r="BM151" s="144" t="s">
        <v>576</v>
      </c>
    </row>
    <row r="152" spans="1:65" s="2" customFormat="1" ht="14.45" customHeight="1">
      <c r="A152" s="172"/>
      <c r="B152" s="132"/>
      <c r="C152" s="146" t="s">
        <v>264</v>
      </c>
      <c r="D152" s="146" t="s">
        <v>197</v>
      </c>
      <c r="E152" s="147" t="s">
        <v>577</v>
      </c>
      <c r="F152" s="148" t="s">
        <v>578</v>
      </c>
      <c r="G152" s="149" t="s">
        <v>1</v>
      </c>
      <c r="H152" s="150">
        <v>28</v>
      </c>
      <c r="I152" s="151">
        <v>1.5</v>
      </c>
      <c r="J152" s="151">
        <f t="shared" si="0"/>
        <v>42</v>
      </c>
      <c r="K152" s="152"/>
      <c r="L152" s="153"/>
      <c r="M152" s="154" t="s">
        <v>1</v>
      </c>
      <c r="N152" s="155" t="s">
        <v>38</v>
      </c>
      <c r="O152" s="142">
        <v>0</v>
      </c>
      <c r="P152" s="142">
        <f t="shared" si="1"/>
        <v>0</v>
      </c>
      <c r="Q152" s="142">
        <v>0</v>
      </c>
      <c r="R152" s="142">
        <f t="shared" si="2"/>
        <v>0</v>
      </c>
      <c r="S152" s="142">
        <v>0</v>
      </c>
      <c r="T152" s="143">
        <f t="shared" si="3"/>
        <v>0</v>
      </c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  <c r="AR152" s="144" t="s">
        <v>145</v>
      </c>
      <c r="AT152" s="144" t="s">
        <v>197</v>
      </c>
      <c r="AU152" s="144" t="s">
        <v>88</v>
      </c>
      <c r="AY152" s="14" t="s">
        <v>136</v>
      </c>
      <c r="BE152" s="145">
        <f t="shared" si="4"/>
        <v>0</v>
      </c>
      <c r="BF152" s="145">
        <f t="shared" si="5"/>
        <v>42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4" t="s">
        <v>88</v>
      </c>
      <c r="BK152" s="145">
        <f t="shared" si="9"/>
        <v>42</v>
      </c>
      <c r="BL152" s="14" t="s">
        <v>143</v>
      </c>
      <c r="BM152" s="144" t="s">
        <v>579</v>
      </c>
    </row>
    <row r="153" spans="1:65" s="2" customFormat="1" ht="14.45" customHeight="1">
      <c r="A153" s="172"/>
      <c r="B153" s="132"/>
      <c r="C153" s="146" t="s">
        <v>430</v>
      </c>
      <c r="D153" s="146" t="s">
        <v>197</v>
      </c>
      <c r="E153" s="147" t="s">
        <v>580</v>
      </c>
      <c r="F153" s="148" t="s">
        <v>581</v>
      </c>
      <c r="G153" s="149" t="s">
        <v>1</v>
      </c>
      <c r="H153" s="150">
        <v>26</v>
      </c>
      <c r="I153" s="151">
        <v>1.5</v>
      </c>
      <c r="J153" s="151">
        <f t="shared" si="0"/>
        <v>39</v>
      </c>
      <c r="K153" s="152"/>
      <c r="L153" s="153"/>
      <c r="M153" s="154" t="s">
        <v>1</v>
      </c>
      <c r="N153" s="155" t="s">
        <v>38</v>
      </c>
      <c r="O153" s="142">
        <v>0</v>
      </c>
      <c r="P153" s="142">
        <f t="shared" si="1"/>
        <v>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2"/>
      <c r="AE153" s="172"/>
      <c r="AR153" s="144" t="s">
        <v>145</v>
      </c>
      <c r="AT153" s="144" t="s">
        <v>197</v>
      </c>
      <c r="AU153" s="144" t="s">
        <v>88</v>
      </c>
      <c r="AY153" s="14" t="s">
        <v>136</v>
      </c>
      <c r="BE153" s="145">
        <f t="shared" si="4"/>
        <v>0</v>
      </c>
      <c r="BF153" s="145">
        <f t="shared" si="5"/>
        <v>39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4" t="s">
        <v>88</v>
      </c>
      <c r="BK153" s="145">
        <f t="shared" si="9"/>
        <v>39</v>
      </c>
      <c r="BL153" s="14" t="s">
        <v>143</v>
      </c>
      <c r="BM153" s="144" t="s">
        <v>582</v>
      </c>
    </row>
    <row r="154" spans="1:65" s="2" customFormat="1" ht="14.45" customHeight="1">
      <c r="A154" s="172"/>
      <c r="B154" s="132"/>
      <c r="C154" s="146" t="s">
        <v>434</v>
      </c>
      <c r="D154" s="146" t="s">
        <v>197</v>
      </c>
      <c r="E154" s="147" t="s">
        <v>583</v>
      </c>
      <c r="F154" s="148" t="s">
        <v>584</v>
      </c>
      <c r="G154" s="149" t="s">
        <v>1</v>
      </c>
      <c r="H154" s="150">
        <v>12</v>
      </c>
      <c r="I154" s="151">
        <v>1.5</v>
      </c>
      <c r="J154" s="151">
        <f t="shared" si="0"/>
        <v>18</v>
      </c>
      <c r="K154" s="152"/>
      <c r="L154" s="153"/>
      <c r="M154" s="154" t="s">
        <v>1</v>
      </c>
      <c r="N154" s="155" t="s">
        <v>38</v>
      </c>
      <c r="O154" s="142">
        <v>0</v>
      </c>
      <c r="P154" s="142">
        <f t="shared" si="1"/>
        <v>0</v>
      </c>
      <c r="Q154" s="142">
        <v>0</v>
      </c>
      <c r="R154" s="142">
        <f t="shared" si="2"/>
        <v>0</v>
      </c>
      <c r="S154" s="142">
        <v>0</v>
      </c>
      <c r="T154" s="143">
        <f t="shared" si="3"/>
        <v>0</v>
      </c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R154" s="144" t="s">
        <v>145</v>
      </c>
      <c r="AT154" s="144" t="s">
        <v>197</v>
      </c>
      <c r="AU154" s="144" t="s">
        <v>88</v>
      </c>
      <c r="AY154" s="14" t="s">
        <v>136</v>
      </c>
      <c r="BE154" s="145">
        <f t="shared" si="4"/>
        <v>0</v>
      </c>
      <c r="BF154" s="145">
        <f t="shared" si="5"/>
        <v>18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4" t="s">
        <v>88</v>
      </c>
      <c r="BK154" s="145">
        <f t="shared" si="9"/>
        <v>18</v>
      </c>
      <c r="BL154" s="14" t="s">
        <v>143</v>
      </c>
      <c r="BM154" s="144" t="s">
        <v>585</v>
      </c>
    </row>
    <row r="155" spans="1:65" s="2" customFormat="1" ht="14.45" customHeight="1">
      <c r="A155" s="172"/>
      <c r="B155" s="132"/>
      <c r="C155" s="146" t="s">
        <v>438</v>
      </c>
      <c r="D155" s="146" t="s">
        <v>197</v>
      </c>
      <c r="E155" s="147" t="s">
        <v>586</v>
      </c>
      <c r="F155" s="148" t="s">
        <v>587</v>
      </c>
      <c r="G155" s="149" t="s">
        <v>1</v>
      </c>
      <c r="H155" s="150">
        <v>25</v>
      </c>
      <c r="I155" s="151">
        <v>1.5</v>
      </c>
      <c r="J155" s="151">
        <f t="shared" si="0"/>
        <v>37.5</v>
      </c>
      <c r="K155" s="152"/>
      <c r="L155" s="153"/>
      <c r="M155" s="154" t="s">
        <v>1</v>
      </c>
      <c r="N155" s="155" t="s">
        <v>38</v>
      </c>
      <c r="O155" s="142">
        <v>0</v>
      </c>
      <c r="P155" s="142">
        <f t="shared" si="1"/>
        <v>0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2"/>
      <c r="AE155" s="172"/>
      <c r="AR155" s="144" t="s">
        <v>145</v>
      </c>
      <c r="AT155" s="144" t="s">
        <v>197</v>
      </c>
      <c r="AU155" s="144" t="s">
        <v>88</v>
      </c>
      <c r="AY155" s="14" t="s">
        <v>136</v>
      </c>
      <c r="BE155" s="145">
        <f t="shared" si="4"/>
        <v>0</v>
      </c>
      <c r="BF155" s="145">
        <f t="shared" si="5"/>
        <v>37.5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4" t="s">
        <v>88</v>
      </c>
      <c r="BK155" s="145">
        <f t="shared" si="9"/>
        <v>37.5</v>
      </c>
      <c r="BL155" s="14" t="s">
        <v>143</v>
      </c>
      <c r="BM155" s="144" t="s">
        <v>588</v>
      </c>
    </row>
    <row r="156" spans="1:65" s="2" customFormat="1" ht="24.2" customHeight="1">
      <c r="A156" s="172"/>
      <c r="B156" s="132"/>
      <c r="C156" s="133" t="s">
        <v>226</v>
      </c>
      <c r="D156" s="133" t="s">
        <v>139</v>
      </c>
      <c r="E156" s="134" t="s">
        <v>589</v>
      </c>
      <c r="F156" s="135" t="s">
        <v>590</v>
      </c>
      <c r="G156" s="136" t="s">
        <v>194</v>
      </c>
      <c r="H156" s="137">
        <v>615</v>
      </c>
      <c r="I156" s="138">
        <v>0.17</v>
      </c>
      <c r="J156" s="138">
        <f t="shared" si="0"/>
        <v>104.55</v>
      </c>
      <c r="K156" s="139"/>
      <c r="L156" s="23"/>
      <c r="M156" s="140" t="s">
        <v>1</v>
      </c>
      <c r="N156" s="141" t="s">
        <v>38</v>
      </c>
      <c r="O156" s="142">
        <v>1.2999999999999999E-2</v>
      </c>
      <c r="P156" s="142">
        <f t="shared" si="1"/>
        <v>7.9949999999999992</v>
      </c>
      <c r="Q156" s="142">
        <v>0</v>
      </c>
      <c r="R156" s="142">
        <f t="shared" si="2"/>
        <v>0</v>
      </c>
      <c r="S156" s="142">
        <v>0</v>
      </c>
      <c r="T156" s="143">
        <f t="shared" si="3"/>
        <v>0</v>
      </c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R156" s="144" t="s">
        <v>143</v>
      </c>
      <c r="AT156" s="144" t="s">
        <v>139</v>
      </c>
      <c r="AU156" s="144" t="s">
        <v>88</v>
      </c>
      <c r="AY156" s="14" t="s">
        <v>136</v>
      </c>
      <c r="BE156" s="145">
        <f t="shared" si="4"/>
        <v>0</v>
      </c>
      <c r="BF156" s="145">
        <f t="shared" si="5"/>
        <v>104.55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4" t="s">
        <v>88</v>
      </c>
      <c r="BK156" s="145">
        <f t="shared" si="9"/>
        <v>104.55</v>
      </c>
      <c r="BL156" s="14" t="s">
        <v>143</v>
      </c>
      <c r="BM156" s="144" t="s">
        <v>591</v>
      </c>
    </row>
    <row r="157" spans="1:65" s="2" customFormat="1" ht="14.45" customHeight="1">
      <c r="A157" s="172"/>
      <c r="B157" s="132"/>
      <c r="C157" s="146" t="s">
        <v>230</v>
      </c>
      <c r="D157" s="146" t="s">
        <v>197</v>
      </c>
      <c r="E157" s="147" t="s">
        <v>592</v>
      </c>
      <c r="F157" s="148" t="s">
        <v>593</v>
      </c>
      <c r="G157" s="149" t="s">
        <v>1</v>
      </c>
      <c r="H157" s="150">
        <v>210</v>
      </c>
      <c r="I157" s="151">
        <v>1.5</v>
      </c>
      <c r="J157" s="151">
        <f t="shared" si="0"/>
        <v>315</v>
      </c>
      <c r="K157" s="152"/>
      <c r="L157" s="153"/>
      <c r="M157" s="154" t="s">
        <v>1</v>
      </c>
      <c r="N157" s="155" t="s">
        <v>38</v>
      </c>
      <c r="O157" s="142">
        <v>0</v>
      </c>
      <c r="P157" s="142">
        <f t="shared" si="1"/>
        <v>0</v>
      </c>
      <c r="Q157" s="142">
        <v>0</v>
      </c>
      <c r="R157" s="142">
        <f t="shared" si="2"/>
        <v>0</v>
      </c>
      <c r="S157" s="142">
        <v>0</v>
      </c>
      <c r="T157" s="143">
        <f t="shared" si="3"/>
        <v>0</v>
      </c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2"/>
      <c r="AE157" s="172"/>
      <c r="AR157" s="144" t="s">
        <v>145</v>
      </c>
      <c r="AT157" s="144" t="s">
        <v>197</v>
      </c>
      <c r="AU157" s="144" t="s">
        <v>88</v>
      </c>
      <c r="AY157" s="14" t="s">
        <v>136</v>
      </c>
      <c r="BE157" s="145">
        <f t="shared" si="4"/>
        <v>0</v>
      </c>
      <c r="BF157" s="145">
        <f t="shared" si="5"/>
        <v>315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4" t="s">
        <v>88</v>
      </c>
      <c r="BK157" s="145">
        <f t="shared" si="9"/>
        <v>315</v>
      </c>
      <c r="BL157" s="14" t="s">
        <v>143</v>
      </c>
      <c r="BM157" s="144" t="s">
        <v>594</v>
      </c>
    </row>
    <row r="158" spans="1:65" s="2" customFormat="1" ht="37.9" customHeight="1">
      <c r="A158" s="172"/>
      <c r="B158" s="132"/>
      <c r="C158" s="146" t="s">
        <v>214</v>
      </c>
      <c r="D158" s="146" t="s">
        <v>197</v>
      </c>
      <c r="E158" s="147" t="s">
        <v>595</v>
      </c>
      <c r="F158" s="148" t="s">
        <v>596</v>
      </c>
      <c r="G158" s="149" t="s">
        <v>1</v>
      </c>
      <c r="H158" s="150">
        <v>279</v>
      </c>
      <c r="I158" s="151">
        <v>1.5</v>
      </c>
      <c r="J158" s="151">
        <f t="shared" ref="J158:J189" si="10">ROUND(I158*H158,2)</f>
        <v>418.5</v>
      </c>
      <c r="K158" s="152"/>
      <c r="L158" s="153"/>
      <c r="M158" s="154" t="s">
        <v>1</v>
      </c>
      <c r="N158" s="155" t="s">
        <v>38</v>
      </c>
      <c r="O158" s="142">
        <v>0</v>
      </c>
      <c r="P158" s="142">
        <f t="shared" ref="P158:P189" si="11">O158*H158</f>
        <v>0</v>
      </c>
      <c r="Q158" s="142">
        <v>0</v>
      </c>
      <c r="R158" s="142">
        <f t="shared" ref="R158:R189" si="12">Q158*H158</f>
        <v>0</v>
      </c>
      <c r="S158" s="142">
        <v>0</v>
      </c>
      <c r="T158" s="143">
        <f t="shared" ref="T158:T189" si="13">S158*H158</f>
        <v>0</v>
      </c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2"/>
      <c r="AE158" s="172"/>
      <c r="AR158" s="144" t="s">
        <v>145</v>
      </c>
      <c r="AT158" s="144" t="s">
        <v>197</v>
      </c>
      <c r="AU158" s="144" t="s">
        <v>88</v>
      </c>
      <c r="AY158" s="14" t="s">
        <v>136</v>
      </c>
      <c r="BE158" s="145">
        <f t="shared" ref="BE158:BE191" si="14">IF(N158="základná",J158,0)</f>
        <v>0</v>
      </c>
      <c r="BF158" s="145">
        <f t="shared" ref="BF158:BF191" si="15">IF(N158="znížená",J158,0)</f>
        <v>418.5</v>
      </c>
      <c r="BG158" s="145">
        <f t="shared" ref="BG158:BG191" si="16">IF(N158="zákl. prenesená",J158,0)</f>
        <v>0</v>
      </c>
      <c r="BH158" s="145">
        <f t="shared" ref="BH158:BH191" si="17">IF(N158="zníž. prenesená",J158,0)</f>
        <v>0</v>
      </c>
      <c r="BI158" s="145">
        <f t="shared" ref="BI158:BI191" si="18">IF(N158="nulová",J158,0)</f>
        <v>0</v>
      </c>
      <c r="BJ158" s="14" t="s">
        <v>88</v>
      </c>
      <c r="BK158" s="145">
        <f t="shared" ref="BK158:BK191" si="19">ROUND(I158*H158,2)</f>
        <v>418.5</v>
      </c>
      <c r="BL158" s="14" t="s">
        <v>143</v>
      </c>
      <c r="BM158" s="144" t="s">
        <v>597</v>
      </c>
    </row>
    <row r="159" spans="1:65" s="2" customFormat="1" ht="24.2" customHeight="1">
      <c r="A159" s="172"/>
      <c r="B159" s="132"/>
      <c r="C159" s="146" t="s">
        <v>297</v>
      </c>
      <c r="D159" s="146" t="s">
        <v>197</v>
      </c>
      <c r="E159" s="147" t="s">
        <v>598</v>
      </c>
      <c r="F159" s="148" t="s">
        <v>599</v>
      </c>
      <c r="G159" s="149" t="s">
        <v>1</v>
      </c>
      <c r="H159" s="150">
        <v>126</v>
      </c>
      <c r="I159" s="151">
        <v>1.5</v>
      </c>
      <c r="J159" s="151">
        <f t="shared" si="10"/>
        <v>189</v>
      </c>
      <c r="K159" s="152"/>
      <c r="L159" s="153"/>
      <c r="M159" s="154" t="s">
        <v>1</v>
      </c>
      <c r="N159" s="155" t="s">
        <v>38</v>
      </c>
      <c r="O159" s="142">
        <v>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2"/>
      <c r="AE159" s="172"/>
      <c r="AR159" s="144" t="s">
        <v>145</v>
      </c>
      <c r="AT159" s="144" t="s">
        <v>197</v>
      </c>
      <c r="AU159" s="144" t="s">
        <v>88</v>
      </c>
      <c r="AY159" s="14" t="s">
        <v>136</v>
      </c>
      <c r="BE159" s="145">
        <f t="shared" si="14"/>
        <v>0</v>
      </c>
      <c r="BF159" s="145">
        <f t="shared" si="15"/>
        <v>189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4" t="s">
        <v>88</v>
      </c>
      <c r="BK159" s="145">
        <f t="shared" si="19"/>
        <v>189</v>
      </c>
      <c r="BL159" s="14" t="s">
        <v>143</v>
      </c>
      <c r="BM159" s="144" t="s">
        <v>600</v>
      </c>
    </row>
    <row r="160" spans="1:65" s="2" customFormat="1" ht="24.2" customHeight="1">
      <c r="A160" s="172"/>
      <c r="B160" s="132"/>
      <c r="C160" s="133" t="s">
        <v>191</v>
      </c>
      <c r="D160" s="133" t="s">
        <v>139</v>
      </c>
      <c r="E160" s="134" t="s">
        <v>601</v>
      </c>
      <c r="F160" s="135" t="s">
        <v>602</v>
      </c>
      <c r="G160" s="136" t="s">
        <v>194</v>
      </c>
      <c r="H160" s="137">
        <v>202</v>
      </c>
      <c r="I160" s="138">
        <v>1.05</v>
      </c>
      <c r="J160" s="138">
        <f t="shared" si="10"/>
        <v>212.1</v>
      </c>
      <c r="K160" s="139"/>
      <c r="L160" s="23"/>
      <c r="M160" s="140" t="s">
        <v>1</v>
      </c>
      <c r="N160" s="141" t="s">
        <v>38</v>
      </c>
      <c r="O160" s="142">
        <v>9.3240000000000003E-2</v>
      </c>
      <c r="P160" s="142">
        <f t="shared" si="11"/>
        <v>18.834479999999999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2"/>
      <c r="AE160" s="172"/>
      <c r="AR160" s="144" t="s">
        <v>143</v>
      </c>
      <c r="AT160" s="144" t="s">
        <v>139</v>
      </c>
      <c r="AU160" s="144" t="s">
        <v>88</v>
      </c>
      <c r="AY160" s="14" t="s">
        <v>136</v>
      </c>
      <c r="BE160" s="145">
        <f t="shared" si="14"/>
        <v>0</v>
      </c>
      <c r="BF160" s="145">
        <f t="shared" si="15"/>
        <v>212.1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4" t="s">
        <v>88</v>
      </c>
      <c r="BK160" s="145">
        <f t="shared" si="19"/>
        <v>212.1</v>
      </c>
      <c r="BL160" s="14" t="s">
        <v>143</v>
      </c>
      <c r="BM160" s="144" t="s">
        <v>603</v>
      </c>
    </row>
    <row r="161" spans="1:65" s="2" customFormat="1" ht="24.2" customHeight="1">
      <c r="A161" s="172"/>
      <c r="B161" s="132"/>
      <c r="C161" s="146" t="s">
        <v>196</v>
      </c>
      <c r="D161" s="146" t="s">
        <v>197</v>
      </c>
      <c r="E161" s="147" t="s">
        <v>604</v>
      </c>
      <c r="F161" s="148" t="s">
        <v>605</v>
      </c>
      <c r="G161" s="149" t="s">
        <v>1</v>
      </c>
      <c r="H161" s="150">
        <v>7</v>
      </c>
      <c r="I161" s="151">
        <v>6.3</v>
      </c>
      <c r="J161" s="151">
        <f t="shared" si="10"/>
        <v>44.1</v>
      </c>
      <c r="K161" s="152"/>
      <c r="L161" s="153"/>
      <c r="M161" s="154" t="s">
        <v>1</v>
      </c>
      <c r="N161" s="155" t="s">
        <v>38</v>
      </c>
      <c r="O161" s="142">
        <v>0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U161" s="172"/>
      <c r="V161" s="172"/>
      <c r="W161" s="172"/>
      <c r="X161" s="172"/>
      <c r="Y161" s="172"/>
      <c r="Z161" s="172"/>
      <c r="AA161" s="172"/>
      <c r="AB161" s="172"/>
      <c r="AC161" s="172"/>
      <c r="AD161" s="172"/>
      <c r="AE161" s="172"/>
      <c r="AR161" s="144" t="s">
        <v>145</v>
      </c>
      <c r="AT161" s="144" t="s">
        <v>197</v>
      </c>
      <c r="AU161" s="144" t="s">
        <v>88</v>
      </c>
      <c r="AY161" s="14" t="s">
        <v>136</v>
      </c>
      <c r="BE161" s="145">
        <f t="shared" si="14"/>
        <v>0</v>
      </c>
      <c r="BF161" s="145">
        <f t="shared" si="15"/>
        <v>44.1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4" t="s">
        <v>88</v>
      </c>
      <c r="BK161" s="145">
        <f t="shared" si="19"/>
        <v>44.1</v>
      </c>
      <c r="BL161" s="14" t="s">
        <v>143</v>
      </c>
      <c r="BM161" s="144" t="s">
        <v>606</v>
      </c>
    </row>
    <row r="162" spans="1:65" s="2" customFormat="1" ht="14.45" customHeight="1">
      <c r="A162" s="172"/>
      <c r="B162" s="132"/>
      <c r="C162" s="146" t="s">
        <v>201</v>
      </c>
      <c r="D162" s="146" t="s">
        <v>197</v>
      </c>
      <c r="E162" s="147" t="s">
        <v>607</v>
      </c>
      <c r="F162" s="148" t="s">
        <v>608</v>
      </c>
      <c r="G162" s="149" t="s">
        <v>1</v>
      </c>
      <c r="H162" s="150">
        <v>143</v>
      </c>
      <c r="I162" s="151">
        <v>5.4</v>
      </c>
      <c r="J162" s="151">
        <f t="shared" si="10"/>
        <v>772.2</v>
      </c>
      <c r="K162" s="152"/>
      <c r="L162" s="153"/>
      <c r="M162" s="154" t="s">
        <v>1</v>
      </c>
      <c r="N162" s="155" t="s">
        <v>38</v>
      </c>
      <c r="O162" s="142">
        <v>0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U162" s="172"/>
      <c r="V162" s="172"/>
      <c r="W162" s="172"/>
      <c r="X162" s="172"/>
      <c r="Y162" s="172"/>
      <c r="Z162" s="172"/>
      <c r="AA162" s="172"/>
      <c r="AB162" s="172"/>
      <c r="AC162" s="172"/>
      <c r="AD162" s="172"/>
      <c r="AE162" s="172"/>
      <c r="AR162" s="144" t="s">
        <v>145</v>
      </c>
      <c r="AT162" s="144" t="s">
        <v>197</v>
      </c>
      <c r="AU162" s="144" t="s">
        <v>88</v>
      </c>
      <c r="AY162" s="14" t="s">
        <v>136</v>
      </c>
      <c r="BE162" s="145">
        <f t="shared" si="14"/>
        <v>0</v>
      </c>
      <c r="BF162" s="145">
        <f t="shared" si="15"/>
        <v>772.2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4" t="s">
        <v>88</v>
      </c>
      <c r="BK162" s="145">
        <f t="shared" si="19"/>
        <v>772.2</v>
      </c>
      <c r="BL162" s="14" t="s">
        <v>143</v>
      </c>
      <c r="BM162" s="144" t="s">
        <v>609</v>
      </c>
    </row>
    <row r="163" spans="1:65" s="2" customFormat="1" ht="24.2" customHeight="1">
      <c r="A163" s="172"/>
      <c r="B163" s="132"/>
      <c r="C163" s="146" t="s">
        <v>205</v>
      </c>
      <c r="D163" s="146" t="s">
        <v>197</v>
      </c>
      <c r="E163" s="147" t="s">
        <v>610</v>
      </c>
      <c r="F163" s="148" t="s">
        <v>611</v>
      </c>
      <c r="G163" s="149" t="s">
        <v>1</v>
      </c>
      <c r="H163" s="150">
        <v>8</v>
      </c>
      <c r="I163" s="151">
        <v>3</v>
      </c>
      <c r="J163" s="151">
        <f t="shared" si="10"/>
        <v>24</v>
      </c>
      <c r="K163" s="152"/>
      <c r="L163" s="153"/>
      <c r="M163" s="154" t="s">
        <v>1</v>
      </c>
      <c r="N163" s="155" t="s">
        <v>38</v>
      </c>
      <c r="O163" s="142">
        <v>0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2"/>
      <c r="AE163" s="172"/>
      <c r="AR163" s="144" t="s">
        <v>145</v>
      </c>
      <c r="AT163" s="144" t="s">
        <v>197</v>
      </c>
      <c r="AU163" s="144" t="s">
        <v>88</v>
      </c>
      <c r="AY163" s="14" t="s">
        <v>136</v>
      </c>
      <c r="BE163" s="145">
        <f t="shared" si="14"/>
        <v>0</v>
      </c>
      <c r="BF163" s="145">
        <f t="shared" si="15"/>
        <v>24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4" t="s">
        <v>88</v>
      </c>
      <c r="BK163" s="145">
        <f t="shared" si="19"/>
        <v>24</v>
      </c>
      <c r="BL163" s="14" t="s">
        <v>143</v>
      </c>
      <c r="BM163" s="144" t="s">
        <v>612</v>
      </c>
    </row>
    <row r="164" spans="1:65" s="2" customFormat="1" ht="14.45" customHeight="1">
      <c r="A164" s="172"/>
      <c r="B164" s="132"/>
      <c r="C164" s="146" t="s">
        <v>209</v>
      </c>
      <c r="D164" s="146" t="s">
        <v>197</v>
      </c>
      <c r="E164" s="147" t="s">
        <v>613</v>
      </c>
      <c r="F164" s="148" t="s">
        <v>614</v>
      </c>
      <c r="G164" s="149" t="s">
        <v>1</v>
      </c>
      <c r="H164" s="150">
        <v>6</v>
      </c>
      <c r="I164" s="151">
        <v>7.8</v>
      </c>
      <c r="J164" s="151">
        <f t="shared" si="10"/>
        <v>46.8</v>
      </c>
      <c r="K164" s="152"/>
      <c r="L164" s="153"/>
      <c r="M164" s="154" t="s">
        <v>1</v>
      </c>
      <c r="N164" s="155" t="s">
        <v>38</v>
      </c>
      <c r="O164" s="142">
        <v>0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U164" s="172"/>
      <c r="V164" s="172"/>
      <c r="W164" s="172"/>
      <c r="X164" s="172"/>
      <c r="Y164" s="172"/>
      <c r="Z164" s="172"/>
      <c r="AA164" s="172"/>
      <c r="AB164" s="172"/>
      <c r="AC164" s="172"/>
      <c r="AD164" s="172"/>
      <c r="AE164" s="172"/>
      <c r="AR164" s="144" t="s">
        <v>145</v>
      </c>
      <c r="AT164" s="144" t="s">
        <v>197</v>
      </c>
      <c r="AU164" s="144" t="s">
        <v>88</v>
      </c>
      <c r="AY164" s="14" t="s">
        <v>136</v>
      </c>
      <c r="BE164" s="145">
        <f t="shared" si="14"/>
        <v>0</v>
      </c>
      <c r="BF164" s="145">
        <f t="shared" si="15"/>
        <v>46.8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4" t="s">
        <v>88</v>
      </c>
      <c r="BK164" s="145">
        <f t="shared" si="19"/>
        <v>46.8</v>
      </c>
      <c r="BL164" s="14" t="s">
        <v>143</v>
      </c>
      <c r="BM164" s="144" t="s">
        <v>615</v>
      </c>
    </row>
    <row r="165" spans="1:65" s="2" customFormat="1" ht="14.45" customHeight="1">
      <c r="A165" s="172"/>
      <c r="B165" s="132"/>
      <c r="C165" s="146" t="s">
        <v>616</v>
      </c>
      <c r="D165" s="146" t="s">
        <v>197</v>
      </c>
      <c r="E165" s="147" t="s">
        <v>617</v>
      </c>
      <c r="F165" s="148" t="s">
        <v>618</v>
      </c>
      <c r="G165" s="149" t="s">
        <v>1</v>
      </c>
      <c r="H165" s="150">
        <v>11</v>
      </c>
      <c r="I165" s="151">
        <v>25.05</v>
      </c>
      <c r="J165" s="151">
        <f t="shared" si="10"/>
        <v>275.55</v>
      </c>
      <c r="K165" s="152"/>
      <c r="L165" s="153"/>
      <c r="M165" s="154" t="s">
        <v>1</v>
      </c>
      <c r="N165" s="155" t="s">
        <v>38</v>
      </c>
      <c r="O165" s="142">
        <v>0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U165" s="172"/>
      <c r="V165" s="172"/>
      <c r="W165" s="172"/>
      <c r="X165" s="172"/>
      <c r="Y165" s="172"/>
      <c r="Z165" s="172"/>
      <c r="AA165" s="172"/>
      <c r="AB165" s="172"/>
      <c r="AC165" s="172"/>
      <c r="AD165" s="172"/>
      <c r="AE165" s="172"/>
      <c r="AR165" s="144" t="s">
        <v>145</v>
      </c>
      <c r="AT165" s="144" t="s">
        <v>197</v>
      </c>
      <c r="AU165" s="144" t="s">
        <v>88</v>
      </c>
      <c r="AY165" s="14" t="s">
        <v>136</v>
      </c>
      <c r="BE165" s="145">
        <f t="shared" si="14"/>
        <v>0</v>
      </c>
      <c r="BF165" s="145">
        <f t="shared" si="15"/>
        <v>275.55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4" t="s">
        <v>88</v>
      </c>
      <c r="BK165" s="145">
        <f t="shared" si="19"/>
        <v>275.55</v>
      </c>
      <c r="BL165" s="14" t="s">
        <v>143</v>
      </c>
      <c r="BM165" s="144" t="s">
        <v>619</v>
      </c>
    </row>
    <row r="166" spans="1:65" s="2" customFormat="1" ht="14.45" customHeight="1">
      <c r="A166" s="172"/>
      <c r="B166" s="132"/>
      <c r="C166" s="146" t="s">
        <v>620</v>
      </c>
      <c r="D166" s="146" t="s">
        <v>197</v>
      </c>
      <c r="E166" s="147" t="s">
        <v>621</v>
      </c>
      <c r="F166" s="148" t="s">
        <v>622</v>
      </c>
      <c r="G166" s="149" t="s">
        <v>1</v>
      </c>
      <c r="H166" s="150">
        <v>3</v>
      </c>
      <c r="I166" s="151">
        <v>2.7</v>
      </c>
      <c r="J166" s="151">
        <f t="shared" si="10"/>
        <v>8.1</v>
      </c>
      <c r="K166" s="152"/>
      <c r="L166" s="153"/>
      <c r="M166" s="154" t="s">
        <v>1</v>
      </c>
      <c r="N166" s="155" t="s">
        <v>38</v>
      </c>
      <c r="O166" s="142">
        <v>0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2"/>
      <c r="AE166" s="172"/>
      <c r="AR166" s="144" t="s">
        <v>145</v>
      </c>
      <c r="AT166" s="144" t="s">
        <v>197</v>
      </c>
      <c r="AU166" s="144" t="s">
        <v>88</v>
      </c>
      <c r="AY166" s="14" t="s">
        <v>136</v>
      </c>
      <c r="BE166" s="145">
        <f t="shared" si="14"/>
        <v>0</v>
      </c>
      <c r="BF166" s="145">
        <f t="shared" si="15"/>
        <v>8.1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4" t="s">
        <v>88</v>
      </c>
      <c r="BK166" s="145">
        <f t="shared" si="19"/>
        <v>8.1</v>
      </c>
      <c r="BL166" s="14" t="s">
        <v>143</v>
      </c>
      <c r="BM166" s="144" t="s">
        <v>623</v>
      </c>
    </row>
    <row r="167" spans="1:65" s="2" customFormat="1" ht="14.45" customHeight="1">
      <c r="A167" s="172"/>
      <c r="B167" s="132"/>
      <c r="C167" s="146" t="s">
        <v>624</v>
      </c>
      <c r="D167" s="146" t="s">
        <v>197</v>
      </c>
      <c r="E167" s="147" t="s">
        <v>625</v>
      </c>
      <c r="F167" s="148" t="s">
        <v>626</v>
      </c>
      <c r="G167" s="149" t="s">
        <v>1</v>
      </c>
      <c r="H167" s="150">
        <v>16</v>
      </c>
      <c r="I167" s="151">
        <v>7.35</v>
      </c>
      <c r="J167" s="151">
        <f t="shared" si="10"/>
        <v>117.6</v>
      </c>
      <c r="K167" s="152"/>
      <c r="L167" s="153"/>
      <c r="M167" s="154" t="s">
        <v>1</v>
      </c>
      <c r="N167" s="155" t="s">
        <v>38</v>
      </c>
      <c r="O167" s="142">
        <v>0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U167" s="172"/>
      <c r="V167" s="172"/>
      <c r="W167" s="172"/>
      <c r="X167" s="172"/>
      <c r="Y167" s="172"/>
      <c r="Z167" s="172"/>
      <c r="AA167" s="172"/>
      <c r="AB167" s="172"/>
      <c r="AC167" s="172"/>
      <c r="AD167" s="172"/>
      <c r="AE167" s="172"/>
      <c r="AR167" s="144" t="s">
        <v>145</v>
      </c>
      <c r="AT167" s="144" t="s">
        <v>197</v>
      </c>
      <c r="AU167" s="144" t="s">
        <v>88</v>
      </c>
      <c r="AY167" s="14" t="s">
        <v>136</v>
      </c>
      <c r="BE167" s="145">
        <f t="shared" si="14"/>
        <v>0</v>
      </c>
      <c r="BF167" s="145">
        <f t="shared" si="15"/>
        <v>117.6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4" t="s">
        <v>88</v>
      </c>
      <c r="BK167" s="145">
        <f t="shared" si="19"/>
        <v>117.6</v>
      </c>
      <c r="BL167" s="14" t="s">
        <v>143</v>
      </c>
      <c r="BM167" s="144" t="s">
        <v>627</v>
      </c>
    </row>
    <row r="168" spans="1:65" s="2" customFormat="1" ht="14.45" customHeight="1">
      <c r="A168" s="172"/>
      <c r="B168" s="132"/>
      <c r="C168" s="146" t="s">
        <v>628</v>
      </c>
      <c r="D168" s="146" t="s">
        <v>197</v>
      </c>
      <c r="E168" s="147" t="s">
        <v>629</v>
      </c>
      <c r="F168" s="148" t="s">
        <v>630</v>
      </c>
      <c r="G168" s="149" t="s">
        <v>1</v>
      </c>
      <c r="H168" s="150">
        <v>6</v>
      </c>
      <c r="I168" s="151">
        <v>6.75</v>
      </c>
      <c r="J168" s="151">
        <f t="shared" si="10"/>
        <v>40.5</v>
      </c>
      <c r="K168" s="152"/>
      <c r="L168" s="153"/>
      <c r="M168" s="154" t="s">
        <v>1</v>
      </c>
      <c r="N168" s="155" t="s">
        <v>38</v>
      </c>
      <c r="O168" s="142">
        <v>0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R168" s="144" t="s">
        <v>145</v>
      </c>
      <c r="AT168" s="144" t="s">
        <v>197</v>
      </c>
      <c r="AU168" s="144" t="s">
        <v>88</v>
      </c>
      <c r="AY168" s="14" t="s">
        <v>136</v>
      </c>
      <c r="BE168" s="145">
        <f t="shared" si="14"/>
        <v>0</v>
      </c>
      <c r="BF168" s="145">
        <f t="shared" si="15"/>
        <v>40.5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4" t="s">
        <v>88</v>
      </c>
      <c r="BK168" s="145">
        <f t="shared" si="19"/>
        <v>40.5</v>
      </c>
      <c r="BL168" s="14" t="s">
        <v>143</v>
      </c>
      <c r="BM168" s="144" t="s">
        <v>631</v>
      </c>
    </row>
    <row r="169" spans="1:65" s="2" customFormat="1" ht="37.9" customHeight="1">
      <c r="A169" s="172"/>
      <c r="B169" s="132"/>
      <c r="C169" s="146" t="s">
        <v>632</v>
      </c>
      <c r="D169" s="146" t="s">
        <v>197</v>
      </c>
      <c r="E169" s="147" t="s">
        <v>633</v>
      </c>
      <c r="F169" s="148" t="s">
        <v>634</v>
      </c>
      <c r="G169" s="149" t="s">
        <v>1</v>
      </c>
      <c r="H169" s="150">
        <v>2</v>
      </c>
      <c r="I169" s="151">
        <v>78.3</v>
      </c>
      <c r="J169" s="151">
        <f t="shared" si="10"/>
        <v>156.6</v>
      </c>
      <c r="K169" s="152"/>
      <c r="L169" s="153"/>
      <c r="M169" s="154" t="s">
        <v>1</v>
      </c>
      <c r="N169" s="155" t="s">
        <v>38</v>
      </c>
      <c r="O169" s="142">
        <v>0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R169" s="144" t="s">
        <v>145</v>
      </c>
      <c r="AT169" s="144" t="s">
        <v>197</v>
      </c>
      <c r="AU169" s="144" t="s">
        <v>88</v>
      </c>
      <c r="AY169" s="14" t="s">
        <v>136</v>
      </c>
      <c r="BE169" s="145">
        <f t="shared" si="14"/>
        <v>0</v>
      </c>
      <c r="BF169" s="145">
        <f t="shared" si="15"/>
        <v>156.6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4" t="s">
        <v>88</v>
      </c>
      <c r="BK169" s="145">
        <f t="shared" si="19"/>
        <v>156.6</v>
      </c>
      <c r="BL169" s="14" t="s">
        <v>143</v>
      </c>
      <c r="BM169" s="144" t="s">
        <v>635</v>
      </c>
    </row>
    <row r="170" spans="1:65" s="2" customFormat="1" ht="24.2" customHeight="1">
      <c r="A170" s="172"/>
      <c r="B170" s="132"/>
      <c r="C170" s="133" t="s">
        <v>293</v>
      </c>
      <c r="D170" s="133" t="s">
        <v>139</v>
      </c>
      <c r="E170" s="134" t="s">
        <v>636</v>
      </c>
      <c r="F170" s="135" t="s">
        <v>637</v>
      </c>
      <c r="G170" s="136" t="s">
        <v>142</v>
      </c>
      <c r="H170" s="137">
        <v>3276</v>
      </c>
      <c r="I170" s="138">
        <v>0.71</v>
      </c>
      <c r="J170" s="138">
        <f t="shared" si="10"/>
        <v>2325.96</v>
      </c>
      <c r="K170" s="139"/>
      <c r="L170" s="23"/>
      <c r="M170" s="140" t="s">
        <v>1</v>
      </c>
      <c r="N170" s="141" t="s">
        <v>38</v>
      </c>
      <c r="O170" s="142">
        <v>6.6000000000000003E-2</v>
      </c>
      <c r="P170" s="142">
        <f t="shared" si="11"/>
        <v>216.21600000000001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  <c r="AR170" s="144" t="s">
        <v>143</v>
      </c>
      <c r="AT170" s="144" t="s">
        <v>139</v>
      </c>
      <c r="AU170" s="144" t="s">
        <v>88</v>
      </c>
      <c r="AY170" s="14" t="s">
        <v>136</v>
      </c>
      <c r="BE170" s="145">
        <f t="shared" si="14"/>
        <v>0</v>
      </c>
      <c r="BF170" s="145">
        <f t="shared" si="15"/>
        <v>2325.96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4" t="s">
        <v>88</v>
      </c>
      <c r="BK170" s="145">
        <f t="shared" si="19"/>
        <v>2325.96</v>
      </c>
      <c r="BL170" s="14" t="s">
        <v>143</v>
      </c>
      <c r="BM170" s="144" t="s">
        <v>638</v>
      </c>
    </row>
    <row r="171" spans="1:65" s="2" customFormat="1" ht="24.2" customHeight="1">
      <c r="A171" s="172"/>
      <c r="B171" s="132"/>
      <c r="C171" s="133" t="s">
        <v>289</v>
      </c>
      <c r="D171" s="133" t="s">
        <v>139</v>
      </c>
      <c r="E171" s="134" t="s">
        <v>639</v>
      </c>
      <c r="F171" s="135" t="s">
        <v>640</v>
      </c>
      <c r="G171" s="136" t="s">
        <v>142</v>
      </c>
      <c r="H171" s="137">
        <v>3276</v>
      </c>
      <c r="I171" s="138">
        <v>0.16</v>
      </c>
      <c r="J171" s="138">
        <f t="shared" si="10"/>
        <v>524.16</v>
      </c>
      <c r="K171" s="139"/>
      <c r="L171" s="23"/>
      <c r="M171" s="140" t="s">
        <v>1</v>
      </c>
      <c r="N171" s="141" t="s">
        <v>38</v>
      </c>
      <c r="O171" s="142">
        <v>1.4999999999999999E-2</v>
      </c>
      <c r="P171" s="142">
        <f t="shared" si="11"/>
        <v>49.14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U171" s="172"/>
      <c r="V171" s="172"/>
      <c r="W171" s="172"/>
      <c r="X171" s="172"/>
      <c r="Y171" s="172"/>
      <c r="Z171" s="172"/>
      <c r="AA171" s="172"/>
      <c r="AB171" s="172"/>
      <c r="AC171" s="172"/>
      <c r="AD171" s="172"/>
      <c r="AE171" s="172"/>
      <c r="AR171" s="144" t="s">
        <v>143</v>
      </c>
      <c r="AT171" s="144" t="s">
        <v>139</v>
      </c>
      <c r="AU171" s="144" t="s">
        <v>88</v>
      </c>
      <c r="AY171" s="14" t="s">
        <v>136</v>
      </c>
      <c r="BE171" s="145">
        <f t="shared" si="14"/>
        <v>0</v>
      </c>
      <c r="BF171" s="145">
        <f t="shared" si="15"/>
        <v>524.16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4" t="s">
        <v>88</v>
      </c>
      <c r="BK171" s="145">
        <f t="shared" si="19"/>
        <v>524.16</v>
      </c>
      <c r="BL171" s="14" t="s">
        <v>143</v>
      </c>
      <c r="BM171" s="144" t="s">
        <v>641</v>
      </c>
    </row>
    <row r="172" spans="1:65" s="2" customFormat="1" ht="24.2" customHeight="1">
      <c r="A172" s="172"/>
      <c r="B172" s="132"/>
      <c r="C172" s="133" t="s">
        <v>285</v>
      </c>
      <c r="D172" s="133" t="s">
        <v>139</v>
      </c>
      <c r="E172" s="134" t="s">
        <v>642</v>
      </c>
      <c r="F172" s="135" t="s">
        <v>643</v>
      </c>
      <c r="G172" s="136" t="s">
        <v>142</v>
      </c>
      <c r="H172" s="137">
        <v>3276</v>
      </c>
      <c r="I172" s="138">
        <v>0.02</v>
      </c>
      <c r="J172" s="138">
        <f t="shared" si="10"/>
        <v>65.52</v>
      </c>
      <c r="K172" s="139"/>
      <c r="L172" s="23"/>
      <c r="M172" s="140" t="s">
        <v>1</v>
      </c>
      <c r="N172" s="141" t="s">
        <v>38</v>
      </c>
      <c r="O172" s="142">
        <v>1E-3</v>
      </c>
      <c r="P172" s="142">
        <f t="shared" si="11"/>
        <v>3.2760000000000002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U172" s="172"/>
      <c r="V172" s="172"/>
      <c r="W172" s="172"/>
      <c r="X172" s="172"/>
      <c r="Y172" s="172"/>
      <c r="Z172" s="172"/>
      <c r="AA172" s="172"/>
      <c r="AB172" s="172"/>
      <c r="AC172" s="172"/>
      <c r="AD172" s="172"/>
      <c r="AE172" s="172"/>
      <c r="AR172" s="144" t="s">
        <v>143</v>
      </c>
      <c r="AT172" s="144" t="s">
        <v>139</v>
      </c>
      <c r="AU172" s="144" t="s">
        <v>88</v>
      </c>
      <c r="AY172" s="14" t="s">
        <v>136</v>
      </c>
      <c r="BE172" s="145">
        <f t="shared" si="14"/>
        <v>0</v>
      </c>
      <c r="BF172" s="145">
        <f t="shared" si="15"/>
        <v>65.52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4" t="s">
        <v>88</v>
      </c>
      <c r="BK172" s="145">
        <f t="shared" si="19"/>
        <v>65.52</v>
      </c>
      <c r="BL172" s="14" t="s">
        <v>143</v>
      </c>
      <c r="BM172" s="144" t="s">
        <v>644</v>
      </c>
    </row>
    <row r="173" spans="1:65" s="2" customFormat="1" ht="24.2" customHeight="1">
      <c r="A173" s="172"/>
      <c r="B173" s="132"/>
      <c r="C173" s="133" t="s">
        <v>645</v>
      </c>
      <c r="D173" s="133" t="s">
        <v>139</v>
      </c>
      <c r="E173" s="134" t="s">
        <v>646</v>
      </c>
      <c r="F173" s="135" t="s">
        <v>647</v>
      </c>
      <c r="G173" s="136" t="s">
        <v>194</v>
      </c>
      <c r="H173" s="137">
        <v>19</v>
      </c>
      <c r="I173" s="138">
        <v>3.7</v>
      </c>
      <c r="J173" s="138">
        <f t="shared" si="10"/>
        <v>70.3</v>
      </c>
      <c r="K173" s="139"/>
      <c r="L173" s="23"/>
      <c r="M173" s="140" t="s">
        <v>1</v>
      </c>
      <c r="N173" s="141" t="s">
        <v>38</v>
      </c>
      <c r="O173" s="142">
        <v>0.33749000000000001</v>
      </c>
      <c r="P173" s="142">
        <f t="shared" si="11"/>
        <v>6.4123100000000006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U173" s="172"/>
      <c r="V173" s="172"/>
      <c r="W173" s="172"/>
      <c r="X173" s="172"/>
      <c r="Y173" s="172"/>
      <c r="Z173" s="172"/>
      <c r="AA173" s="172"/>
      <c r="AB173" s="172"/>
      <c r="AC173" s="172"/>
      <c r="AD173" s="172"/>
      <c r="AE173" s="172"/>
      <c r="AR173" s="144" t="s">
        <v>143</v>
      </c>
      <c r="AT173" s="144" t="s">
        <v>139</v>
      </c>
      <c r="AU173" s="144" t="s">
        <v>88</v>
      </c>
      <c r="AY173" s="14" t="s">
        <v>136</v>
      </c>
      <c r="BE173" s="145">
        <f t="shared" si="14"/>
        <v>0</v>
      </c>
      <c r="BF173" s="145">
        <f t="shared" si="15"/>
        <v>70.3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4" t="s">
        <v>88</v>
      </c>
      <c r="BK173" s="145">
        <f t="shared" si="19"/>
        <v>70.3</v>
      </c>
      <c r="BL173" s="14" t="s">
        <v>143</v>
      </c>
      <c r="BM173" s="144" t="s">
        <v>648</v>
      </c>
    </row>
    <row r="174" spans="1:65" s="2" customFormat="1" ht="14.45" customHeight="1">
      <c r="A174" s="172"/>
      <c r="B174" s="132"/>
      <c r="C174" s="146" t="s">
        <v>649</v>
      </c>
      <c r="D174" s="146" t="s">
        <v>197</v>
      </c>
      <c r="E174" s="147" t="s">
        <v>650</v>
      </c>
      <c r="F174" s="148" t="s">
        <v>651</v>
      </c>
      <c r="G174" s="149" t="s">
        <v>1</v>
      </c>
      <c r="H174" s="150">
        <v>8</v>
      </c>
      <c r="I174" s="151">
        <v>660</v>
      </c>
      <c r="J174" s="151">
        <f t="shared" si="10"/>
        <v>5280</v>
      </c>
      <c r="K174" s="152"/>
      <c r="L174" s="153"/>
      <c r="M174" s="154" t="s">
        <v>1</v>
      </c>
      <c r="N174" s="155" t="s">
        <v>38</v>
      </c>
      <c r="O174" s="142">
        <v>0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U174" s="172"/>
      <c r="V174" s="172"/>
      <c r="W174" s="172"/>
      <c r="X174" s="172"/>
      <c r="Y174" s="172"/>
      <c r="Z174" s="172"/>
      <c r="AA174" s="172"/>
      <c r="AB174" s="172"/>
      <c r="AC174" s="172"/>
      <c r="AD174" s="172"/>
      <c r="AE174" s="172"/>
      <c r="AR174" s="144" t="s">
        <v>145</v>
      </c>
      <c r="AT174" s="144" t="s">
        <v>197</v>
      </c>
      <c r="AU174" s="144" t="s">
        <v>88</v>
      </c>
      <c r="AY174" s="14" t="s">
        <v>136</v>
      </c>
      <c r="BE174" s="145">
        <f t="shared" si="14"/>
        <v>0</v>
      </c>
      <c r="BF174" s="145">
        <f t="shared" si="15"/>
        <v>5280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4" t="s">
        <v>88</v>
      </c>
      <c r="BK174" s="145">
        <f t="shared" si="19"/>
        <v>5280</v>
      </c>
      <c r="BL174" s="14" t="s">
        <v>143</v>
      </c>
      <c r="BM174" s="144" t="s">
        <v>652</v>
      </c>
    </row>
    <row r="175" spans="1:65" s="2" customFormat="1" ht="14.45" customHeight="1">
      <c r="A175" s="172"/>
      <c r="B175" s="132"/>
      <c r="C175" s="146" t="s">
        <v>653</v>
      </c>
      <c r="D175" s="146" t="s">
        <v>197</v>
      </c>
      <c r="E175" s="147" t="s">
        <v>654</v>
      </c>
      <c r="F175" s="148" t="s">
        <v>655</v>
      </c>
      <c r="G175" s="149" t="s">
        <v>1</v>
      </c>
      <c r="H175" s="150">
        <v>2</v>
      </c>
      <c r="I175" s="151">
        <v>250.5</v>
      </c>
      <c r="J175" s="151">
        <f t="shared" si="10"/>
        <v>501</v>
      </c>
      <c r="K175" s="152"/>
      <c r="L175" s="153"/>
      <c r="M175" s="154" t="s">
        <v>1</v>
      </c>
      <c r="N175" s="155" t="s">
        <v>38</v>
      </c>
      <c r="O175" s="142">
        <v>0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U175" s="172"/>
      <c r="V175" s="172"/>
      <c r="W175" s="172"/>
      <c r="X175" s="172"/>
      <c r="Y175" s="172"/>
      <c r="Z175" s="172"/>
      <c r="AA175" s="172"/>
      <c r="AB175" s="172"/>
      <c r="AC175" s="172"/>
      <c r="AD175" s="172"/>
      <c r="AE175" s="172"/>
      <c r="AR175" s="144" t="s">
        <v>145</v>
      </c>
      <c r="AT175" s="144" t="s">
        <v>197</v>
      </c>
      <c r="AU175" s="144" t="s">
        <v>88</v>
      </c>
      <c r="AY175" s="14" t="s">
        <v>136</v>
      </c>
      <c r="BE175" s="145">
        <f t="shared" si="14"/>
        <v>0</v>
      </c>
      <c r="BF175" s="145">
        <f t="shared" si="15"/>
        <v>501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4" t="s">
        <v>88</v>
      </c>
      <c r="BK175" s="145">
        <f t="shared" si="19"/>
        <v>501</v>
      </c>
      <c r="BL175" s="14" t="s">
        <v>143</v>
      </c>
      <c r="BM175" s="144" t="s">
        <v>656</v>
      </c>
    </row>
    <row r="176" spans="1:65" s="2" customFormat="1" ht="14.45" customHeight="1">
      <c r="A176" s="172"/>
      <c r="B176" s="132"/>
      <c r="C176" s="146" t="s">
        <v>657</v>
      </c>
      <c r="D176" s="146" t="s">
        <v>197</v>
      </c>
      <c r="E176" s="147" t="s">
        <v>658</v>
      </c>
      <c r="F176" s="148" t="s">
        <v>659</v>
      </c>
      <c r="G176" s="149" t="s">
        <v>1</v>
      </c>
      <c r="H176" s="150">
        <v>3</v>
      </c>
      <c r="I176" s="151">
        <v>511.5</v>
      </c>
      <c r="J176" s="151">
        <f t="shared" si="10"/>
        <v>1534.5</v>
      </c>
      <c r="K176" s="152"/>
      <c r="L176" s="153"/>
      <c r="M176" s="154" t="s">
        <v>1</v>
      </c>
      <c r="N176" s="155" t="s">
        <v>38</v>
      </c>
      <c r="O176" s="142">
        <v>0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U176" s="172"/>
      <c r="V176" s="172"/>
      <c r="W176" s="172"/>
      <c r="X176" s="172"/>
      <c r="Y176" s="172"/>
      <c r="Z176" s="172"/>
      <c r="AA176" s="172"/>
      <c r="AB176" s="172"/>
      <c r="AC176" s="172"/>
      <c r="AD176" s="172"/>
      <c r="AE176" s="172"/>
      <c r="AR176" s="144" t="s">
        <v>145</v>
      </c>
      <c r="AT176" s="144" t="s">
        <v>197</v>
      </c>
      <c r="AU176" s="144" t="s">
        <v>88</v>
      </c>
      <c r="AY176" s="14" t="s">
        <v>136</v>
      </c>
      <c r="BE176" s="145">
        <f t="shared" si="14"/>
        <v>0</v>
      </c>
      <c r="BF176" s="145">
        <f t="shared" si="15"/>
        <v>1534.5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4" t="s">
        <v>88</v>
      </c>
      <c r="BK176" s="145">
        <f t="shared" si="19"/>
        <v>1534.5</v>
      </c>
      <c r="BL176" s="14" t="s">
        <v>143</v>
      </c>
      <c r="BM176" s="144" t="s">
        <v>660</v>
      </c>
    </row>
    <row r="177" spans="1:65" s="2" customFormat="1" ht="14.45" customHeight="1">
      <c r="A177" s="172"/>
      <c r="B177" s="132"/>
      <c r="C177" s="146" t="s">
        <v>661</v>
      </c>
      <c r="D177" s="146" t="s">
        <v>197</v>
      </c>
      <c r="E177" s="147" t="s">
        <v>662</v>
      </c>
      <c r="F177" s="148" t="s">
        <v>663</v>
      </c>
      <c r="G177" s="149" t="s">
        <v>1</v>
      </c>
      <c r="H177" s="150">
        <v>3</v>
      </c>
      <c r="I177" s="151">
        <v>420</v>
      </c>
      <c r="J177" s="151">
        <f t="shared" si="10"/>
        <v>1260</v>
      </c>
      <c r="K177" s="152"/>
      <c r="L177" s="153"/>
      <c r="M177" s="154" t="s">
        <v>1</v>
      </c>
      <c r="N177" s="155" t="s">
        <v>38</v>
      </c>
      <c r="O177" s="142">
        <v>0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U177" s="172"/>
      <c r="V177" s="172"/>
      <c r="W177" s="172"/>
      <c r="X177" s="172"/>
      <c r="Y177" s="172"/>
      <c r="Z177" s="172"/>
      <c r="AA177" s="172"/>
      <c r="AB177" s="172"/>
      <c r="AC177" s="172"/>
      <c r="AD177" s="172"/>
      <c r="AE177" s="172"/>
      <c r="AR177" s="144" t="s">
        <v>145</v>
      </c>
      <c r="AT177" s="144" t="s">
        <v>197</v>
      </c>
      <c r="AU177" s="144" t="s">
        <v>88</v>
      </c>
      <c r="AY177" s="14" t="s">
        <v>136</v>
      </c>
      <c r="BE177" s="145">
        <f t="shared" si="14"/>
        <v>0</v>
      </c>
      <c r="BF177" s="145">
        <f t="shared" si="15"/>
        <v>1260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4" t="s">
        <v>88</v>
      </c>
      <c r="BK177" s="145">
        <f t="shared" si="19"/>
        <v>1260</v>
      </c>
      <c r="BL177" s="14" t="s">
        <v>143</v>
      </c>
      <c r="BM177" s="144" t="s">
        <v>664</v>
      </c>
    </row>
    <row r="178" spans="1:65" s="2" customFormat="1" ht="14.45" customHeight="1">
      <c r="A178" s="172"/>
      <c r="B178" s="132"/>
      <c r="C178" s="146" t="s">
        <v>665</v>
      </c>
      <c r="D178" s="146" t="s">
        <v>197</v>
      </c>
      <c r="E178" s="147" t="s">
        <v>666</v>
      </c>
      <c r="F178" s="148" t="s">
        <v>667</v>
      </c>
      <c r="G178" s="149" t="s">
        <v>1</v>
      </c>
      <c r="H178" s="150">
        <v>3</v>
      </c>
      <c r="I178" s="151">
        <v>208</v>
      </c>
      <c r="J178" s="151">
        <f t="shared" si="10"/>
        <v>624</v>
      </c>
      <c r="K178" s="152"/>
      <c r="L178" s="153"/>
      <c r="M178" s="154" t="s">
        <v>1</v>
      </c>
      <c r="N178" s="155" t="s">
        <v>38</v>
      </c>
      <c r="O178" s="142">
        <v>0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U178" s="172"/>
      <c r="V178" s="172"/>
      <c r="W178" s="172"/>
      <c r="X178" s="172"/>
      <c r="Y178" s="172"/>
      <c r="Z178" s="172"/>
      <c r="AA178" s="172"/>
      <c r="AB178" s="172"/>
      <c r="AC178" s="172"/>
      <c r="AD178" s="172"/>
      <c r="AE178" s="172"/>
      <c r="AR178" s="144" t="s">
        <v>145</v>
      </c>
      <c r="AT178" s="144" t="s">
        <v>197</v>
      </c>
      <c r="AU178" s="144" t="s">
        <v>88</v>
      </c>
      <c r="AY178" s="14" t="s">
        <v>136</v>
      </c>
      <c r="BE178" s="145">
        <f t="shared" si="14"/>
        <v>0</v>
      </c>
      <c r="BF178" s="145">
        <f t="shared" si="15"/>
        <v>624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4" t="s">
        <v>88</v>
      </c>
      <c r="BK178" s="145">
        <f t="shared" si="19"/>
        <v>624</v>
      </c>
      <c r="BL178" s="14" t="s">
        <v>143</v>
      </c>
      <c r="BM178" s="144" t="s">
        <v>668</v>
      </c>
    </row>
    <row r="179" spans="1:65" s="2" customFormat="1" ht="14.45" customHeight="1">
      <c r="A179" s="172"/>
      <c r="B179" s="132"/>
      <c r="C179" s="133" t="s">
        <v>669</v>
      </c>
      <c r="D179" s="133" t="s">
        <v>139</v>
      </c>
      <c r="E179" s="134" t="s">
        <v>670</v>
      </c>
      <c r="F179" s="135" t="s">
        <v>671</v>
      </c>
      <c r="G179" s="136" t="s">
        <v>194</v>
      </c>
      <c r="H179" s="137">
        <v>24</v>
      </c>
      <c r="I179" s="138">
        <v>18.5</v>
      </c>
      <c r="J179" s="138">
        <f t="shared" si="10"/>
        <v>444</v>
      </c>
      <c r="K179" s="139"/>
      <c r="L179" s="23"/>
      <c r="M179" s="140" t="s">
        <v>1</v>
      </c>
      <c r="N179" s="141" t="s">
        <v>38</v>
      </c>
      <c r="O179" s="142">
        <v>0.56399999999999995</v>
      </c>
      <c r="P179" s="142">
        <f t="shared" si="11"/>
        <v>13.535999999999998</v>
      </c>
      <c r="Q179" s="142">
        <v>3.8999999999999999E-4</v>
      </c>
      <c r="R179" s="142">
        <f t="shared" si="12"/>
        <v>9.3600000000000003E-3</v>
      </c>
      <c r="S179" s="142">
        <v>0</v>
      </c>
      <c r="T179" s="143">
        <f t="shared" si="13"/>
        <v>0</v>
      </c>
      <c r="U179" s="172"/>
      <c r="V179" s="172"/>
      <c r="W179" s="172"/>
      <c r="X179" s="172"/>
      <c r="Y179" s="172"/>
      <c r="Z179" s="172"/>
      <c r="AA179" s="172"/>
      <c r="AB179" s="172"/>
      <c r="AC179" s="172"/>
      <c r="AD179" s="172"/>
      <c r="AE179" s="172"/>
      <c r="AR179" s="144" t="s">
        <v>143</v>
      </c>
      <c r="AT179" s="144" t="s">
        <v>139</v>
      </c>
      <c r="AU179" s="144" t="s">
        <v>88</v>
      </c>
      <c r="AY179" s="14" t="s">
        <v>136</v>
      </c>
      <c r="BE179" s="145">
        <f t="shared" si="14"/>
        <v>0</v>
      </c>
      <c r="BF179" s="145">
        <f t="shared" si="15"/>
        <v>444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4" t="s">
        <v>88</v>
      </c>
      <c r="BK179" s="145">
        <f t="shared" si="19"/>
        <v>444</v>
      </c>
      <c r="BL179" s="14" t="s">
        <v>143</v>
      </c>
      <c r="BM179" s="144" t="s">
        <v>672</v>
      </c>
    </row>
    <row r="180" spans="1:65" s="2" customFormat="1" ht="14.45" customHeight="1">
      <c r="A180" s="172"/>
      <c r="B180" s="132"/>
      <c r="C180" s="146" t="s">
        <v>300</v>
      </c>
      <c r="D180" s="146" t="s">
        <v>197</v>
      </c>
      <c r="E180" s="147" t="s">
        <v>673</v>
      </c>
      <c r="F180" s="148" t="s">
        <v>674</v>
      </c>
      <c r="G180" s="149" t="s">
        <v>194</v>
      </c>
      <c r="H180" s="150">
        <v>67</v>
      </c>
      <c r="I180" s="151">
        <v>35.6</v>
      </c>
      <c r="J180" s="151">
        <f t="shared" si="10"/>
        <v>2385.1999999999998</v>
      </c>
      <c r="K180" s="152"/>
      <c r="L180" s="153"/>
      <c r="M180" s="154" t="s">
        <v>1</v>
      </c>
      <c r="N180" s="155" t="s">
        <v>38</v>
      </c>
      <c r="O180" s="142">
        <v>0</v>
      </c>
      <c r="P180" s="142">
        <f t="shared" si="11"/>
        <v>0</v>
      </c>
      <c r="Q180" s="142">
        <v>1.2E-2</v>
      </c>
      <c r="R180" s="142">
        <f t="shared" si="12"/>
        <v>0.80400000000000005</v>
      </c>
      <c r="S180" s="142">
        <v>0</v>
      </c>
      <c r="T180" s="143">
        <f t="shared" si="13"/>
        <v>0</v>
      </c>
      <c r="U180" s="172"/>
      <c r="V180" s="172"/>
      <c r="W180" s="172"/>
      <c r="X180" s="172"/>
      <c r="Y180" s="172"/>
      <c r="Z180" s="172"/>
      <c r="AA180" s="172"/>
      <c r="AB180" s="172"/>
      <c r="AC180" s="172"/>
      <c r="AD180" s="172"/>
      <c r="AE180" s="172"/>
      <c r="AR180" s="144" t="s">
        <v>145</v>
      </c>
      <c r="AT180" s="144" t="s">
        <v>197</v>
      </c>
      <c r="AU180" s="144" t="s">
        <v>88</v>
      </c>
      <c r="AY180" s="14" t="s">
        <v>136</v>
      </c>
      <c r="BE180" s="145">
        <f t="shared" si="14"/>
        <v>0</v>
      </c>
      <c r="BF180" s="145">
        <f t="shared" si="15"/>
        <v>2385.1999999999998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4" t="s">
        <v>88</v>
      </c>
      <c r="BK180" s="145">
        <f t="shared" si="19"/>
        <v>2385.1999999999998</v>
      </c>
      <c r="BL180" s="14" t="s">
        <v>143</v>
      </c>
      <c r="BM180" s="144" t="s">
        <v>675</v>
      </c>
    </row>
    <row r="181" spans="1:65" s="2" customFormat="1" ht="14.45" customHeight="1">
      <c r="A181" s="172"/>
      <c r="B181" s="132"/>
      <c r="C181" s="133" t="s">
        <v>143</v>
      </c>
      <c r="D181" s="133" t="s">
        <v>139</v>
      </c>
      <c r="E181" s="134" t="s">
        <v>676</v>
      </c>
      <c r="F181" s="135" t="s">
        <v>677</v>
      </c>
      <c r="G181" s="136" t="s">
        <v>194</v>
      </c>
      <c r="H181" s="137">
        <v>5</v>
      </c>
      <c r="I181" s="138">
        <v>138.79</v>
      </c>
      <c r="J181" s="138">
        <f t="shared" si="10"/>
        <v>693.95</v>
      </c>
      <c r="K181" s="139"/>
      <c r="L181" s="23"/>
      <c r="M181" s="140" t="s">
        <v>1</v>
      </c>
      <c r="N181" s="141" t="s">
        <v>38</v>
      </c>
      <c r="O181" s="142">
        <v>12.675000000000001</v>
      </c>
      <c r="P181" s="142">
        <f t="shared" si="11"/>
        <v>63.375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U181" s="172"/>
      <c r="V181" s="172"/>
      <c r="W181" s="172"/>
      <c r="X181" s="172"/>
      <c r="Y181" s="172"/>
      <c r="Z181" s="172"/>
      <c r="AA181" s="172"/>
      <c r="AB181" s="172"/>
      <c r="AC181" s="172"/>
      <c r="AD181" s="172"/>
      <c r="AE181" s="172"/>
      <c r="AR181" s="144" t="s">
        <v>143</v>
      </c>
      <c r="AT181" s="144" t="s">
        <v>139</v>
      </c>
      <c r="AU181" s="144" t="s">
        <v>88</v>
      </c>
      <c r="AY181" s="14" t="s">
        <v>136</v>
      </c>
      <c r="BE181" s="145">
        <f t="shared" si="14"/>
        <v>0</v>
      </c>
      <c r="BF181" s="145">
        <f t="shared" si="15"/>
        <v>693.95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4" t="s">
        <v>88</v>
      </c>
      <c r="BK181" s="145">
        <f t="shared" si="19"/>
        <v>693.95</v>
      </c>
      <c r="BL181" s="14" t="s">
        <v>143</v>
      </c>
      <c r="BM181" s="144" t="s">
        <v>678</v>
      </c>
    </row>
    <row r="182" spans="1:65" s="2" customFormat="1" ht="24.2" customHeight="1">
      <c r="A182" s="172"/>
      <c r="B182" s="132"/>
      <c r="C182" s="133" t="s">
        <v>679</v>
      </c>
      <c r="D182" s="133" t="s">
        <v>139</v>
      </c>
      <c r="E182" s="134" t="s">
        <v>680</v>
      </c>
      <c r="F182" s="135" t="s">
        <v>681</v>
      </c>
      <c r="G182" s="136" t="s">
        <v>142</v>
      </c>
      <c r="H182" s="137">
        <v>3276</v>
      </c>
      <c r="I182" s="138">
        <v>0.15</v>
      </c>
      <c r="J182" s="138">
        <f t="shared" si="10"/>
        <v>491.4</v>
      </c>
      <c r="K182" s="139"/>
      <c r="L182" s="23"/>
      <c r="M182" s="140" t="s">
        <v>1</v>
      </c>
      <c r="N182" s="141" t="s">
        <v>38</v>
      </c>
      <c r="O182" s="142">
        <v>6.0000000000000001E-3</v>
      </c>
      <c r="P182" s="142">
        <f t="shared" si="11"/>
        <v>19.655999999999999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U182" s="172"/>
      <c r="V182" s="172"/>
      <c r="W182" s="172"/>
      <c r="X182" s="172"/>
      <c r="Y182" s="172"/>
      <c r="Z182" s="172"/>
      <c r="AA182" s="172"/>
      <c r="AB182" s="172"/>
      <c r="AC182" s="172"/>
      <c r="AD182" s="172"/>
      <c r="AE182" s="172"/>
      <c r="AR182" s="144" t="s">
        <v>143</v>
      </c>
      <c r="AT182" s="144" t="s">
        <v>139</v>
      </c>
      <c r="AU182" s="144" t="s">
        <v>88</v>
      </c>
      <c r="AY182" s="14" t="s">
        <v>136</v>
      </c>
      <c r="BE182" s="145">
        <f t="shared" si="14"/>
        <v>0</v>
      </c>
      <c r="BF182" s="145">
        <f t="shared" si="15"/>
        <v>491.4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4" t="s">
        <v>88</v>
      </c>
      <c r="BK182" s="145">
        <f t="shared" si="19"/>
        <v>491.4</v>
      </c>
      <c r="BL182" s="14" t="s">
        <v>143</v>
      </c>
      <c r="BM182" s="144" t="s">
        <v>682</v>
      </c>
    </row>
    <row r="183" spans="1:65" s="2" customFormat="1" ht="14.45" customHeight="1">
      <c r="A183" s="172"/>
      <c r="B183" s="132"/>
      <c r="C183" s="146" t="s">
        <v>683</v>
      </c>
      <c r="D183" s="146" t="s">
        <v>197</v>
      </c>
      <c r="E183" s="147" t="s">
        <v>684</v>
      </c>
      <c r="F183" s="148" t="s">
        <v>685</v>
      </c>
      <c r="G183" s="149" t="s">
        <v>686</v>
      </c>
      <c r="H183" s="150">
        <v>1.31</v>
      </c>
      <c r="I183" s="151">
        <v>98.13</v>
      </c>
      <c r="J183" s="151">
        <f t="shared" si="10"/>
        <v>128.55000000000001</v>
      </c>
      <c r="K183" s="152"/>
      <c r="L183" s="153"/>
      <c r="M183" s="154" t="s">
        <v>1</v>
      </c>
      <c r="N183" s="155" t="s">
        <v>38</v>
      </c>
      <c r="O183" s="142">
        <v>0</v>
      </c>
      <c r="P183" s="142">
        <f t="shared" si="11"/>
        <v>0</v>
      </c>
      <c r="Q183" s="142">
        <v>1E-3</v>
      </c>
      <c r="R183" s="142">
        <f t="shared" si="12"/>
        <v>1.3100000000000002E-3</v>
      </c>
      <c r="S183" s="142">
        <v>0</v>
      </c>
      <c r="T183" s="143">
        <f t="shared" si="13"/>
        <v>0</v>
      </c>
      <c r="U183" s="172"/>
      <c r="V183" s="172"/>
      <c r="W183" s="172"/>
      <c r="X183" s="172"/>
      <c r="Y183" s="172"/>
      <c r="Z183" s="172"/>
      <c r="AA183" s="172"/>
      <c r="AB183" s="172"/>
      <c r="AC183" s="172"/>
      <c r="AD183" s="172"/>
      <c r="AE183" s="172"/>
      <c r="AR183" s="144" t="s">
        <v>145</v>
      </c>
      <c r="AT183" s="144" t="s">
        <v>197</v>
      </c>
      <c r="AU183" s="144" t="s">
        <v>88</v>
      </c>
      <c r="AY183" s="14" t="s">
        <v>136</v>
      </c>
      <c r="BE183" s="145">
        <f t="shared" si="14"/>
        <v>0</v>
      </c>
      <c r="BF183" s="145">
        <f t="shared" si="15"/>
        <v>128.55000000000001</v>
      </c>
      <c r="BG183" s="145">
        <f t="shared" si="16"/>
        <v>0</v>
      </c>
      <c r="BH183" s="145">
        <f t="shared" si="17"/>
        <v>0</v>
      </c>
      <c r="BI183" s="145">
        <f t="shared" si="18"/>
        <v>0</v>
      </c>
      <c r="BJ183" s="14" t="s">
        <v>88</v>
      </c>
      <c r="BK183" s="145">
        <f t="shared" si="19"/>
        <v>128.55000000000001</v>
      </c>
      <c r="BL183" s="14" t="s">
        <v>143</v>
      </c>
      <c r="BM183" s="144" t="s">
        <v>687</v>
      </c>
    </row>
    <row r="184" spans="1:65" s="2" customFormat="1" ht="24.2" customHeight="1">
      <c r="A184" s="172"/>
      <c r="B184" s="132"/>
      <c r="C184" s="133" t="s">
        <v>688</v>
      </c>
      <c r="D184" s="133" t="s">
        <v>139</v>
      </c>
      <c r="E184" s="134" t="s">
        <v>689</v>
      </c>
      <c r="F184" s="135" t="s">
        <v>690</v>
      </c>
      <c r="G184" s="136" t="s">
        <v>194</v>
      </c>
      <c r="H184" s="137">
        <v>221</v>
      </c>
      <c r="I184" s="138">
        <v>0.88</v>
      </c>
      <c r="J184" s="138">
        <f t="shared" si="10"/>
        <v>194.48</v>
      </c>
      <c r="K184" s="139"/>
      <c r="L184" s="23"/>
      <c r="M184" s="140" t="s">
        <v>1</v>
      </c>
      <c r="N184" s="141" t="s">
        <v>38</v>
      </c>
      <c r="O184" s="142">
        <v>5.5E-2</v>
      </c>
      <c r="P184" s="142">
        <f t="shared" si="11"/>
        <v>12.154999999999999</v>
      </c>
      <c r="Q184" s="142">
        <v>0</v>
      </c>
      <c r="R184" s="142">
        <f t="shared" si="12"/>
        <v>0</v>
      </c>
      <c r="S184" s="142">
        <v>0</v>
      </c>
      <c r="T184" s="143">
        <f t="shared" si="13"/>
        <v>0</v>
      </c>
      <c r="U184" s="172"/>
      <c r="V184" s="172"/>
      <c r="W184" s="172"/>
      <c r="X184" s="172"/>
      <c r="Y184" s="172"/>
      <c r="Z184" s="172"/>
      <c r="AA184" s="172"/>
      <c r="AB184" s="172"/>
      <c r="AC184" s="172"/>
      <c r="AD184" s="172"/>
      <c r="AE184" s="172"/>
      <c r="AR184" s="144" t="s">
        <v>143</v>
      </c>
      <c r="AT184" s="144" t="s">
        <v>139</v>
      </c>
      <c r="AU184" s="144" t="s">
        <v>88</v>
      </c>
      <c r="AY184" s="14" t="s">
        <v>136</v>
      </c>
      <c r="BE184" s="145">
        <f t="shared" si="14"/>
        <v>0</v>
      </c>
      <c r="BF184" s="145">
        <f t="shared" si="15"/>
        <v>194.48</v>
      </c>
      <c r="BG184" s="145">
        <f t="shared" si="16"/>
        <v>0</v>
      </c>
      <c r="BH184" s="145">
        <f t="shared" si="17"/>
        <v>0</v>
      </c>
      <c r="BI184" s="145">
        <f t="shared" si="18"/>
        <v>0</v>
      </c>
      <c r="BJ184" s="14" t="s">
        <v>88</v>
      </c>
      <c r="BK184" s="145">
        <f t="shared" si="19"/>
        <v>194.48</v>
      </c>
      <c r="BL184" s="14" t="s">
        <v>143</v>
      </c>
      <c r="BM184" s="144" t="s">
        <v>691</v>
      </c>
    </row>
    <row r="185" spans="1:65" s="2" customFormat="1" ht="24.2" customHeight="1">
      <c r="A185" s="172"/>
      <c r="B185" s="132"/>
      <c r="C185" s="133" t="s">
        <v>342</v>
      </c>
      <c r="D185" s="133" t="s">
        <v>139</v>
      </c>
      <c r="E185" s="134" t="s">
        <v>692</v>
      </c>
      <c r="F185" s="135" t="s">
        <v>693</v>
      </c>
      <c r="G185" s="136" t="s">
        <v>142</v>
      </c>
      <c r="H185" s="137">
        <v>2046.5</v>
      </c>
      <c r="I185" s="138">
        <v>0.2</v>
      </c>
      <c r="J185" s="138">
        <f t="shared" si="10"/>
        <v>409.3</v>
      </c>
      <c r="K185" s="139"/>
      <c r="L185" s="23"/>
      <c r="M185" s="140" t="s">
        <v>1</v>
      </c>
      <c r="N185" s="141" t="s">
        <v>38</v>
      </c>
      <c r="O185" s="142">
        <v>1.2999999999999999E-2</v>
      </c>
      <c r="P185" s="142">
        <f t="shared" si="11"/>
        <v>26.604499999999998</v>
      </c>
      <c r="Q185" s="142">
        <v>0</v>
      </c>
      <c r="R185" s="142">
        <f t="shared" si="12"/>
        <v>0</v>
      </c>
      <c r="S185" s="142">
        <v>0</v>
      </c>
      <c r="T185" s="143">
        <f t="shared" si="13"/>
        <v>0</v>
      </c>
      <c r="U185" s="172"/>
      <c r="V185" s="172"/>
      <c r="W185" s="172"/>
      <c r="X185" s="172"/>
      <c r="Y185" s="172"/>
      <c r="Z185" s="172"/>
      <c r="AA185" s="172"/>
      <c r="AB185" s="172"/>
      <c r="AC185" s="172"/>
      <c r="AD185" s="172"/>
      <c r="AE185" s="172"/>
      <c r="AR185" s="144" t="s">
        <v>143</v>
      </c>
      <c r="AT185" s="144" t="s">
        <v>139</v>
      </c>
      <c r="AU185" s="144" t="s">
        <v>88</v>
      </c>
      <c r="AY185" s="14" t="s">
        <v>136</v>
      </c>
      <c r="BE185" s="145">
        <f t="shared" si="14"/>
        <v>0</v>
      </c>
      <c r="BF185" s="145">
        <f t="shared" si="15"/>
        <v>409.3</v>
      </c>
      <c r="BG185" s="145">
        <f t="shared" si="16"/>
        <v>0</v>
      </c>
      <c r="BH185" s="145">
        <f t="shared" si="17"/>
        <v>0</v>
      </c>
      <c r="BI185" s="145">
        <f t="shared" si="18"/>
        <v>0</v>
      </c>
      <c r="BJ185" s="14" t="s">
        <v>88</v>
      </c>
      <c r="BK185" s="145">
        <f t="shared" si="19"/>
        <v>409.3</v>
      </c>
      <c r="BL185" s="14" t="s">
        <v>143</v>
      </c>
      <c r="BM185" s="144" t="s">
        <v>694</v>
      </c>
    </row>
    <row r="186" spans="1:65" s="2" customFormat="1" ht="14.45" customHeight="1">
      <c r="A186" s="172"/>
      <c r="B186" s="132"/>
      <c r="C186" s="146" t="s">
        <v>166</v>
      </c>
      <c r="D186" s="146" t="s">
        <v>197</v>
      </c>
      <c r="E186" s="147" t="s">
        <v>695</v>
      </c>
      <c r="F186" s="148" t="s">
        <v>696</v>
      </c>
      <c r="G186" s="149" t="s">
        <v>181</v>
      </c>
      <c r="H186" s="150">
        <v>8.2000000000000003E-2</v>
      </c>
      <c r="I186" s="151">
        <v>3690</v>
      </c>
      <c r="J186" s="151">
        <f t="shared" si="10"/>
        <v>302.58</v>
      </c>
      <c r="K186" s="152"/>
      <c r="L186" s="153"/>
      <c r="M186" s="154" t="s">
        <v>1</v>
      </c>
      <c r="N186" s="155" t="s">
        <v>38</v>
      </c>
      <c r="O186" s="142">
        <v>0</v>
      </c>
      <c r="P186" s="142">
        <f t="shared" si="11"/>
        <v>0</v>
      </c>
      <c r="Q186" s="142">
        <v>1</v>
      </c>
      <c r="R186" s="142">
        <f t="shared" si="12"/>
        <v>8.2000000000000003E-2</v>
      </c>
      <c r="S186" s="142">
        <v>0</v>
      </c>
      <c r="T186" s="143">
        <f t="shared" si="13"/>
        <v>0</v>
      </c>
      <c r="U186" s="172"/>
      <c r="V186" s="172"/>
      <c r="W186" s="172"/>
      <c r="X186" s="172"/>
      <c r="Y186" s="172"/>
      <c r="Z186" s="172"/>
      <c r="AA186" s="172"/>
      <c r="AB186" s="172"/>
      <c r="AC186" s="172"/>
      <c r="AD186" s="172"/>
      <c r="AE186" s="172"/>
      <c r="AR186" s="144" t="s">
        <v>145</v>
      </c>
      <c r="AT186" s="144" t="s">
        <v>197</v>
      </c>
      <c r="AU186" s="144" t="s">
        <v>88</v>
      </c>
      <c r="AY186" s="14" t="s">
        <v>136</v>
      </c>
      <c r="BE186" s="145">
        <f t="shared" si="14"/>
        <v>0</v>
      </c>
      <c r="BF186" s="145">
        <f t="shared" si="15"/>
        <v>302.58</v>
      </c>
      <c r="BG186" s="145">
        <f t="shared" si="16"/>
        <v>0</v>
      </c>
      <c r="BH186" s="145">
        <f t="shared" si="17"/>
        <v>0</v>
      </c>
      <c r="BI186" s="145">
        <f t="shared" si="18"/>
        <v>0</v>
      </c>
      <c r="BJ186" s="14" t="s">
        <v>88</v>
      </c>
      <c r="BK186" s="145">
        <f t="shared" si="19"/>
        <v>302.58</v>
      </c>
      <c r="BL186" s="14" t="s">
        <v>143</v>
      </c>
      <c r="BM186" s="144" t="s">
        <v>697</v>
      </c>
    </row>
    <row r="187" spans="1:65" s="2" customFormat="1" ht="24.2" customHeight="1">
      <c r="A187" s="172"/>
      <c r="B187" s="132"/>
      <c r="C187" s="133" t="s">
        <v>698</v>
      </c>
      <c r="D187" s="133" t="s">
        <v>139</v>
      </c>
      <c r="E187" s="134" t="s">
        <v>699</v>
      </c>
      <c r="F187" s="135" t="s">
        <v>700</v>
      </c>
      <c r="G187" s="136" t="s">
        <v>142</v>
      </c>
      <c r="H187" s="137">
        <v>54.5</v>
      </c>
      <c r="I187" s="138">
        <v>1</v>
      </c>
      <c r="J187" s="138">
        <f t="shared" si="10"/>
        <v>54.5</v>
      </c>
      <c r="K187" s="139"/>
      <c r="L187" s="23"/>
      <c r="M187" s="140" t="s">
        <v>1</v>
      </c>
      <c r="N187" s="141" t="s">
        <v>38</v>
      </c>
      <c r="O187" s="142">
        <v>8.4000000000000005E-2</v>
      </c>
      <c r="P187" s="142">
        <f t="shared" si="11"/>
        <v>4.5780000000000003</v>
      </c>
      <c r="Q187" s="142">
        <v>0</v>
      </c>
      <c r="R187" s="142">
        <f t="shared" si="12"/>
        <v>0</v>
      </c>
      <c r="S187" s="142">
        <v>0</v>
      </c>
      <c r="T187" s="143">
        <f t="shared" si="13"/>
        <v>0</v>
      </c>
      <c r="U187" s="172"/>
      <c r="V187" s="172"/>
      <c r="W187" s="172"/>
      <c r="X187" s="172"/>
      <c r="Y187" s="172"/>
      <c r="Z187" s="172"/>
      <c r="AA187" s="172"/>
      <c r="AB187" s="172"/>
      <c r="AC187" s="172"/>
      <c r="AD187" s="172"/>
      <c r="AE187" s="172"/>
      <c r="AR187" s="144" t="s">
        <v>143</v>
      </c>
      <c r="AT187" s="144" t="s">
        <v>139</v>
      </c>
      <c r="AU187" s="144" t="s">
        <v>88</v>
      </c>
      <c r="AY187" s="14" t="s">
        <v>136</v>
      </c>
      <c r="BE187" s="145">
        <f t="shared" si="14"/>
        <v>0</v>
      </c>
      <c r="BF187" s="145">
        <f t="shared" si="15"/>
        <v>54.5</v>
      </c>
      <c r="BG187" s="145">
        <f t="shared" si="16"/>
        <v>0</v>
      </c>
      <c r="BH187" s="145">
        <f t="shared" si="17"/>
        <v>0</v>
      </c>
      <c r="BI187" s="145">
        <f t="shared" si="18"/>
        <v>0</v>
      </c>
      <c r="BJ187" s="14" t="s">
        <v>88</v>
      </c>
      <c r="BK187" s="145">
        <f t="shared" si="19"/>
        <v>54.5</v>
      </c>
      <c r="BL187" s="14" t="s">
        <v>143</v>
      </c>
      <c r="BM187" s="144" t="s">
        <v>701</v>
      </c>
    </row>
    <row r="188" spans="1:65" s="2" customFormat="1" ht="14.45" customHeight="1">
      <c r="A188" s="172"/>
      <c r="B188" s="132"/>
      <c r="C188" s="146" t="s">
        <v>702</v>
      </c>
      <c r="D188" s="146" t="s">
        <v>197</v>
      </c>
      <c r="E188" s="147" t="s">
        <v>703</v>
      </c>
      <c r="F188" s="148" t="s">
        <v>704</v>
      </c>
      <c r="G188" s="149" t="s">
        <v>686</v>
      </c>
      <c r="H188" s="150">
        <v>1926.575</v>
      </c>
      <c r="I188" s="151">
        <v>0.04</v>
      </c>
      <c r="J188" s="151">
        <f t="shared" si="10"/>
        <v>77.06</v>
      </c>
      <c r="K188" s="152"/>
      <c r="L188" s="153"/>
      <c r="M188" s="154" t="s">
        <v>1</v>
      </c>
      <c r="N188" s="155" t="s">
        <v>38</v>
      </c>
      <c r="O188" s="142">
        <v>0</v>
      </c>
      <c r="P188" s="142">
        <f t="shared" si="11"/>
        <v>0</v>
      </c>
      <c r="Q188" s="142">
        <v>2.9999999999999997E-4</v>
      </c>
      <c r="R188" s="142">
        <f t="shared" si="12"/>
        <v>0.5779725</v>
      </c>
      <c r="S188" s="142">
        <v>0</v>
      </c>
      <c r="T188" s="143">
        <f t="shared" si="13"/>
        <v>0</v>
      </c>
      <c r="U188" s="172"/>
      <c r="V188" s="172"/>
      <c r="W188" s="172"/>
      <c r="X188" s="172"/>
      <c r="Y188" s="172"/>
      <c r="Z188" s="172"/>
      <c r="AA188" s="172"/>
      <c r="AB188" s="172"/>
      <c r="AC188" s="172"/>
      <c r="AD188" s="172"/>
      <c r="AE188" s="172"/>
      <c r="AR188" s="144" t="s">
        <v>145</v>
      </c>
      <c r="AT188" s="144" t="s">
        <v>197</v>
      </c>
      <c r="AU188" s="144" t="s">
        <v>88</v>
      </c>
      <c r="AY188" s="14" t="s">
        <v>136</v>
      </c>
      <c r="BE188" s="145">
        <f t="shared" si="14"/>
        <v>0</v>
      </c>
      <c r="BF188" s="145">
        <f t="shared" si="15"/>
        <v>77.06</v>
      </c>
      <c r="BG188" s="145">
        <f t="shared" si="16"/>
        <v>0</v>
      </c>
      <c r="BH188" s="145">
        <f t="shared" si="17"/>
        <v>0</v>
      </c>
      <c r="BI188" s="145">
        <f t="shared" si="18"/>
        <v>0</v>
      </c>
      <c r="BJ188" s="14" t="s">
        <v>88</v>
      </c>
      <c r="BK188" s="145">
        <f t="shared" si="19"/>
        <v>77.06</v>
      </c>
      <c r="BL188" s="14" t="s">
        <v>143</v>
      </c>
      <c r="BM188" s="144" t="s">
        <v>705</v>
      </c>
    </row>
    <row r="189" spans="1:65" s="2" customFormat="1" ht="24.2" customHeight="1">
      <c r="A189" s="172"/>
      <c r="B189" s="132"/>
      <c r="C189" s="133" t="s">
        <v>706</v>
      </c>
      <c r="D189" s="133" t="s">
        <v>139</v>
      </c>
      <c r="E189" s="134" t="s">
        <v>707</v>
      </c>
      <c r="F189" s="135" t="s">
        <v>708</v>
      </c>
      <c r="G189" s="136" t="s">
        <v>142</v>
      </c>
      <c r="H189" s="137">
        <v>125.5</v>
      </c>
      <c r="I189" s="138">
        <v>4.26</v>
      </c>
      <c r="J189" s="138">
        <f t="shared" si="10"/>
        <v>534.63</v>
      </c>
      <c r="K189" s="139"/>
      <c r="L189" s="23"/>
      <c r="M189" s="140" t="s">
        <v>1</v>
      </c>
      <c r="N189" s="141" t="s">
        <v>38</v>
      </c>
      <c r="O189" s="142">
        <v>0.14099999999999999</v>
      </c>
      <c r="P189" s="142">
        <f t="shared" si="11"/>
        <v>17.695499999999999</v>
      </c>
      <c r="Q189" s="142">
        <v>0</v>
      </c>
      <c r="R189" s="142">
        <f t="shared" si="12"/>
        <v>0</v>
      </c>
      <c r="S189" s="142">
        <v>0</v>
      </c>
      <c r="T189" s="143">
        <f t="shared" si="13"/>
        <v>0</v>
      </c>
      <c r="U189" s="172"/>
      <c r="V189" s="172"/>
      <c r="W189" s="172"/>
      <c r="X189" s="172"/>
      <c r="Y189" s="172"/>
      <c r="Z189" s="172"/>
      <c r="AA189" s="172"/>
      <c r="AB189" s="172"/>
      <c r="AC189" s="172"/>
      <c r="AD189" s="172"/>
      <c r="AE189" s="172"/>
      <c r="AR189" s="144" t="s">
        <v>143</v>
      </c>
      <c r="AT189" s="144" t="s">
        <v>139</v>
      </c>
      <c r="AU189" s="144" t="s">
        <v>88</v>
      </c>
      <c r="AY189" s="14" t="s">
        <v>136</v>
      </c>
      <c r="BE189" s="145">
        <f t="shared" si="14"/>
        <v>0</v>
      </c>
      <c r="BF189" s="145">
        <f t="shared" si="15"/>
        <v>534.63</v>
      </c>
      <c r="BG189" s="145">
        <f t="shared" si="16"/>
        <v>0</v>
      </c>
      <c r="BH189" s="145">
        <f t="shared" si="17"/>
        <v>0</v>
      </c>
      <c r="BI189" s="145">
        <f t="shared" si="18"/>
        <v>0</v>
      </c>
      <c r="BJ189" s="14" t="s">
        <v>88</v>
      </c>
      <c r="BK189" s="145">
        <f t="shared" si="19"/>
        <v>534.63</v>
      </c>
      <c r="BL189" s="14" t="s">
        <v>143</v>
      </c>
      <c r="BM189" s="144" t="s">
        <v>709</v>
      </c>
    </row>
    <row r="190" spans="1:65" s="2" customFormat="1" ht="14.45" customHeight="1">
      <c r="A190" s="172"/>
      <c r="B190" s="132"/>
      <c r="C190" s="146" t="s">
        <v>710</v>
      </c>
      <c r="D190" s="146" t="s">
        <v>197</v>
      </c>
      <c r="E190" s="147" t="s">
        <v>711</v>
      </c>
      <c r="F190" s="148" t="s">
        <v>712</v>
      </c>
      <c r="G190" s="149" t="s">
        <v>181</v>
      </c>
      <c r="H190" s="150">
        <v>10.792999999999999</v>
      </c>
      <c r="I190" s="151">
        <v>21.01</v>
      </c>
      <c r="J190" s="151">
        <f t="shared" ref="J190:J191" si="20">ROUND(I190*H190,2)</f>
        <v>226.76</v>
      </c>
      <c r="K190" s="152"/>
      <c r="L190" s="153"/>
      <c r="M190" s="154" t="s">
        <v>1</v>
      </c>
      <c r="N190" s="155" t="s">
        <v>38</v>
      </c>
      <c r="O190" s="142">
        <v>0</v>
      </c>
      <c r="P190" s="142">
        <f t="shared" ref="P190:P191" si="21">O190*H190</f>
        <v>0</v>
      </c>
      <c r="Q190" s="142">
        <v>1</v>
      </c>
      <c r="R190" s="142">
        <f t="shared" ref="R190:R191" si="22">Q190*H190</f>
        <v>10.792999999999999</v>
      </c>
      <c r="S190" s="142">
        <v>0</v>
      </c>
      <c r="T190" s="143">
        <f t="shared" ref="T190:T191" si="23">S190*H190</f>
        <v>0</v>
      </c>
      <c r="U190" s="172"/>
      <c r="V190" s="172"/>
      <c r="W190" s="172"/>
      <c r="X190" s="172"/>
      <c r="Y190" s="172"/>
      <c r="Z190" s="172"/>
      <c r="AA190" s="172"/>
      <c r="AB190" s="172"/>
      <c r="AC190" s="172"/>
      <c r="AD190" s="172"/>
      <c r="AE190" s="172"/>
      <c r="AR190" s="144" t="s">
        <v>145</v>
      </c>
      <c r="AT190" s="144" t="s">
        <v>197</v>
      </c>
      <c r="AU190" s="144" t="s">
        <v>88</v>
      </c>
      <c r="AY190" s="14" t="s">
        <v>136</v>
      </c>
      <c r="BE190" s="145">
        <f t="shared" si="14"/>
        <v>0</v>
      </c>
      <c r="BF190" s="145">
        <f t="shared" si="15"/>
        <v>226.76</v>
      </c>
      <c r="BG190" s="145">
        <f t="shared" si="16"/>
        <v>0</v>
      </c>
      <c r="BH190" s="145">
        <f t="shared" si="17"/>
        <v>0</v>
      </c>
      <c r="BI190" s="145">
        <f t="shared" si="18"/>
        <v>0</v>
      </c>
      <c r="BJ190" s="14" t="s">
        <v>88</v>
      </c>
      <c r="BK190" s="145">
        <f t="shared" si="19"/>
        <v>226.76</v>
      </c>
      <c r="BL190" s="14" t="s">
        <v>143</v>
      </c>
      <c r="BM190" s="144" t="s">
        <v>713</v>
      </c>
    </row>
    <row r="191" spans="1:65" s="2" customFormat="1" ht="24.2" customHeight="1">
      <c r="A191" s="172"/>
      <c r="B191" s="132"/>
      <c r="C191" s="133" t="s">
        <v>714</v>
      </c>
      <c r="D191" s="133" t="s">
        <v>139</v>
      </c>
      <c r="E191" s="134" t="s">
        <v>715</v>
      </c>
      <c r="F191" s="135" t="s">
        <v>716</v>
      </c>
      <c r="G191" s="136" t="s">
        <v>142</v>
      </c>
      <c r="H191" s="137">
        <v>165</v>
      </c>
      <c r="I191" s="138">
        <v>2.2000000000000002</v>
      </c>
      <c r="J191" s="138">
        <f t="shared" si="20"/>
        <v>363</v>
      </c>
      <c r="K191" s="139"/>
      <c r="L191" s="23"/>
      <c r="M191" s="140" t="s">
        <v>1</v>
      </c>
      <c r="N191" s="141" t="s">
        <v>38</v>
      </c>
      <c r="O191" s="142">
        <v>42.154000000000003</v>
      </c>
      <c r="P191" s="142">
        <f t="shared" si="21"/>
        <v>6955.4100000000008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U191" s="172"/>
      <c r="V191" s="172"/>
      <c r="W191" s="172"/>
      <c r="X191" s="172"/>
      <c r="Y191" s="172"/>
      <c r="Z191" s="172"/>
      <c r="AA191" s="172"/>
      <c r="AB191" s="172"/>
      <c r="AC191" s="172"/>
      <c r="AD191" s="172"/>
      <c r="AE191" s="172"/>
      <c r="AR191" s="144" t="s">
        <v>143</v>
      </c>
      <c r="AT191" s="144" t="s">
        <v>139</v>
      </c>
      <c r="AU191" s="144" t="s">
        <v>88</v>
      </c>
      <c r="AY191" s="14" t="s">
        <v>136</v>
      </c>
      <c r="BE191" s="145">
        <f t="shared" si="14"/>
        <v>0</v>
      </c>
      <c r="BF191" s="145">
        <f t="shared" si="15"/>
        <v>363</v>
      </c>
      <c r="BG191" s="145">
        <f t="shared" si="16"/>
        <v>0</v>
      </c>
      <c r="BH191" s="145">
        <f t="shared" si="17"/>
        <v>0</v>
      </c>
      <c r="BI191" s="145">
        <f t="shared" si="18"/>
        <v>0</v>
      </c>
      <c r="BJ191" s="14" t="s">
        <v>88</v>
      </c>
      <c r="BK191" s="145">
        <f t="shared" si="19"/>
        <v>363</v>
      </c>
      <c r="BL191" s="14" t="s">
        <v>143</v>
      </c>
      <c r="BM191" s="144" t="s">
        <v>717</v>
      </c>
    </row>
    <row r="192" spans="1:65" s="12" customFormat="1" ht="22.9" customHeight="1">
      <c r="B192" s="120"/>
      <c r="D192" s="121" t="s">
        <v>71</v>
      </c>
      <c r="E192" s="130" t="s">
        <v>307</v>
      </c>
      <c r="F192" s="130" t="s">
        <v>308</v>
      </c>
      <c r="J192" s="131">
        <f>BK192</f>
        <v>425.16</v>
      </c>
      <c r="L192" s="120"/>
      <c r="M192" s="124"/>
      <c r="N192" s="125"/>
      <c r="O192" s="125"/>
      <c r="P192" s="126">
        <f>P193</f>
        <v>23.261471999999998</v>
      </c>
      <c r="Q192" s="125"/>
      <c r="R192" s="126">
        <f>R193</f>
        <v>0</v>
      </c>
      <c r="S192" s="125"/>
      <c r="T192" s="127">
        <f>T193</f>
        <v>0</v>
      </c>
      <c r="AR192" s="121" t="s">
        <v>80</v>
      </c>
      <c r="AT192" s="128" t="s">
        <v>71</v>
      </c>
      <c r="AU192" s="128" t="s">
        <v>80</v>
      </c>
      <c r="AY192" s="121" t="s">
        <v>136</v>
      </c>
      <c r="BK192" s="129">
        <f>BK193</f>
        <v>425.16</v>
      </c>
    </row>
    <row r="193" spans="1:65" s="2" customFormat="1" ht="24.2" customHeight="1">
      <c r="A193" s="172"/>
      <c r="B193" s="132"/>
      <c r="C193" s="133" t="s">
        <v>718</v>
      </c>
      <c r="D193" s="133" t="s">
        <v>139</v>
      </c>
      <c r="E193" s="134" t="s">
        <v>356</v>
      </c>
      <c r="F193" s="135" t="s">
        <v>357</v>
      </c>
      <c r="G193" s="136" t="s">
        <v>181</v>
      </c>
      <c r="H193" s="137">
        <v>11.856</v>
      </c>
      <c r="I193" s="138">
        <v>35.86</v>
      </c>
      <c r="J193" s="138">
        <f>ROUND(I193*H193,2)</f>
        <v>425.16</v>
      </c>
      <c r="K193" s="139"/>
      <c r="L193" s="23"/>
      <c r="M193" s="156" t="s">
        <v>1</v>
      </c>
      <c r="N193" s="157" t="s">
        <v>38</v>
      </c>
      <c r="O193" s="158">
        <v>1.962</v>
      </c>
      <c r="P193" s="158">
        <f>O193*H193</f>
        <v>23.261471999999998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U193" s="172"/>
      <c r="V193" s="172"/>
      <c r="W193" s="172"/>
      <c r="X193" s="172"/>
      <c r="Y193" s="172"/>
      <c r="Z193" s="172"/>
      <c r="AA193" s="172"/>
      <c r="AB193" s="172"/>
      <c r="AC193" s="172"/>
      <c r="AD193" s="172"/>
      <c r="AE193" s="172"/>
      <c r="AR193" s="144" t="s">
        <v>143</v>
      </c>
      <c r="AT193" s="144" t="s">
        <v>139</v>
      </c>
      <c r="AU193" s="144" t="s">
        <v>88</v>
      </c>
      <c r="AY193" s="14" t="s">
        <v>136</v>
      </c>
      <c r="BE193" s="145">
        <f>IF(N193="základná",J193,0)</f>
        <v>0</v>
      </c>
      <c r="BF193" s="145">
        <f>IF(N193="znížená",J193,0)</f>
        <v>425.16</v>
      </c>
      <c r="BG193" s="145">
        <f>IF(N193="zákl. prenesená",J193,0)</f>
        <v>0</v>
      </c>
      <c r="BH193" s="145">
        <f>IF(N193="zníž. prenesená",J193,0)</f>
        <v>0</v>
      </c>
      <c r="BI193" s="145">
        <f>IF(N193="nulová",J193,0)</f>
        <v>0</v>
      </c>
      <c r="BJ193" s="14" t="s">
        <v>88</v>
      </c>
      <c r="BK193" s="145">
        <f>ROUND(I193*H193,2)</f>
        <v>425.16</v>
      </c>
      <c r="BL193" s="14" t="s">
        <v>143</v>
      </c>
      <c r="BM193" s="144" t="s">
        <v>719</v>
      </c>
    </row>
    <row r="194" spans="1:65" s="2" customFormat="1" ht="6.95" customHeight="1">
      <c r="A194" s="172"/>
      <c r="B194" s="34"/>
      <c r="C194" s="35"/>
      <c r="D194" s="35"/>
      <c r="E194" s="35"/>
      <c r="F194" s="35"/>
      <c r="G194" s="35"/>
      <c r="H194" s="35"/>
      <c r="I194" s="35"/>
      <c r="J194" s="35"/>
      <c r="K194" s="35"/>
      <c r="L194" s="23"/>
      <c r="M194" s="172"/>
      <c r="O194" s="172"/>
      <c r="P194" s="172"/>
      <c r="Q194" s="172"/>
      <c r="R194" s="172"/>
      <c r="S194" s="172"/>
      <c r="T194" s="172"/>
      <c r="U194" s="172"/>
      <c r="V194" s="172"/>
      <c r="W194" s="172"/>
      <c r="X194" s="172"/>
      <c r="Y194" s="172"/>
      <c r="Z194" s="172"/>
      <c r="AA194" s="172"/>
      <c r="AB194" s="172"/>
      <c r="AC194" s="172"/>
      <c r="AD194" s="172"/>
      <c r="AE194" s="172"/>
    </row>
  </sheetData>
  <autoFilter ref="C122:K193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70"/>
  <sheetViews>
    <sheetView showGridLines="0" topLeftCell="A146" workbookViewId="0">
      <selection activeCell="F171" sqref="F17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</row>
    <row r="2" spans="1:46" s="1" customFormat="1" ht="36.950000000000003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4" t="s">
        <v>107</v>
      </c>
    </row>
    <row r="3" spans="1:46" s="1" customFormat="1" ht="6.95" customHeight="1">
      <c r="A3" s="162"/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4" t="s">
        <v>72</v>
      </c>
    </row>
    <row r="4" spans="1:46" s="1" customFormat="1" ht="24.95" customHeight="1">
      <c r="A4" s="162"/>
      <c r="B4" s="17"/>
      <c r="C4" s="162"/>
      <c r="D4" s="18" t="s">
        <v>108</v>
      </c>
      <c r="E4" s="162"/>
      <c r="F4" s="162"/>
      <c r="G4" s="162"/>
      <c r="H4" s="162"/>
      <c r="I4" s="162"/>
      <c r="J4" s="162"/>
      <c r="K4" s="162"/>
      <c r="L4" s="17"/>
      <c r="M4" s="82" t="s">
        <v>9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4" t="s">
        <v>3</v>
      </c>
    </row>
    <row r="5" spans="1:46" s="1" customFormat="1" ht="6.95" customHeight="1">
      <c r="A5" s="162"/>
      <c r="B5" s="17"/>
      <c r="C5" s="162"/>
      <c r="D5" s="162"/>
      <c r="E5" s="162"/>
      <c r="F5" s="162"/>
      <c r="G5" s="162"/>
      <c r="H5" s="162"/>
      <c r="I5" s="162"/>
      <c r="J5" s="162"/>
      <c r="K5" s="162"/>
      <c r="L5" s="17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</row>
    <row r="6" spans="1:46" s="1" customFormat="1" ht="12" customHeight="1">
      <c r="A6" s="162"/>
      <c r="B6" s="17"/>
      <c r="C6" s="162"/>
      <c r="D6" s="173" t="s">
        <v>13</v>
      </c>
      <c r="E6" s="162"/>
      <c r="F6" s="162"/>
      <c r="G6" s="162"/>
      <c r="H6" s="162"/>
      <c r="I6" s="162"/>
      <c r="J6" s="162"/>
      <c r="K6" s="162"/>
      <c r="L6" s="17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</row>
    <row r="7" spans="1:46" s="1" customFormat="1" ht="16.5" customHeight="1">
      <c r="A7" s="162"/>
      <c r="B7" s="17"/>
      <c r="C7" s="162"/>
      <c r="D7" s="162"/>
      <c r="E7" s="275" t="str">
        <f>'Rekapitulácia stavby'!K6</f>
        <v>Motýlia lúka - Pri kríži</v>
      </c>
      <c r="F7" s="276"/>
      <c r="G7" s="276"/>
      <c r="H7" s="276"/>
      <c r="I7" s="162"/>
      <c r="J7" s="162"/>
      <c r="K7" s="162"/>
      <c r="L7" s="17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</row>
    <row r="8" spans="1:46" s="2" customFormat="1" ht="12" customHeight="1">
      <c r="A8" s="172"/>
      <c r="B8" s="23"/>
      <c r="C8" s="172"/>
      <c r="D8" s="173" t="s">
        <v>109</v>
      </c>
      <c r="E8" s="172"/>
      <c r="F8" s="172"/>
      <c r="G8" s="172"/>
      <c r="H8" s="172"/>
      <c r="I8" s="172"/>
      <c r="J8" s="172"/>
      <c r="K8" s="172"/>
      <c r="L8" s="29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</row>
    <row r="9" spans="1:46" s="2" customFormat="1" ht="16.5" customHeight="1">
      <c r="A9" s="172"/>
      <c r="B9" s="23"/>
      <c r="C9" s="172"/>
      <c r="D9" s="172"/>
      <c r="E9" s="259" t="s">
        <v>720</v>
      </c>
      <c r="F9" s="274"/>
      <c r="G9" s="274"/>
      <c r="H9" s="274"/>
      <c r="I9" s="172"/>
      <c r="J9" s="172"/>
      <c r="K9" s="172"/>
      <c r="L9" s="29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</row>
    <row r="10" spans="1:46" s="2" customFormat="1">
      <c r="A10" s="172"/>
      <c r="B10" s="23"/>
      <c r="C10" s="172"/>
      <c r="D10" s="172"/>
      <c r="E10" s="172"/>
      <c r="F10" s="172"/>
      <c r="G10" s="172"/>
      <c r="H10" s="172"/>
      <c r="I10" s="172"/>
      <c r="J10" s="172"/>
      <c r="K10" s="172"/>
      <c r="L10" s="29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</row>
    <row r="11" spans="1:46" s="2" customFormat="1" ht="12" customHeight="1">
      <c r="A11" s="172"/>
      <c r="B11" s="23"/>
      <c r="C11" s="172"/>
      <c r="D11" s="173" t="s">
        <v>15</v>
      </c>
      <c r="E11" s="172"/>
      <c r="F11" s="168" t="s">
        <v>1</v>
      </c>
      <c r="G11" s="172"/>
      <c r="H11" s="172"/>
      <c r="I11" s="173" t="s">
        <v>16</v>
      </c>
      <c r="J11" s="168" t="s">
        <v>1</v>
      </c>
      <c r="K11" s="172"/>
      <c r="L11" s="29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</row>
    <row r="12" spans="1:46" s="2" customFormat="1" ht="12" customHeight="1">
      <c r="A12" s="172"/>
      <c r="B12" s="23"/>
      <c r="C12" s="172"/>
      <c r="D12" s="173" t="s">
        <v>17</v>
      </c>
      <c r="E12" s="172"/>
      <c r="F12" s="168" t="s">
        <v>18</v>
      </c>
      <c r="G12" s="172"/>
      <c r="H12" s="172"/>
      <c r="I12" s="173" t="s">
        <v>19</v>
      </c>
      <c r="J12" s="164" t="str">
        <f>'Rekapitulácia stavby'!AN8</f>
        <v>23. 3. 2021</v>
      </c>
      <c r="K12" s="172"/>
      <c r="L12" s="29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</row>
    <row r="13" spans="1:46" s="2" customFormat="1" ht="10.9" customHeight="1">
      <c r="A13" s="172"/>
      <c r="B13" s="23"/>
      <c r="C13" s="172"/>
      <c r="D13" s="172"/>
      <c r="E13" s="172"/>
      <c r="F13" s="172"/>
      <c r="G13" s="172"/>
      <c r="H13" s="172"/>
      <c r="I13" s="172"/>
      <c r="J13" s="172"/>
      <c r="K13" s="172"/>
      <c r="L13" s="29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</row>
    <row r="14" spans="1:46" s="2" customFormat="1" ht="12" customHeight="1">
      <c r="A14" s="172"/>
      <c r="B14" s="23"/>
      <c r="C14" s="172"/>
      <c r="D14" s="173" t="s">
        <v>21</v>
      </c>
      <c r="E14" s="172"/>
      <c r="F14" s="172"/>
      <c r="G14" s="172"/>
      <c r="H14" s="172"/>
      <c r="I14" s="173" t="s">
        <v>22</v>
      </c>
      <c r="J14" s="168" t="s">
        <v>1</v>
      </c>
      <c r="K14" s="172"/>
      <c r="L14" s="29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</row>
    <row r="15" spans="1:46" s="2" customFormat="1" ht="18" customHeight="1">
      <c r="A15" s="172"/>
      <c r="B15" s="23"/>
      <c r="C15" s="172"/>
      <c r="D15" s="172"/>
      <c r="E15" s="168" t="s">
        <v>23</v>
      </c>
      <c r="F15" s="172"/>
      <c r="G15" s="172"/>
      <c r="H15" s="172"/>
      <c r="I15" s="173" t="s">
        <v>24</v>
      </c>
      <c r="J15" s="168" t="s">
        <v>1</v>
      </c>
      <c r="K15" s="172"/>
      <c r="L15" s="29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</row>
    <row r="16" spans="1:46" s="2" customFormat="1" ht="6.95" customHeight="1">
      <c r="A16" s="172"/>
      <c r="B16" s="23"/>
      <c r="C16" s="172"/>
      <c r="D16" s="172"/>
      <c r="E16" s="172"/>
      <c r="F16" s="172"/>
      <c r="G16" s="172"/>
      <c r="H16" s="172"/>
      <c r="I16" s="172"/>
      <c r="J16" s="172"/>
      <c r="K16" s="172"/>
      <c r="L16" s="29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</row>
    <row r="17" spans="1:31" s="2" customFormat="1" ht="12" customHeight="1">
      <c r="A17" s="172"/>
      <c r="B17" s="23"/>
      <c r="C17" s="172"/>
      <c r="D17" s="173" t="s">
        <v>25</v>
      </c>
      <c r="E17" s="172"/>
      <c r="F17" s="172"/>
      <c r="G17" s="172"/>
      <c r="H17" s="172"/>
      <c r="I17" s="173" t="s">
        <v>22</v>
      </c>
      <c r="J17" s="168" t="str">
        <f>'Rekapitulácia stavby'!AN13</f>
        <v/>
      </c>
      <c r="K17" s="172"/>
      <c r="L17" s="29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</row>
    <row r="18" spans="1:31" s="2" customFormat="1" ht="18" customHeight="1">
      <c r="A18" s="172"/>
      <c r="B18" s="23"/>
      <c r="C18" s="172"/>
      <c r="D18" s="172"/>
      <c r="E18" s="262" t="str">
        <f>'Rekapitulácia stavby'!E14</f>
        <v xml:space="preserve"> </v>
      </c>
      <c r="F18" s="262"/>
      <c r="G18" s="262"/>
      <c r="H18" s="262"/>
      <c r="I18" s="173" t="s">
        <v>24</v>
      </c>
      <c r="J18" s="168" t="str">
        <f>'Rekapitulácia stavby'!AN14</f>
        <v/>
      </c>
      <c r="K18" s="172"/>
      <c r="L18" s="29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</row>
    <row r="19" spans="1:31" s="2" customFormat="1" ht="6.95" customHeight="1">
      <c r="A19" s="172"/>
      <c r="B19" s="23"/>
      <c r="C19" s="172"/>
      <c r="D19" s="172"/>
      <c r="E19" s="172"/>
      <c r="F19" s="172"/>
      <c r="G19" s="172"/>
      <c r="H19" s="172"/>
      <c r="I19" s="172"/>
      <c r="J19" s="172"/>
      <c r="K19" s="172"/>
      <c r="L19" s="29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</row>
    <row r="20" spans="1:31" s="2" customFormat="1" ht="12" customHeight="1">
      <c r="A20" s="172"/>
      <c r="B20" s="23"/>
      <c r="C20" s="172"/>
      <c r="D20" s="173" t="s">
        <v>27</v>
      </c>
      <c r="E20" s="172"/>
      <c r="F20" s="172"/>
      <c r="G20" s="172"/>
      <c r="H20" s="172"/>
      <c r="I20" s="173" t="s">
        <v>22</v>
      </c>
      <c r="J20" s="168" t="s">
        <v>1</v>
      </c>
      <c r="K20" s="172"/>
      <c r="L20" s="29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</row>
    <row r="21" spans="1:31" s="2" customFormat="1" ht="18" customHeight="1">
      <c r="A21" s="172"/>
      <c r="B21" s="23"/>
      <c r="C21" s="172"/>
      <c r="D21" s="172"/>
      <c r="E21" s="168" t="s">
        <v>28</v>
      </c>
      <c r="F21" s="172"/>
      <c r="G21" s="172"/>
      <c r="H21" s="172"/>
      <c r="I21" s="173" t="s">
        <v>24</v>
      </c>
      <c r="J21" s="168" t="s">
        <v>1</v>
      </c>
      <c r="K21" s="172"/>
      <c r="L21" s="29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</row>
    <row r="22" spans="1:31" s="2" customFormat="1" ht="6.95" customHeight="1">
      <c r="A22" s="172"/>
      <c r="B22" s="23"/>
      <c r="C22" s="172"/>
      <c r="D22" s="172"/>
      <c r="E22" s="172"/>
      <c r="F22" s="172"/>
      <c r="G22" s="172"/>
      <c r="H22" s="172"/>
      <c r="I22" s="172"/>
      <c r="J22" s="172"/>
      <c r="K22" s="172"/>
      <c r="L22" s="29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</row>
    <row r="23" spans="1:31" s="2" customFormat="1" ht="12" customHeight="1">
      <c r="A23" s="172"/>
      <c r="B23" s="23"/>
      <c r="C23" s="172"/>
      <c r="D23" s="173" t="s">
        <v>30</v>
      </c>
      <c r="E23" s="172"/>
      <c r="F23" s="172"/>
      <c r="G23" s="172"/>
      <c r="H23" s="172"/>
      <c r="I23" s="173" t="s">
        <v>22</v>
      </c>
      <c r="J23" s="168" t="str">
        <f>IF('Rekapitulácia stavby'!AN19="","",'Rekapitulácia stavby'!AN19)</f>
        <v/>
      </c>
      <c r="K23" s="172"/>
      <c r="L23" s="29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 s="2" customFormat="1" ht="18" customHeight="1">
      <c r="A24" s="172"/>
      <c r="B24" s="23"/>
      <c r="C24" s="172"/>
      <c r="D24" s="172"/>
      <c r="E24" s="168" t="str">
        <f>IF('Rekapitulácia stavby'!E20="","",'Rekapitulácia stavby'!E20)</f>
        <v xml:space="preserve"> </v>
      </c>
      <c r="F24" s="172"/>
      <c r="G24" s="172"/>
      <c r="H24" s="172"/>
      <c r="I24" s="173" t="s">
        <v>24</v>
      </c>
      <c r="J24" s="168" t="str">
        <f>IF('Rekapitulácia stavby'!AN20="","",'Rekapitulácia stavby'!AN20)</f>
        <v/>
      </c>
      <c r="K24" s="172"/>
      <c r="L24" s="29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</row>
    <row r="25" spans="1:31" s="2" customFormat="1" ht="6.95" customHeight="1">
      <c r="A25" s="172"/>
      <c r="B25" s="23"/>
      <c r="C25" s="172"/>
      <c r="D25" s="172"/>
      <c r="E25" s="172"/>
      <c r="F25" s="172"/>
      <c r="G25" s="172"/>
      <c r="H25" s="172"/>
      <c r="I25" s="172"/>
      <c r="J25" s="172"/>
      <c r="K25" s="172"/>
      <c r="L25" s="29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2" customFormat="1" ht="12" customHeight="1">
      <c r="A26" s="172"/>
      <c r="B26" s="23"/>
      <c r="C26" s="172"/>
      <c r="D26" s="173" t="s">
        <v>31</v>
      </c>
      <c r="E26" s="172"/>
      <c r="F26" s="172"/>
      <c r="G26" s="172"/>
      <c r="H26" s="172"/>
      <c r="I26" s="172"/>
      <c r="J26" s="172"/>
      <c r="K26" s="172"/>
      <c r="L26" s="29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</row>
    <row r="27" spans="1:31" s="8" customFormat="1" ht="16.5" customHeight="1">
      <c r="A27" s="83"/>
      <c r="B27" s="84"/>
      <c r="C27" s="83"/>
      <c r="D27" s="83"/>
      <c r="E27" s="264" t="s">
        <v>1</v>
      </c>
      <c r="F27" s="264"/>
      <c r="G27" s="264"/>
      <c r="H27" s="264"/>
      <c r="I27" s="83"/>
      <c r="J27" s="83"/>
      <c r="K27" s="83"/>
      <c r="L27" s="85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</row>
    <row r="28" spans="1:31" s="2" customFormat="1" ht="6.95" customHeight="1">
      <c r="A28" s="172"/>
      <c r="B28" s="23"/>
      <c r="C28" s="172"/>
      <c r="D28" s="172"/>
      <c r="E28" s="172"/>
      <c r="F28" s="172"/>
      <c r="G28" s="172"/>
      <c r="H28" s="172"/>
      <c r="I28" s="172"/>
      <c r="J28" s="172"/>
      <c r="K28" s="172"/>
      <c r="L28" s="29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</row>
    <row r="29" spans="1:31" s="2" customFormat="1" ht="6.95" customHeight="1">
      <c r="A29" s="172"/>
      <c r="B29" s="23"/>
      <c r="C29" s="172"/>
      <c r="D29" s="52"/>
      <c r="E29" s="52"/>
      <c r="F29" s="52"/>
      <c r="G29" s="52"/>
      <c r="H29" s="52"/>
      <c r="I29" s="52"/>
      <c r="J29" s="52"/>
      <c r="K29" s="52"/>
      <c r="L29" s="29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spans="1:31" s="2" customFormat="1" ht="25.35" customHeight="1">
      <c r="A30" s="172"/>
      <c r="B30" s="23"/>
      <c r="C30" s="172"/>
      <c r="D30" s="86" t="s">
        <v>32</v>
      </c>
      <c r="E30" s="172"/>
      <c r="F30" s="172"/>
      <c r="G30" s="172"/>
      <c r="H30" s="172"/>
      <c r="I30" s="172"/>
      <c r="J30" s="161">
        <f>ROUND(J123, 2)</f>
        <v>13756.01</v>
      </c>
      <c r="K30" s="172"/>
      <c r="L30" s="29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</row>
    <row r="31" spans="1:31" s="2" customFormat="1" ht="6.95" customHeight="1">
      <c r="A31" s="172"/>
      <c r="B31" s="23"/>
      <c r="C31" s="172"/>
      <c r="D31" s="52"/>
      <c r="E31" s="52"/>
      <c r="F31" s="52"/>
      <c r="G31" s="52"/>
      <c r="H31" s="52"/>
      <c r="I31" s="52"/>
      <c r="J31" s="52"/>
      <c r="K31" s="52"/>
      <c r="L31" s="29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</row>
    <row r="32" spans="1:31" s="2" customFormat="1" ht="14.45" customHeight="1">
      <c r="A32" s="172"/>
      <c r="B32" s="23"/>
      <c r="C32" s="172"/>
      <c r="D32" s="172"/>
      <c r="E32" s="172"/>
      <c r="F32" s="171" t="s">
        <v>34</v>
      </c>
      <c r="G32" s="172"/>
      <c r="H32" s="172"/>
      <c r="I32" s="171" t="s">
        <v>33</v>
      </c>
      <c r="J32" s="171" t="s">
        <v>35</v>
      </c>
      <c r="K32" s="172"/>
      <c r="L32" s="29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</row>
    <row r="33" spans="1:31" s="2" customFormat="1" ht="14.45" customHeight="1">
      <c r="A33" s="172"/>
      <c r="B33" s="23"/>
      <c r="C33" s="172"/>
      <c r="D33" s="87" t="s">
        <v>36</v>
      </c>
      <c r="E33" s="173" t="s">
        <v>37</v>
      </c>
      <c r="F33" s="88">
        <f>ROUND((SUM(BE123:BE169)),  2)</f>
        <v>0</v>
      </c>
      <c r="G33" s="172"/>
      <c r="H33" s="172"/>
      <c r="I33" s="89">
        <v>0.2</v>
      </c>
      <c r="J33" s="88">
        <f>ROUND(((SUM(BE123:BE169))*I33),  2)</f>
        <v>0</v>
      </c>
      <c r="K33" s="172"/>
      <c r="L33" s="29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</row>
    <row r="34" spans="1:31" s="2" customFormat="1" ht="14.45" customHeight="1">
      <c r="A34" s="172"/>
      <c r="B34" s="23"/>
      <c r="C34" s="172"/>
      <c r="D34" s="172"/>
      <c r="E34" s="173" t="s">
        <v>38</v>
      </c>
      <c r="F34" s="88">
        <f>ROUND((SUM(BF123:BF169)),  2)</f>
        <v>13756.01</v>
      </c>
      <c r="G34" s="172"/>
      <c r="H34" s="172"/>
      <c r="I34" s="89">
        <v>0.2</v>
      </c>
      <c r="J34" s="88">
        <f>ROUND(((SUM(BF123:BF169))*I34),  2)</f>
        <v>2751.2</v>
      </c>
      <c r="K34" s="172"/>
      <c r="L34" s="29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</row>
    <row r="35" spans="1:31" s="2" customFormat="1" ht="14.45" hidden="1" customHeight="1">
      <c r="A35" s="172"/>
      <c r="B35" s="23"/>
      <c r="C35" s="172"/>
      <c r="D35" s="172"/>
      <c r="E35" s="173" t="s">
        <v>39</v>
      </c>
      <c r="F35" s="88">
        <f>ROUND((SUM(BG123:BG169)),  2)</f>
        <v>0</v>
      </c>
      <c r="G35" s="172"/>
      <c r="H35" s="172"/>
      <c r="I35" s="89">
        <v>0.2</v>
      </c>
      <c r="J35" s="88">
        <f>0</f>
        <v>0</v>
      </c>
      <c r="K35" s="172"/>
      <c r="L35" s="29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2" customFormat="1" ht="14.45" hidden="1" customHeight="1">
      <c r="A36" s="172"/>
      <c r="B36" s="23"/>
      <c r="C36" s="172"/>
      <c r="D36" s="172"/>
      <c r="E36" s="173" t="s">
        <v>40</v>
      </c>
      <c r="F36" s="88">
        <f>ROUND((SUM(BH123:BH169)),  2)</f>
        <v>0</v>
      </c>
      <c r="G36" s="172"/>
      <c r="H36" s="172"/>
      <c r="I36" s="89">
        <v>0.2</v>
      </c>
      <c r="J36" s="88">
        <f>0</f>
        <v>0</v>
      </c>
      <c r="K36" s="172"/>
      <c r="L36" s="29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2" customFormat="1" ht="14.45" hidden="1" customHeight="1">
      <c r="A37" s="172"/>
      <c r="B37" s="23"/>
      <c r="C37" s="172"/>
      <c r="D37" s="172"/>
      <c r="E37" s="173" t="s">
        <v>41</v>
      </c>
      <c r="F37" s="88">
        <f>ROUND((SUM(BI123:BI169)),  2)</f>
        <v>0</v>
      </c>
      <c r="G37" s="172"/>
      <c r="H37" s="172"/>
      <c r="I37" s="89">
        <v>0</v>
      </c>
      <c r="J37" s="88">
        <f>0</f>
        <v>0</v>
      </c>
      <c r="K37" s="172"/>
      <c r="L37" s="29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</row>
    <row r="38" spans="1:31" s="2" customFormat="1" ht="6.95" customHeight="1">
      <c r="A38" s="172"/>
      <c r="B38" s="23"/>
      <c r="C38" s="172"/>
      <c r="D38" s="172"/>
      <c r="E38" s="172"/>
      <c r="F38" s="172"/>
      <c r="G38" s="172"/>
      <c r="H38" s="172"/>
      <c r="I38" s="172"/>
      <c r="J38" s="172"/>
      <c r="K38" s="172"/>
      <c r="L38" s="29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</row>
    <row r="39" spans="1:31" s="2" customFormat="1" ht="25.35" customHeight="1">
      <c r="A39" s="172"/>
      <c r="B39" s="23"/>
      <c r="C39" s="90"/>
      <c r="D39" s="91" t="s">
        <v>42</v>
      </c>
      <c r="E39" s="46"/>
      <c r="F39" s="46"/>
      <c r="G39" s="92" t="s">
        <v>43</v>
      </c>
      <c r="H39" s="93" t="s">
        <v>44</v>
      </c>
      <c r="I39" s="46"/>
      <c r="J39" s="94">
        <f>SUM(J30:J37)</f>
        <v>16507.21</v>
      </c>
      <c r="K39" s="95"/>
      <c r="L39" s="29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</row>
    <row r="40" spans="1:31" s="2" customFormat="1" ht="14.45" customHeight="1">
      <c r="A40" s="172"/>
      <c r="B40" s="23"/>
      <c r="C40" s="172"/>
      <c r="D40" s="172"/>
      <c r="E40" s="172"/>
      <c r="F40" s="172"/>
      <c r="G40" s="172"/>
      <c r="H40" s="172"/>
      <c r="I40" s="172"/>
      <c r="J40" s="172"/>
      <c r="K40" s="172"/>
      <c r="L40" s="29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</row>
    <row r="41" spans="1:31" s="1" customFormat="1" ht="14.45" customHeight="1">
      <c r="A41" s="162"/>
      <c r="B41" s="17"/>
      <c r="C41" s="162"/>
      <c r="D41" s="162"/>
      <c r="E41" s="162"/>
      <c r="F41" s="162"/>
      <c r="G41" s="162"/>
      <c r="H41" s="162"/>
      <c r="I41" s="162"/>
      <c r="J41" s="162"/>
      <c r="K41" s="162"/>
      <c r="L41" s="17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</row>
    <row r="42" spans="1:31" s="1" customFormat="1" ht="14.45" customHeight="1">
      <c r="A42" s="162"/>
      <c r="B42" s="17"/>
      <c r="C42" s="162"/>
      <c r="D42" s="162"/>
      <c r="E42" s="162"/>
      <c r="F42" s="162"/>
      <c r="G42" s="162"/>
      <c r="H42" s="162"/>
      <c r="I42" s="162"/>
      <c r="J42" s="162"/>
      <c r="K42" s="162"/>
      <c r="L42" s="17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</row>
    <row r="43" spans="1:31" s="1" customFormat="1" ht="14.45" customHeight="1">
      <c r="A43" s="162"/>
      <c r="B43" s="17"/>
      <c r="C43" s="162"/>
      <c r="D43" s="162"/>
      <c r="E43" s="162"/>
      <c r="F43" s="162"/>
      <c r="G43" s="162"/>
      <c r="H43" s="162"/>
      <c r="I43" s="162"/>
      <c r="J43" s="162"/>
      <c r="K43" s="162"/>
      <c r="L43" s="17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</row>
    <row r="44" spans="1:31" s="1" customFormat="1" ht="14.45" customHeight="1">
      <c r="A44" s="162"/>
      <c r="B44" s="17"/>
      <c r="C44" s="162"/>
      <c r="D44" s="162"/>
      <c r="E44" s="162"/>
      <c r="F44" s="162"/>
      <c r="G44" s="162"/>
      <c r="H44" s="162"/>
      <c r="I44" s="162"/>
      <c r="J44" s="162"/>
      <c r="K44" s="162"/>
      <c r="L44" s="17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</row>
    <row r="45" spans="1:31" s="1" customFormat="1" ht="14.45" customHeight="1">
      <c r="A45" s="162"/>
      <c r="B45" s="17"/>
      <c r="C45" s="162"/>
      <c r="D45" s="162"/>
      <c r="E45" s="162"/>
      <c r="F45" s="162"/>
      <c r="G45" s="162"/>
      <c r="H45" s="162"/>
      <c r="I45" s="162"/>
      <c r="J45" s="162"/>
      <c r="K45" s="162"/>
      <c r="L45" s="17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</row>
    <row r="46" spans="1:31" s="1" customFormat="1" ht="14.45" customHeight="1">
      <c r="A46" s="162"/>
      <c r="B46" s="17"/>
      <c r="C46" s="162"/>
      <c r="D46" s="162"/>
      <c r="E46" s="162"/>
      <c r="F46" s="162"/>
      <c r="G46" s="162"/>
      <c r="H46" s="162"/>
      <c r="I46" s="162"/>
      <c r="J46" s="162"/>
      <c r="K46" s="162"/>
      <c r="L46" s="17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</row>
    <row r="47" spans="1:31" s="1" customFormat="1" ht="14.45" customHeight="1">
      <c r="A47" s="162"/>
      <c r="B47" s="17"/>
      <c r="C47" s="162"/>
      <c r="D47" s="162"/>
      <c r="E47" s="162"/>
      <c r="F47" s="162"/>
      <c r="G47" s="162"/>
      <c r="H47" s="162"/>
      <c r="I47" s="162"/>
      <c r="J47" s="162"/>
      <c r="K47" s="162"/>
      <c r="L47" s="17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</row>
    <row r="48" spans="1:31" s="1" customFormat="1" ht="14.45" customHeight="1">
      <c r="A48" s="162"/>
      <c r="B48" s="17"/>
      <c r="C48" s="162"/>
      <c r="D48" s="162"/>
      <c r="E48" s="162"/>
      <c r="F48" s="162"/>
      <c r="G48" s="162"/>
      <c r="H48" s="162"/>
      <c r="I48" s="162"/>
      <c r="J48" s="162"/>
      <c r="K48" s="162"/>
      <c r="L48" s="17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</row>
    <row r="49" spans="1:31" s="1" customFormat="1" ht="14.45" customHeight="1">
      <c r="A49" s="162"/>
      <c r="B49" s="17"/>
      <c r="C49" s="162"/>
      <c r="D49" s="162"/>
      <c r="E49" s="162"/>
      <c r="F49" s="162"/>
      <c r="G49" s="162"/>
      <c r="H49" s="162"/>
      <c r="I49" s="162"/>
      <c r="J49" s="162"/>
      <c r="K49" s="162"/>
      <c r="L49" s="17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</row>
    <row r="50" spans="1:31" s="2" customFormat="1" ht="14.45" customHeight="1">
      <c r="B50" s="29"/>
      <c r="D50" s="30" t="s">
        <v>45</v>
      </c>
      <c r="E50" s="31"/>
      <c r="F50" s="31"/>
      <c r="G50" s="30" t="s">
        <v>46</v>
      </c>
      <c r="H50" s="31"/>
      <c r="I50" s="31"/>
      <c r="J50" s="31"/>
      <c r="K50" s="31"/>
      <c r="L50" s="29"/>
    </row>
    <row r="51" spans="1:31">
      <c r="A51" s="162"/>
      <c r="B51" s="17"/>
      <c r="C51" s="162"/>
      <c r="D51" s="162"/>
      <c r="E51" s="162"/>
      <c r="F51" s="162"/>
      <c r="G51" s="162"/>
      <c r="H51" s="162"/>
      <c r="I51" s="162"/>
      <c r="J51" s="162"/>
      <c r="K51" s="162"/>
      <c r="L51" s="17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</row>
    <row r="52" spans="1:31">
      <c r="A52" s="162"/>
      <c r="B52" s="17"/>
      <c r="C52" s="162"/>
      <c r="D52" s="162"/>
      <c r="E52" s="162"/>
      <c r="F52" s="162"/>
      <c r="G52" s="162"/>
      <c r="H52" s="162"/>
      <c r="I52" s="162"/>
      <c r="J52" s="162"/>
      <c r="K52" s="162"/>
      <c r="L52" s="17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</row>
    <row r="53" spans="1:31">
      <c r="A53" s="162"/>
      <c r="B53" s="17"/>
      <c r="C53" s="162"/>
      <c r="D53" s="162"/>
      <c r="E53" s="162"/>
      <c r="F53" s="162"/>
      <c r="G53" s="162"/>
      <c r="H53" s="162"/>
      <c r="I53" s="162"/>
      <c r="J53" s="162"/>
      <c r="K53" s="162"/>
      <c r="L53" s="17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</row>
    <row r="54" spans="1:31">
      <c r="A54" s="162"/>
      <c r="B54" s="17"/>
      <c r="C54" s="162"/>
      <c r="D54" s="162"/>
      <c r="E54" s="162"/>
      <c r="F54" s="162"/>
      <c r="G54" s="162"/>
      <c r="H54" s="162"/>
      <c r="I54" s="162"/>
      <c r="J54" s="162"/>
      <c r="K54" s="162"/>
      <c r="L54" s="17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</row>
    <row r="55" spans="1:31">
      <c r="A55" s="162"/>
      <c r="B55" s="17"/>
      <c r="C55" s="162"/>
      <c r="D55" s="162"/>
      <c r="E55" s="162"/>
      <c r="F55" s="162"/>
      <c r="G55" s="162"/>
      <c r="H55" s="162"/>
      <c r="I55" s="162"/>
      <c r="J55" s="162"/>
      <c r="K55" s="162"/>
      <c r="L55" s="17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</row>
    <row r="56" spans="1:31">
      <c r="A56" s="162"/>
      <c r="B56" s="17"/>
      <c r="C56" s="162"/>
      <c r="D56" s="162"/>
      <c r="E56" s="162"/>
      <c r="F56" s="162"/>
      <c r="G56" s="162"/>
      <c r="H56" s="162"/>
      <c r="I56" s="162"/>
      <c r="J56" s="162"/>
      <c r="K56" s="162"/>
      <c r="L56" s="17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  <row r="57" spans="1:31">
      <c r="A57" s="162"/>
      <c r="B57" s="17"/>
      <c r="C57" s="162"/>
      <c r="D57" s="162"/>
      <c r="E57" s="162"/>
      <c r="F57" s="162"/>
      <c r="G57" s="162"/>
      <c r="H57" s="162"/>
      <c r="I57" s="162"/>
      <c r="J57" s="162"/>
      <c r="K57" s="162"/>
      <c r="L57" s="17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</row>
    <row r="58" spans="1:31">
      <c r="A58" s="162"/>
      <c r="B58" s="17"/>
      <c r="C58" s="162"/>
      <c r="D58" s="162"/>
      <c r="E58" s="162"/>
      <c r="F58" s="162"/>
      <c r="G58" s="162"/>
      <c r="H58" s="162"/>
      <c r="I58" s="162"/>
      <c r="J58" s="162"/>
      <c r="K58" s="162"/>
      <c r="L58" s="17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</row>
    <row r="59" spans="1:31">
      <c r="A59" s="162"/>
      <c r="B59" s="17"/>
      <c r="C59" s="162"/>
      <c r="D59" s="162"/>
      <c r="E59" s="162"/>
      <c r="F59" s="162"/>
      <c r="G59" s="162"/>
      <c r="H59" s="162"/>
      <c r="I59" s="162"/>
      <c r="J59" s="162"/>
      <c r="K59" s="162"/>
      <c r="L59" s="17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</row>
    <row r="60" spans="1:31">
      <c r="A60" s="162"/>
      <c r="B60" s="17"/>
      <c r="C60" s="162"/>
      <c r="D60" s="162"/>
      <c r="E60" s="162"/>
      <c r="F60" s="162"/>
      <c r="G60" s="162"/>
      <c r="H60" s="162"/>
      <c r="I60" s="162"/>
      <c r="J60" s="162"/>
      <c r="K60" s="162"/>
      <c r="L60" s="17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</row>
    <row r="61" spans="1:31" s="2" customFormat="1" ht="12.75">
      <c r="A61" s="172"/>
      <c r="B61" s="23"/>
      <c r="C61" s="172"/>
      <c r="D61" s="32" t="s">
        <v>47</v>
      </c>
      <c r="E61" s="170"/>
      <c r="F61" s="96" t="s">
        <v>48</v>
      </c>
      <c r="G61" s="32" t="s">
        <v>47</v>
      </c>
      <c r="H61" s="170"/>
      <c r="I61" s="170"/>
      <c r="J61" s="97" t="s">
        <v>48</v>
      </c>
      <c r="K61" s="170"/>
      <c r="L61" s="29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</row>
    <row r="62" spans="1:31">
      <c r="A62" s="162"/>
      <c r="B62" s="17"/>
      <c r="C62" s="162"/>
      <c r="D62" s="162"/>
      <c r="E62" s="162"/>
      <c r="F62" s="162"/>
      <c r="G62" s="162"/>
      <c r="H62" s="162"/>
      <c r="I62" s="162"/>
      <c r="J62" s="162"/>
      <c r="K62" s="162"/>
      <c r="L62" s="17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pans="1:31">
      <c r="A63" s="162"/>
      <c r="B63" s="17"/>
      <c r="C63" s="162"/>
      <c r="D63" s="162"/>
      <c r="E63" s="162"/>
      <c r="F63" s="162"/>
      <c r="G63" s="162"/>
      <c r="H63" s="162"/>
      <c r="I63" s="162"/>
      <c r="J63" s="162"/>
      <c r="K63" s="162"/>
      <c r="L63" s="17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pans="1:31">
      <c r="A64" s="162"/>
      <c r="B64" s="17"/>
      <c r="C64" s="162"/>
      <c r="D64" s="162"/>
      <c r="E64" s="162"/>
      <c r="F64" s="162"/>
      <c r="G64" s="162"/>
      <c r="H64" s="162"/>
      <c r="I64" s="162"/>
      <c r="J64" s="162"/>
      <c r="K64" s="162"/>
      <c r="L64" s="17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pans="1:31" s="2" customFormat="1" ht="12.75">
      <c r="A65" s="172"/>
      <c r="B65" s="23"/>
      <c r="C65" s="172"/>
      <c r="D65" s="30" t="s">
        <v>49</v>
      </c>
      <c r="E65" s="33"/>
      <c r="F65" s="33"/>
      <c r="G65" s="30" t="s">
        <v>50</v>
      </c>
      <c r="H65" s="33"/>
      <c r="I65" s="33"/>
      <c r="J65" s="33"/>
      <c r="K65" s="33"/>
      <c r="L65" s="29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</row>
    <row r="66" spans="1:31">
      <c r="A66" s="162"/>
      <c r="B66" s="17"/>
      <c r="C66" s="162"/>
      <c r="D66" s="162"/>
      <c r="E66" s="162"/>
      <c r="F66" s="162"/>
      <c r="G66" s="162"/>
      <c r="H66" s="162"/>
      <c r="I66" s="162"/>
      <c r="J66" s="162"/>
      <c r="K66" s="162"/>
      <c r="L66" s="17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pans="1:31">
      <c r="A67" s="162"/>
      <c r="B67" s="17"/>
      <c r="C67" s="162"/>
      <c r="D67" s="162"/>
      <c r="E67" s="162"/>
      <c r="F67" s="162"/>
      <c r="G67" s="162"/>
      <c r="H67" s="162"/>
      <c r="I67" s="162"/>
      <c r="J67" s="162"/>
      <c r="K67" s="162"/>
      <c r="L67" s="17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pans="1:31">
      <c r="A68" s="162"/>
      <c r="B68" s="17"/>
      <c r="C68" s="162"/>
      <c r="D68" s="162"/>
      <c r="E68" s="162"/>
      <c r="F68" s="162"/>
      <c r="G68" s="162"/>
      <c r="H68" s="162"/>
      <c r="I68" s="162"/>
      <c r="J68" s="162"/>
      <c r="K68" s="162"/>
      <c r="L68" s="17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pans="1:31">
      <c r="A69" s="162"/>
      <c r="B69" s="17"/>
      <c r="C69" s="162"/>
      <c r="D69" s="162"/>
      <c r="E69" s="162"/>
      <c r="F69" s="162"/>
      <c r="G69" s="162"/>
      <c r="H69" s="162"/>
      <c r="I69" s="162"/>
      <c r="J69" s="162"/>
      <c r="K69" s="162"/>
      <c r="L69" s="17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</row>
    <row r="70" spans="1:31">
      <c r="A70" s="162"/>
      <c r="B70" s="17"/>
      <c r="C70" s="162"/>
      <c r="D70" s="162"/>
      <c r="E70" s="162"/>
      <c r="F70" s="162"/>
      <c r="G70" s="162"/>
      <c r="H70" s="162"/>
      <c r="I70" s="162"/>
      <c r="J70" s="162"/>
      <c r="K70" s="162"/>
      <c r="L70" s="17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</row>
    <row r="71" spans="1:31">
      <c r="A71" s="162"/>
      <c r="B71" s="17"/>
      <c r="C71" s="162"/>
      <c r="D71" s="162"/>
      <c r="E71" s="162"/>
      <c r="F71" s="162"/>
      <c r="G71" s="162"/>
      <c r="H71" s="162"/>
      <c r="I71" s="162"/>
      <c r="J71" s="162"/>
      <c r="K71" s="162"/>
      <c r="L71" s="17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</row>
    <row r="72" spans="1:31">
      <c r="A72" s="162"/>
      <c r="B72" s="17"/>
      <c r="C72" s="162"/>
      <c r="D72" s="162"/>
      <c r="E72" s="162"/>
      <c r="F72" s="162"/>
      <c r="G72" s="162"/>
      <c r="H72" s="162"/>
      <c r="I72" s="162"/>
      <c r="J72" s="162"/>
      <c r="K72" s="162"/>
      <c r="L72" s="17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</row>
    <row r="73" spans="1:31">
      <c r="A73" s="162"/>
      <c r="B73" s="17"/>
      <c r="C73" s="162"/>
      <c r="D73" s="162"/>
      <c r="E73" s="162"/>
      <c r="F73" s="162"/>
      <c r="G73" s="162"/>
      <c r="H73" s="162"/>
      <c r="I73" s="162"/>
      <c r="J73" s="162"/>
      <c r="K73" s="162"/>
      <c r="L73" s="17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pans="1:31">
      <c r="A74" s="162"/>
      <c r="B74" s="17"/>
      <c r="C74" s="162"/>
      <c r="D74" s="162"/>
      <c r="E74" s="162"/>
      <c r="F74" s="162"/>
      <c r="G74" s="162"/>
      <c r="H74" s="162"/>
      <c r="I74" s="162"/>
      <c r="J74" s="162"/>
      <c r="K74" s="162"/>
      <c r="L74" s="17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pans="1:31">
      <c r="A75" s="162"/>
      <c r="B75" s="17"/>
      <c r="C75" s="162"/>
      <c r="D75" s="162"/>
      <c r="E75" s="162"/>
      <c r="F75" s="162"/>
      <c r="G75" s="162"/>
      <c r="H75" s="162"/>
      <c r="I75" s="162"/>
      <c r="J75" s="162"/>
      <c r="K75" s="162"/>
      <c r="L75" s="17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</row>
    <row r="76" spans="1:31" s="2" customFormat="1" ht="12.75">
      <c r="A76" s="172"/>
      <c r="B76" s="23"/>
      <c r="C76" s="172"/>
      <c r="D76" s="32" t="s">
        <v>47</v>
      </c>
      <c r="E76" s="170"/>
      <c r="F76" s="96" t="s">
        <v>48</v>
      </c>
      <c r="G76" s="32" t="s">
        <v>47</v>
      </c>
      <c r="H76" s="170"/>
      <c r="I76" s="170"/>
      <c r="J76" s="97" t="s">
        <v>48</v>
      </c>
      <c r="K76" s="170"/>
      <c r="L76" s="29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</row>
    <row r="77" spans="1:31" s="2" customFormat="1" ht="14.45" customHeight="1">
      <c r="A77" s="172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9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</row>
    <row r="81" spans="1:47" s="2" customFormat="1" ht="6.95" customHeight="1">
      <c r="A81" s="172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9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pans="1:47" s="2" customFormat="1" ht="24.95" customHeight="1">
      <c r="A82" s="172"/>
      <c r="B82" s="23"/>
      <c r="C82" s="18" t="s">
        <v>111</v>
      </c>
      <c r="D82" s="172"/>
      <c r="E82" s="172"/>
      <c r="F82" s="172"/>
      <c r="G82" s="172"/>
      <c r="H82" s="172"/>
      <c r="I82" s="172"/>
      <c r="J82" s="172"/>
      <c r="K82" s="172"/>
      <c r="L82" s="29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pans="1:47" s="2" customFormat="1" ht="6.95" customHeight="1">
      <c r="A83" s="172"/>
      <c r="B83" s="23"/>
      <c r="C83" s="172"/>
      <c r="D83" s="172"/>
      <c r="E83" s="172"/>
      <c r="F83" s="172"/>
      <c r="G83" s="172"/>
      <c r="H83" s="172"/>
      <c r="I83" s="172"/>
      <c r="J83" s="172"/>
      <c r="K83" s="172"/>
      <c r="L83" s="29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pans="1:47" s="2" customFormat="1" ht="12" customHeight="1">
      <c r="A84" s="172"/>
      <c r="B84" s="23"/>
      <c r="C84" s="173" t="s">
        <v>13</v>
      </c>
      <c r="D84" s="172"/>
      <c r="E84" s="172"/>
      <c r="F84" s="172"/>
      <c r="G84" s="172"/>
      <c r="H84" s="172"/>
      <c r="I84" s="172"/>
      <c r="J84" s="172"/>
      <c r="K84" s="172"/>
      <c r="L84" s="29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pans="1:47" s="2" customFormat="1" ht="16.5" customHeight="1">
      <c r="A85" s="172"/>
      <c r="B85" s="23"/>
      <c r="C85" s="172"/>
      <c r="D85" s="172"/>
      <c r="E85" s="275" t="str">
        <f>E7</f>
        <v>Motýlia lúka - Pri kríži</v>
      </c>
      <c r="F85" s="276"/>
      <c r="G85" s="276"/>
      <c r="H85" s="276"/>
      <c r="I85" s="172"/>
      <c r="J85" s="172"/>
      <c r="K85" s="172"/>
      <c r="L85" s="29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pans="1:47" s="2" customFormat="1" ht="12" customHeight="1">
      <c r="A86" s="172"/>
      <c r="B86" s="23"/>
      <c r="C86" s="173" t="s">
        <v>109</v>
      </c>
      <c r="D86" s="172"/>
      <c r="E86" s="172"/>
      <c r="F86" s="172"/>
      <c r="G86" s="172"/>
      <c r="H86" s="172"/>
      <c r="I86" s="172"/>
      <c r="J86" s="172"/>
      <c r="K86" s="172"/>
      <c r="L86" s="29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pans="1:47" s="2" customFormat="1" ht="16.5" customHeight="1">
      <c r="A87" s="172"/>
      <c r="B87" s="23"/>
      <c r="C87" s="172"/>
      <c r="D87" s="172"/>
      <c r="E87" s="259" t="str">
        <f>E9</f>
        <v>2-21-4 - SO 04 Vodovodná prípojka, zavlažovanie</v>
      </c>
      <c r="F87" s="274"/>
      <c r="G87" s="274"/>
      <c r="H87" s="274"/>
      <c r="I87" s="172"/>
      <c r="J87" s="172"/>
      <c r="K87" s="172"/>
      <c r="L87" s="29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pans="1:47" s="2" customFormat="1" ht="6.95" customHeight="1">
      <c r="A88" s="172"/>
      <c r="B88" s="23"/>
      <c r="C88" s="172"/>
      <c r="D88" s="172"/>
      <c r="E88" s="172"/>
      <c r="F88" s="172"/>
      <c r="G88" s="172"/>
      <c r="H88" s="172"/>
      <c r="I88" s="172"/>
      <c r="J88" s="172"/>
      <c r="K88" s="172"/>
      <c r="L88" s="29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pans="1:47" s="2" customFormat="1" ht="12" customHeight="1">
      <c r="A89" s="172"/>
      <c r="B89" s="23"/>
      <c r="C89" s="173" t="s">
        <v>17</v>
      </c>
      <c r="D89" s="172"/>
      <c r="E89" s="172"/>
      <c r="F89" s="168" t="str">
        <f>F12</f>
        <v>Dúbravka, Bratislava</v>
      </c>
      <c r="G89" s="172"/>
      <c r="H89" s="172"/>
      <c r="I89" s="173" t="s">
        <v>19</v>
      </c>
      <c r="J89" s="164" t="str">
        <f>IF(J12="","",J12)</f>
        <v>23. 3. 2021</v>
      </c>
      <c r="K89" s="172"/>
      <c r="L89" s="29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pans="1:47" s="2" customFormat="1" ht="6.95" customHeight="1">
      <c r="A90" s="172"/>
      <c r="B90" s="23"/>
      <c r="C90" s="172"/>
      <c r="D90" s="172"/>
      <c r="E90" s="172"/>
      <c r="F90" s="172"/>
      <c r="G90" s="172"/>
      <c r="H90" s="172"/>
      <c r="I90" s="172"/>
      <c r="J90" s="172"/>
      <c r="K90" s="172"/>
      <c r="L90" s="29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pans="1:47" s="2" customFormat="1" ht="25.7" customHeight="1">
      <c r="A91" s="172"/>
      <c r="B91" s="23"/>
      <c r="C91" s="173" t="s">
        <v>21</v>
      </c>
      <c r="D91" s="172"/>
      <c r="E91" s="172"/>
      <c r="F91" s="168" t="str">
        <f>E15</f>
        <v>Metropolitní inštitút Bratislavy</v>
      </c>
      <c r="G91" s="172"/>
      <c r="H91" s="172"/>
      <c r="I91" s="173" t="s">
        <v>27</v>
      </c>
      <c r="J91" s="169" t="str">
        <f>E21</f>
        <v>Ing. Magdaléna Horňáková</v>
      </c>
      <c r="K91" s="172"/>
      <c r="L91" s="29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pans="1:47" s="2" customFormat="1" ht="15.2" customHeight="1">
      <c r="A92" s="172"/>
      <c r="B92" s="23"/>
      <c r="C92" s="173" t="s">
        <v>25</v>
      </c>
      <c r="D92" s="172"/>
      <c r="E92" s="172"/>
      <c r="F92" s="168" t="str">
        <f>IF(E18="","",E18)</f>
        <v xml:space="preserve"> </v>
      </c>
      <c r="G92" s="172"/>
      <c r="H92" s="172"/>
      <c r="I92" s="173" t="s">
        <v>30</v>
      </c>
      <c r="J92" s="169" t="str">
        <f>E24</f>
        <v xml:space="preserve"> </v>
      </c>
      <c r="K92" s="172"/>
      <c r="L92" s="29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pans="1:47" s="2" customFormat="1" ht="10.35" customHeight="1">
      <c r="A93" s="172"/>
      <c r="B93" s="23"/>
      <c r="C93" s="172"/>
      <c r="D93" s="172"/>
      <c r="E93" s="172"/>
      <c r="F93" s="172"/>
      <c r="G93" s="172"/>
      <c r="H93" s="172"/>
      <c r="I93" s="172"/>
      <c r="J93" s="172"/>
      <c r="K93" s="172"/>
      <c r="L93" s="29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pans="1:47" s="2" customFormat="1" ht="29.25" customHeight="1">
      <c r="A94" s="172"/>
      <c r="B94" s="23"/>
      <c r="C94" s="98" t="s">
        <v>112</v>
      </c>
      <c r="D94" s="90"/>
      <c r="E94" s="90"/>
      <c r="F94" s="90"/>
      <c r="G94" s="90"/>
      <c r="H94" s="90"/>
      <c r="I94" s="90"/>
      <c r="J94" s="99" t="s">
        <v>113</v>
      </c>
      <c r="K94" s="90"/>
      <c r="L94" s="29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pans="1:47" s="2" customFormat="1" ht="10.35" customHeight="1">
      <c r="A95" s="172"/>
      <c r="B95" s="23"/>
      <c r="C95" s="172"/>
      <c r="D95" s="172"/>
      <c r="E95" s="172"/>
      <c r="F95" s="172"/>
      <c r="G95" s="172"/>
      <c r="H95" s="172"/>
      <c r="I95" s="172"/>
      <c r="J95" s="172"/>
      <c r="K95" s="172"/>
      <c r="L95" s="29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pans="1:47" s="2" customFormat="1" ht="22.9" customHeight="1">
      <c r="A96" s="172"/>
      <c r="B96" s="23"/>
      <c r="C96" s="100" t="s">
        <v>114</v>
      </c>
      <c r="D96" s="172"/>
      <c r="E96" s="172"/>
      <c r="F96" s="172"/>
      <c r="G96" s="172"/>
      <c r="H96" s="172"/>
      <c r="I96" s="172"/>
      <c r="J96" s="161">
        <f>J123</f>
        <v>13756.009999999998</v>
      </c>
      <c r="K96" s="172"/>
      <c r="L96" s="29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U96" s="14" t="s">
        <v>115</v>
      </c>
    </row>
    <row r="97" spans="1:31" s="9" customFormat="1" ht="24.95" customHeight="1">
      <c r="B97" s="101"/>
      <c r="D97" s="102" t="s">
        <v>116</v>
      </c>
      <c r="E97" s="103"/>
      <c r="F97" s="103"/>
      <c r="G97" s="103"/>
      <c r="H97" s="103"/>
      <c r="I97" s="103"/>
      <c r="J97" s="104">
        <f>J124</f>
        <v>11217.009999999998</v>
      </c>
      <c r="L97" s="101"/>
    </row>
    <row r="98" spans="1:31" s="10" customFormat="1" ht="19.899999999999999" customHeight="1">
      <c r="A98" s="160"/>
      <c r="B98" s="105"/>
      <c r="C98" s="160"/>
      <c r="D98" s="106" t="s">
        <v>117</v>
      </c>
      <c r="E98" s="107"/>
      <c r="F98" s="107"/>
      <c r="G98" s="107"/>
      <c r="H98" s="107"/>
      <c r="I98" s="107"/>
      <c r="J98" s="108">
        <f>J125</f>
        <v>4949.99</v>
      </c>
      <c r="K98" s="160"/>
      <c r="L98" s="105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  <c r="AC98" s="160"/>
      <c r="AD98" s="160"/>
      <c r="AE98" s="160"/>
    </row>
    <row r="99" spans="1:31" s="10" customFormat="1" ht="19.899999999999999" customHeight="1">
      <c r="A99" s="160"/>
      <c r="B99" s="105"/>
      <c r="C99" s="160"/>
      <c r="D99" s="106" t="s">
        <v>118</v>
      </c>
      <c r="E99" s="107"/>
      <c r="F99" s="107"/>
      <c r="G99" s="107"/>
      <c r="H99" s="107"/>
      <c r="I99" s="107"/>
      <c r="J99" s="108">
        <f>J136</f>
        <v>518.94999999999993</v>
      </c>
      <c r="K99" s="160"/>
      <c r="L99" s="105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</row>
    <row r="100" spans="1:31" s="10" customFormat="1" ht="19.899999999999999" customHeight="1">
      <c r="A100" s="160"/>
      <c r="B100" s="105"/>
      <c r="C100" s="160"/>
      <c r="D100" s="106" t="s">
        <v>721</v>
      </c>
      <c r="E100" s="107"/>
      <c r="F100" s="107"/>
      <c r="G100" s="107"/>
      <c r="H100" s="107"/>
      <c r="I100" s="107"/>
      <c r="J100" s="108">
        <f>J141</f>
        <v>2738.61</v>
      </c>
      <c r="K100" s="160"/>
      <c r="L100" s="105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</row>
    <row r="101" spans="1:31" s="10" customFormat="1" ht="19.899999999999999" customHeight="1">
      <c r="A101" s="160"/>
      <c r="B101" s="105"/>
      <c r="C101" s="160"/>
      <c r="D101" s="106" t="s">
        <v>120</v>
      </c>
      <c r="E101" s="107"/>
      <c r="F101" s="107"/>
      <c r="G101" s="107"/>
      <c r="H101" s="107"/>
      <c r="I101" s="107"/>
      <c r="J101" s="108">
        <f>J162</f>
        <v>783.51</v>
      </c>
      <c r="K101" s="160"/>
      <c r="L101" s="105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</row>
    <row r="102" spans="1:31" s="10" customFormat="1" ht="19.899999999999999" customHeight="1">
      <c r="A102" s="160"/>
      <c r="B102" s="105"/>
      <c r="C102" s="160"/>
      <c r="D102" s="106" t="s">
        <v>121</v>
      </c>
      <c r="E102" s="107"/>
      <c r="F102" s="107"/>
      <c r="G102" s="107"/>
      <c r="H102" s="107"/>
      <c r="I102" s="107"/>
      <c r="J102" s="108">
        <f>J165</f>
        <v>2225.9499999999998</v>
      </c>
      <c r="K102" s="160"/>
      <c r="L102" s="105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</row>
    <row r="103" spans="1:31" s="9" customFormat="1" ht="24.95" customHeight="1">
      <c r="B103" s="101"/>
      <c r="D103" s="102" t="s">
        <v>722</v>
      </c>
      <c r="E103" s="103"/>
      <c r="F103" s="103"/>
      <c r="G103" s="103"/>
      <c r="H103" s="103"/>
      <c r="I103" s="103"/>
      <c r="J103" s="104">
        <f>J167</f>
        <v>2539</v>
      </c>
      <c r="L103" s="101"/>
    </row>
    <row r="104" spans="1:31" s="2" customFormat="1" ht="21.75" customHeight="1">
      <c r="A104" s="172"/>
      <c r="B104" s="23"/>
      <c r="C104" s="172"/>
      <c r="D104" s="172"/>
      <c r="E104" s="172"/>
      <c r="F104" s="172"/>
      <c r="G104" s="172"/>
      <c r="H104" s="172"/>
      <c r="I104" s="172"/>
      <c r="J104" s="172"/>
      <c r="K104" s="172"/>
      <c r="L104" s="29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</row>
    <row r="105" spans="1:31" s="2" customFormat="1" ht="6.95" customHeight="1">
      <c r="A105" s="172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29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/>
    </row>
    <row r="109" spans="1:31" s="2" customFormat="1" ht="6.95" customHeight="1">
      <c r="A109" s="172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29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</row>
    <row r="110" spans="1:31" s="2" customFormat="1" ht="24.95" customHeight="1">
      <c r="A110" s="172"/>
      <c r="B110" s="23"/>
      <c r="C110" s="18" t="s">
        <v>122</v>
      </c>
      <c r="D110" s="172"/>
      <c r="E110" s="172"/>
      <c r="F110" s="172"/>
      <c r="G110" s="172"/>
      <c r="H110" s="172"/>
      <c r="I110" s="172"/>
      <c r="J110" s="172"/>
      <c r="K110" s="172"/>
      <c r="L110" s="29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</row>
    <row r="111" spans="1:31" s="2" customFormat="1" ht="6.95" customHeight="1">
      <c r="A111" s="172"/>
      <c r="B111" s="23"/>
      <c r="C111" s="172"/>
      <c r="D111" s="172"/>
      <c r="E111" s="172"/>
      <c r="F111" s="172"/>
      <c r="G111" s="172"/>
      <c r="H111" s="172"/>
      <c r="I111" s="172"/>
      <c r="J111" s="172"/>
      <c r="K111" s="172"/>
      <c r="L111" s="29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</row>
    <row r="112" spans="1:31" s="2" customFormat="1" ht="12" customHeight="1">
      <c r="A112" s="172"/>
      <c r="B112" s="23"/>
      <c r="C112" s="173" t="s">
        <v>13</v>
      </c>
      <c r="D112" s="172"/>
      <c r="E112" s="172"/>
      <c r="F112" s="172"/>
      <c r="G112" s="172"/>
      <c r="H112" s="172"/>
      <c r="I112" s="172"/>
      <c r="J112" s="172"/>
      <c r="K112" s="172"/>
      <c r="L112" s="29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</row>
    <row r="113" spans="1:65" s="2" customFormat="1" ht="16.5" customHeight="1">
      <c r="A113" s="172"/>
      <c r="B113" s="23"/>
      <c r="C113" s="172"/>
      <c r="D113" s="172"/>
      <c r="E113" s="275" t="str">
        <f>E7</f>
        <v>Motýlia lúka - Pri kríži</v>
      </c>
      <c r="F113" s="276"/>
      <c r="G113" s="276"/>
      <c r="H113" s="276"/>
      <c r="I113" s="172"/>
      <c r="J113" s="172"/>
      <c r="K113" s="172"/>
      <c r="L113" s="29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2"/>
      <c r="AE113" s="172"/>
    </row>
    <row r="114" spans="1:65" s="2" customFormat="1" ht="12" customHeight="1">
      <c r="A114" s="172"/>
      <c r="B114" s="23"/>
      <c r="C114" s="173" t="s">
        <v>109</v>
      </c>
      <c r="D114" s="172"/>
      <c r="E114" s="172"/>
      <c r="F114" s="172"/>
      <c r="G114" s="172"/>
      <c r="H114" s="172"/>
      <c r="I114" s="172"/>
      <c r="J114" s="172"/>
      <c r="K114" s="172"/>
      <c r="L114" s="29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</row>
    <row r="115" spans="1:65" s="2" customFormat="1" ht="16.5" customHeight="1">
      <c r="A115" s="172"/>
      <c r="B115" s="23"/>
      <c r="C115" s="172"/>
      <c r="D115" s="172"/>
      <c r="E115" s="259" t="str">
        <f>E9</f>
        <v>2-21-4 - SO 04 Vodovodná prípojka, zavlažovanie</v>
      </c>
      <c r="F115" s="274"/>
      <c r="G115" s="274"/>
      <c r="H115" s="274"/>
      <c r="I115" s="172"/>
      <c r="J115" s="172"/>
      <c r="K115" s="172"/>
      <c r="L115" s="29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2"/>
      <c r="AE115" s="172"/>
    </row>
    <row r="116" spans="1:65" s="2" customFormat="1" ht="6.95" customHeight="1">
      <c r="A116" s="172"/>
      <c r="B116" s="23"/>
      <c r="C116" s="172"/>
      <c r="D116" s="172"/>
      <c r="E116" s="172"/>
      <c r="F116" s="172"/>
      <c r="G116" s="172"/>
      <c r="H116" s="172"/>
      <c r="I116" s="172"/>
      <c r="J116" s="172"/>
      <c r="K116" s="172"/>
      <c r="L116" s="29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pans="1:65" s="2" customFormat="1" ht="12" customHeight="1">
      <c r="A117" s="172"/>
      <c r="B117" s="23"/>
      <c r="C117" s="173" t="s">
        <v>17</v>
      </c>
      <c r="D117" s="172"/>
      <c r="E117" s="172"/>
      <c r="F117" s="168" t="str">
        <f>F12</f>
        <v>Dúbravka, Bratislava</v>
      </c>
      <c r="G117" s="172"/>
      <c r="H117" s="172"/>
      <c r="I117" s="173" t="s">
        <v>19</v>
      </c>
      <c r="J117" s="164" t="str">
        <f>IF(J12="","",J12)</f>
        <v>23. 3. 2021</v>
      </c>
      <c r="K117" s="172"/>
      <c r="L117" s="29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2"/>
      <c r="AE117" s="172"/>
    </row>
    <row r="118" spans="1:65" s="2" customFormat="1" ht="6.95" customHeight="1">
      <c r="A118" s="172"/>
      <c r="B118" s="23"/>
      <c r="C118" s="172"/>
      <c r="D118" s="172"/>
      <c r="E118" s="172"/>
      <c r="F118" s="172"/>
      <c r="G118" s="172"/>
      <c r="H118" s="172"/>
      <c r="I118" s="172"/>
      <c r="J118" s="172"/>
      <c r="K118" s="172"/>
      <c r="L118" s="29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5.7" customHeight="1">
      <c r="A119" s="172"/>
      <c r="B119" s="23"/>
      <c r="C119" s="173" t="s">
        <v>21</v>
      </c>
      <c r="D119" s="172"/>
      <c r="E119" s="172"/>
      <c r="F119" s="168" t="str">
        <f>E15</f>
        <v>Metropolitní inštitút Bratislavy</v>
      </c>
      <c r="G119" s="172"/>
      <c r="H119" s="172"/>
      <c r="I119" s="173" t="s">
        <v>27</v>
      </c>
      <c r="J119" s="169" t="str">
        <f>E21</f>
        <v>Ing. Magdaléna Horňáková</v>
      </c>
      <c r="K119" s="172"/>
      <c r="L119" s="29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15.2" customHeight="1">
      <c r="A120" s="172"/>
      <c r="B120" s="23"/>
      <c r="C120" s="173" t="s">
        <v>25</v>
      </c>
      <c r="D120" s="172"/>
      <c r="E120" s="172"/>
      <c r="F120" s="168" t="str">
        <f>IF(E18="","",E18)</f>
        <v xml:space="preserve"> </v>
      </c>
      <c r="G120" s="172"/>
      <c r="H120" s="172"/>
      <c r="I120" s="173" t="s">
        <v>30</v>
      </c>
      <c r="J120" s="169" t="str">
        <f>E24</f>
        <v xml:space="preserve"> </v>
      </c>
      <c r="K120" s="172"/>
      <c r="L120" s="29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10.35" customHeight="1">
      <c r="A121" s="172"/>
      <c r="B121" s="23"/>
      <c r="C121" s="172"/>
      <c r="D121" s="172"/>
      <c r="E121" s="172"/>
      <c r="F121" s="172"/>
      <c r="G121" s="172"/>
      <c r="H121" s="172"/>
      <c r="I121" s="172"/>
      <c r="J121" s="172"/>
      <c r="K121" s="172"/>
      <c r="L121" s="29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</row>
    <row r="122" spans="1:65" s="11" customFormat="1" ht="29.25" customHeight="1">
      <c r="A122" s="109"/>
      <c r="B122" s="110"/>
      <c r="C122" s="111" t="s">
        <v>123</v>
      </c>
      <c r="D122" s="112" t="s">
        <v>57</v>
      </c>
      <c r="E122" s="112" t="s">
        <v>53</v>
      </c>
      <c r="F122" s="112" t="s">
        <v>54</v>
      </c>
      <c r="G122" s="112" t="s">
        <v>124</v>
      </c>
      <c r="H122" s="112" t="s">
        <v>125</v>
      </c>
      <c r="I122" s="112" t="s">
        <v>126</v>
      </c>
      <c r="J122" s="113" t="s">
        <v>113</v>
      </c>
      <c r="K122" s="114" t="s">
        <v>127</v>
      </c>
      <c r="L122" s="115"/>
      <c r="M122" s="48" t="s">
        <v>1</v>
      </c>
      <c r="N122" s="49" t="s">
        <v>36</v>
      </c>
      <c r="O122" s="49" t="s">
        <v>128</v>
      </c>
      <c r="P122" s="49" t="s">
        <v>129</v>
      </c>
      <c r="Q122" s="49" t="s">
        <v>130</v>
      </c>
      <c r="R122" s="49" t="s">
        <v>131</v>
      </c>
      <c r="S122" s="49" t="s">
        <v>132</v>
      </c>
      <c r="T122" s="50" t="s">
        <v>133</v>
      </c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</row>
    <row r="123" spans="1:65" s="2" customFormat="1" ht="22.9" customHeight="1">
      <c r="A123" s="172"/>
      <c r="B123" s="23"/>
      <c r="C123" s="55" t="s">
        <v>114</v>
      </c>
      <c r="D123" s="172"/>
      <c r="E123" s="172"/>
      <c r="F123" s="172"/>
      <c r="G123" s="172"/>
      <c r="H123" s="172"/>
      <c r="I123" s="172"/>
      <c r="J123" s="116">
        <f>BK123</f>
        <v>13756.009999999998</v>
      </c>
      <c r="K123" s="172"/>
      <c r="L123" s="23"/>
      <c r="M123" s="51"/>
      <c r="N123" s="42"/>
      <c r="O123" s="52"/>
      <c r="P123" s="117">
        <f>P124+P167</f>
        <v>398.91222299999998</v>
      </c>
      <c r="Q123" s="52"/>
      <c r="R123" s="117">
        <f>R124+R167</f>
        <v>73.487881399999992</v>
      </c>
      <c r="S123" s="52"/>
      <c r="T123" s="118">
        <f>T124+T167</f>
        <v>0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  <c r="AT123" s="14" t="s">
        <v>71</v>
      </c>
      <c r="AU123" s="14" t="s">
        <v>115</v>
      </c>
      <c r="BK123" s="119">
        <f>BK124+BK167</f>
        <v>13756.009999999998</v>
      </c>
    </row>
    <row r="124" spans="1:65" s="12" customFormat="1" ht="25.9" customHeight="1">
      <c r="B124" s="120"/>
      <c r="D124" s="121" t="s">
        <v>71</v>
      </c>
      <c r="E124" s="122" t="s">
        <v>134</v>
      </c>
      <c r="F124" s="122" t="s">
        <v>135</v>
      </c>
      <c r="J124" s="123">
        <f>BK124</f>
        <v>11217.009999999998</v>
      </c>
      <c r="L124" s="120"/>
      <c r="M124" s="124"/>
      <c r="N124" s="125"/>
      <c r="O124" s="125"/>
      <c r="P124" s="126">
        <f>P125+P136+P141+P162+P165</f>
        <v>398.91222299999998</v>
      </c>
      <c r="Q124" s="125"/>
      <c r="R124" s="126">
        <f>R125+R136+R141+R162+R165</f>
        <v>73.487881399999992</v>
      </c>
      <c r="S124" s="125"/>
      <c r="T124" s="127">
        <f>T125+T136+T141+T162+T165</f>
        <v>0</v>
      </c>
      <c r="AR124" s="121" t="s">
        <v>80</v>
      </c>
      <c r="AT124" s="128" t="s">
        <v>71</v>
      </c>
      <c r="AU124" s="128" t="s">
        <v>72</v>
      </c>
      <c r="AY124" s="121" t="s">
        <v>136</v>
      </c>
      <c r="BK124" s="129">
        <f>BK125+BK136+BK141+BK162+BK165</f>
        <v>11217.009999999998</v>
      </c>
    </row>
    <row r="125" spans="1:65" s="12" customFormat="1" ht="22.9" customHeight="1">
      <c r="B125" s="120"/>
      <c r="D125" s="121" t="s">
        <v>71</v>
      </c>
      <c r="E125" s="130" t="s">
        <v>80</v>
      </c>
      <c r="F125" s="130" t="s">
        <v>137</v>
      </c>
      <c r="J125" s="131">
        <f>BK125</f>
        <v>4949.99</v>
      </c>
      <c r="L125" s="120"/>
      <c r="M125" s="124"/>
      <c r="N125" s="125"/>
      <c r="O125" s="125"/>
      <c r="P125" s="126">
        <f>SUM(P126:P135)</f>
        <v>233.52900900000003</v>
      </c>
      <c r="Q125" s="125"/>
      <c r="R125" s="126">
        <f>SUM(R126:R135)</f>
        <v>51.709000000000003</v>
      </c>
      <c r="S125" s="125"/>
      <c r="T125" s="127">
        <f>SUM(T126:T135)</f>
        <v>0</v>
      </c>
      <c r="AR125" s="121" t="s">
        <v>80</v>
      </c>
      <c r="AT125" s="128" t="s">
        <v>71</v>
      </c>
      <c r="AU125" s="128" t="s">
        <v>80</v>
      </c>
      <c r="AY125" s="121" t="s">
        <v>136</v>
      </c>
      <c r="BK125" s="129">
        <f>SUM(BK126:BK135)</f>
        <v>4949.99</v>
      </c>
    </row>
    <row r="126" spans="1:65" s="2" customFormat="1" ht="14.45" customHeight="1">
      <c r="A126" s="172"/>
      <c r="B126" s="132"/>
      <c r="C126" s="133" t="s">
        <v>252</v>
      </c>
      <c r="D126" s="133" t="s">
        <v>139</v>
      </c>
      <c r="E126" s="134" t="s">
        <v>723</v>
      </c>
      <c r="F126" s="135" t="s">
        <v>724</v>
      </c>
      <c r="G126" s="136" t="s">
        <v>164</v>
      </c>
      <c r="H126" s="137">
        <v>11.945</v>
      </c>
      <c r="I126" s="138">
        <v>10.89</v>
      </c>
      <c r="J126" s="138">
        <f t="shared" ref="J126:J135" si="0">ROUND(I126*H126,2)</f>
        <v>130.08000000000001</v>
      </c>
      <c r="K126" s="139"/>
      <c r="L126" s="23"/>
      <c r="M126" s="140" t="s">
        <v>1</v>
      </c>
      <c r="N126" s="141" t="s">
        <v>38</v>
      </c>
      <c r="O126" s="142">
        <v>0.83799999999999997</v>
      </c>
      <c r="P126" s="142">
        <f t="shared" ref="P126:P135" si="1">O126*H126</f>
        <v>10.00991</v>
      </c>
      <c r="Q126" s="142">
        <v>0</v>
      </c>
      <c r="R126" s="142">
        <f t="shared" ref="R126:R135" si="2">Q126*H126</f>
        <v>0</v>
      </c>
      <c r="S126" s="142">
        <v>0</v>
      </c>
      <c r="T126" s="143">
        <f t="shared" ref="T126:T135" si="3">S126*H126</f>
        <v>0</v>
      </c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  <c r="AR126" s="144" t="s">
        <v>143</v>
      </c>
      <c r="AT126" s="144" t="s">
        <v>139</v>
      </c>
      <c r="AU126" s="144" t="s">
        <v>88</v>
      </c>
      <c r="AY126" s="14" t="s">
        <v>136</v>
      </c>
      <c r="BE126" s="145">
        <f t="shared" ref="BE126:BE135" si="4">IF(N126="základná",J126,0)</f>
        <v>0</v>
      </c>
      <c r="BF126" s="145">
        <f t="shared" ref="BF126:BF135" si="5">IF(N126="znížená",J126,0)</f>
        <v>130.08000000000001</v>
      </c>
      <c r="BG126" s="145">
        <f t="shared" ref="BG126:BG135" si="6">IF(N126="zákl. prenesená",J126,0)</f>
        <v>0</v>
      </c>
      <c r="BH126" s="145">
        <f t="shared" ref="BH126:BH135" si="7">IF(N126="zníž. prenesená",J126,0)</f>
        <v>0</v>
      </c>
      <c r="BI126" s="145">
        <f t="shared" ref="BI126:BI135" si="8">IF(N126="nulová",J126,0)</f>
        <v>0</v>
      </c>
      <c r="BJ126" s="14" t="s">
        <v>88</v>
      </c>
      <c r="BK126" s="145">
        <f t="shared" ref="BK126:BK135" si="9">ROUND(I126*H126,2)</f>
        <v>130.08000000000001</v>
      </c>
      <c r="BL126" s="14" t="s">
        <v>143</v>
      </c>
      <c r="BM126" s="144" t="s">
        <v>725</v>
      </c>
    </row>
    <row r="127" spans="1:65" s="2" customFormat="1" ht="24.2" customHeight="1">
      <c r="A127" s="172"/>
      <c r="B127" s="132"/>
      <c r="C127" s="133" t="s">
        <v>256</v>
      </c>
      <c r="D127" s="133" t="s">
        <v>139</v>
      </c>
      <c r="E127" s="134" t="s">
        <v>726</v>
      </c>
      <c r="F127" s="135" t="s">
        <v>727</v>
      </c>
      <c r="G127" s="136" t="s">
        <v>164</v>
      </c>
      <c r="H127" s="137">
        <v>11.945</v>
      </c>
      <c r="I127" s="138">
        <v>0.86</v>
      </c>
      <c r="J127" s="138">
        <f t="shared" si="0"/>
        <v>10.27</v>
      </c>
      <c r="K127" s="139"/>
      <c r="L127" s="23"/>
      <c r="M127" s="140" t="s">
        <v>1</v>
      </c>
      <c r="N127" s="141" t="s">
        <v>38</v>
      </c>
      <c r="O127" s="142">
        <v>4.2000000000000003E-2</v>
      </c>
      <c r="P127" s="142">
        <f t="shared" si="1"/>
        <v>0.50169000000000008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R127" s="144" t="s">
        <v>143</v>
      </c>
      <c r="AT127" s="144" t="s">
        <v>139</v>
      </c>
      <c r="AU127" s="144" t="s">
        <v>88</v>
      </c>
      <c r="AY127" s="14" t="s">
        <v>136</v>
      </c>
      <c r="BE127" s="145">
        <f t="shared" si="4"/>
        <v>0</v>
      </c>
      <c r="BF127" s="145">
        <f t="shared" si="5"/>
        <v>10.27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4" t="s">
        <v>88</v>
      </c>
      <c r="BK127" s="145">
        <f t="shared" si="9"/>
        <v>10.27</v>
      </c>
      <c r="BL127" s="14" t="s">
        <v>143</v>
      </c>
      <c r="BM127" s="144" t="s">
        <v>728</v>
      </c>
    </row>
    <row r="128" spans="1:65" s="2" customFormat="1" ht="24.2" customHeight="1">
      <c r="A128" s="172"/>
      <c r="B128" s="132"/>
      <c r="C128" s="133" t="s">
        <v>238</v>
      </c>
      <c r="D128" s="133" t="s">
        <v>139</v>
      </c>
      <c r="E128" s="134" t="s">
        <v>729</v>
      </c>
      <c r="F128" s="135" t="s">
        <v>730</v>
      </c>
      <c r="G128" s="136" t="s">
        <v>164</v>
      </c>
      <c r="H128" s="137">
        <v>126.97199999999999</v>
      </c>
      <c r="I128" s="138">
        <v>10.3</v>
      </c>
      <c r="J128" s="138">
        <f t="shared" si="0"/>
        <v>1307.81</v>
      </c>
      <c r="K128" s="139"/>
      <c r="L128" s="23"/>
      <c r="M128" s="140" t="s">
        <v>1</v>
      </c>
      <c r="N128" s="141" t="s">
        <v>38</v>
      </c>
      <c r="O128" s="142">
        <v>0.81100000000000005</v>
      </c>
      <c r="P128" s="142">
        <f t="shared" si="1"/>
        <v>102.97429200000001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2"/>
      <c r="AE128" s="172"/>
      <c r="AR128" s="144" t="s">
        <v>143</v>
      </c>
      <c r="AT128" s="144" t="s">
        <v>139</v>
      </c>
      <c r="AU128" s="144" t="s">
        <v>88</v>
      </c>
      <c r="AY128" s="14" t="s">
        <v>136</v>
      </c>
      <c r="BE128" s="145">
        <f t="shared" si="4"/>
        <v>0</v>
      </c>
      <c r="BF128" s="145">
        <f t="shared" si="5"/>
        <v>1307.81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4" t="s">
        <v>88</v>
      </c>
      <c r="BK128" s="145">
        <f t="shared" si="9"/>
        <v>1307.81</v>
      </c>
      <c r="BL128" s="14" t="s">
        <v>143</v>
      </c>
      <c r="BM128" s="144" t="s">
        <v>731</v>
      </c>
    </row>
    <row r="129" spans="1:65" s="2" customFormat="1" ht="37.9" customHeight="1">
      <c r="A129" s="172"/>
      <c r="B129" s="132"/>
      <c r="C129" s="133" t="s">
        <v>234</v>
      </c>
      <c r="D129" s="133" t="s">
        <v>139</v>
      </c>
      <c r="E129" s="134" t="s">
        <v>732</v>
      </c>
      <c r="F129" s="135" t="s">
        <v>733</v>
      </c>
      <c r="G129" s="136" t="s">
        <v>164</v>
      </c>
      <c r="H129" s="137">
        <v>126.97199999999999</v>
      </c>
      <c r="I129" s="138">
        <v>1.02</v>
      </c>
      <c r="J129" s="138">
        <f t="shared" si="0"/>
        <v>129.51</v>
      </c>
      <c r="K129" s="139"/>
      <c r="L129" s="23"/>
      <c r="M129" s="140" t="s">
        <v>1</v>
      </c>
      <c r="N129" s="141" t="s">
        <v>38</v>
      </c>
      <c r="O129" s="142">
        <v>0.08</v>
      </c>
      <c r="P129" s="142">
        <f t="shared" si="1"/>
        <v>10.15776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2"/>
      <c r="AE129" s="172"/>
      <c r="AR129" s="144" t="s">
        <v>143</v>
      </c>
      <c r="AT129" s="144" t="s">
        <v>139</v>
      </c>
      <c r="AU129" s="144" t="s">
        <v>88</v>
      </c>
      <c r="AY129" s="14" t="s">
        <v>136</v>
      </c>
      <c r="BE129" s="145">
        <f t="shared" si="4"/>
        <v>0</v>
      </c>
      <c r="BF129" s="145">
        <f t="shared" si="5"/>
        <v>129.51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4" t="s">
        <v>88</v>
      </c>
      <c r="BK129" s="145">
        <f t="shared" si="9"/>
        <v>129.51</v>
      </c>
      <c r="BL129" s="14" t="s">
        <v>143</v>
      </c>
      <c r="BM129" s="144" t="s">
        <v>734</v>
      </c>
    </row>
    <row r="130" spans="1:65" s="2" customFormat="1" ht="24.2" customHeight="1">
      <c r="A130" s="172"/>
      <c r="B130" s="132"/>
      <c r="C130" s="133" t="s">
        <v>620</v>
      </c>
      <c r="D130" s="133" t="s">
        <v>139</v>
      </c>
      <c r="E130" s="134" t="s">
        <v>171</v>
      </c>
      <c r="F130" s="135" t="s">
        <v>172</v>
      </c>
      <c r="G130" s="136" t="s">
        <v>164</v>
      </c>
      <c r="H130" s="137">
        <v>45.024999999999999</v>
      </c>
      <c r="I130" s="138">
        <v>4</v>
      </c>
      <c r="J130" s="138">
        <f t="shared" si="0"/>
        <v>180.1</v>
      </c>
      <c r="K130" s="139"/>
      <c r="L130" s="23"/>
      <c r="M130" s="140" t="s">
        <v>1</v>
      </c>
      <c r="N130" s="141" t="s">
        <v>38</v>
      </c>
      <c r="O130" s="142">
        <v>7.0999999999999994E-2</v>
      </c>
      <c r="P130" s="142">
        <f t="shared" si="1"/>
        <v>3.1967749999999997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  <c r="AR130" s="144" t="s">
        <v>143</v>
      </c>
      <c r="AT130" s="144" t="s">
        <v>139</v>
      </c>
      <c r="AU130" s="144" t="s">
        <v>88</v>
      </c>
      <c r="AY130" s="14" t="s">
        <v>136</v>
      </c>
      <c r="BE130" s="145">
        <f t="shared" si="4"/>
        <v>0</v>
      </c>
      <c r="BF130" s="145">
        <f t="shared" si="5"/>
        <v>180.1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4" t="s">
        <v>88</v>
      </c>
      <c r="BK130" s="145">
        <f t="shared" si="9"/>
        <v>180.1</v>
      </c>
      <c r="BL130" s="14" t="s">
        <v>143</v>
      </c>
      <c r="BM130" s="144" t="s">
        <v>735</v>
      </c>
    </row>
    <row r="131" spans="1:65" s="2" customFormat="1" ht="37.9" customHeight="1">
      <c r="A131" s="172"/>
      <c r="B131" s="132"/>
      <c r="C131" s="133" t="s">
        <v>624</v>
      </c>
      <c r="D131" s="133" t="s">
        <v>139</v>
      </c>
      <c r="E131" s="134" t="s">
        <v>175</v>
      </c>
      <c r="F131" s="135" t="s">
        <v>176</v>
      </c>
      <c r="G131" s="136" t="s">
        <v>164</v>
      </c>
      <c r="H131" s="137">
        <v>990.55</v>
      </c>
      <c r="I131" s="138">
        <v>0.4</v>
      </c>
      <c r="J131" s="138">
        <f t="shared" si="0"/>
        <v>396.22</v>
      </c>
      <c r="K131" s="139"/>
      <c r="L131" s="23"/>
      <c r="M131" s="140" t="s">
        <v>1</v>
      </c>
      <c r="N131" s="141" t="s">
        <v>38</v>
      </c>
      <c r="O131" s="142">
        <v>7.0000000000000001E-3</v>
      </c>
      <c r="P131" s="142">
        <f t="shared" si="1"/>
        <v>6.9338499999999996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2"/>
      <c r="AE131" s="172"/>
      <c r="AR131" s="144" t="s">
        <v>143</v>
      </c>
      <c r="AT131" s="144" t="s">
        <v>139</v>
      </c>
      <c r="AU131" s="144" t="s">
        <v>88</v>
      </c>
      <c r="AY131" s="14" t="s">
        <v>136</v>
      </c>
      <c r="BE131" s="145">
        <f t="shared" si="4"/>
        <v>0</v>
      </c>
      <c r="BF131" s="145">
        <f t="shared" si="5"/>
        <v>396.22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4" t="s">
        <v>88</v>
      </c>
      <c r="BK131" s="145">
        <f t="shared" si="9"/>
        <v>396.22</v>
      </c>
      <c r="BL131" s="14" t="s">
        <v>143</v>
      </c>
      <c r="BM131" s="144" t="s">
        <v>736</v>
      </c>
    </row>
    <row r="132" spans="1:65" s="2" customFormat="1" ht="24.2" customHeight="1">
      <c r="A132" s="172"/>
      <c r="B132" s="132"/>
      <c r="C132" s="133" t="s">
        <v>628</v>
      </c>
      <c r="D132" s="133" t="s">
        <v>139</v>
      </c>
      <c r="E132" s="134" t="s">
        <v>179</v>
      </c>
      <c r="F132" s="135" t="s">
        <v>180</v>
      </c>
      <c r="G132" s="136" t="s">
        <v>181</v>
      </c>
      <c r="H132" s="137">
        <v>72.040000000000006</v>
      </c>
      <c r="I132" s="138">
        <v>12.5</v>
      </c>
      <c r="J132" s="138">
        <f t="shared" si="0"/>
        <v>900.5</v>
      </c>
      <c r="K132" s="139"/>
      <c r="L132" s="23"/>
      <c r="M132" s="140" t="s">
        <v>1</v>
      </c>
      <c r="N132" s="141" t="s">
        <v>38</v>
      </c>
      <c r="O132" s="142">
        <v>0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  <c r="AR132" s="144" t="s">
        <v>143</v>
      </c>
      <c r="AT132" s="144" t="s">
        <v>139</v>
      </c>
      <c r="AU132" s="144" t="s">
        <v>88</v>
      </c>
      <c r="AY132" s="14" t="s">
        <v>136</v>
      </c>
      <c r="BE132" s="145">
        <f t="shared" si="4"/>
        <v>0</v>
      </c>
      <c r="BF132" s="145">
        <f t="shared" si="5"/>
        <v>900.5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4" t="s">
        <v>88</v>
      </c>
      <c r="BK132" s="145">
        <f t="shared" si="9"/>
        <v>900.5</v>
      </c>
      <c r="BL132" s="14" t="s">
        <v>143</v>
      </c>
      <c r="BM132" s="144" t="s">
        <v>737</v>
      </c>
    </row>
    <row r="133" spans="1:65" s="2" customFormat="1" ht="24.2" customHeight="1">
      <c r="A133" s="172"/>
      <c r="B133" s="132"/>
      <c r="C133" s="133" t="s">
        <v>616</v>
      </c>
      <c r="D133" s="133" t="s">
        <v>139</v>
      </c>
      <c r="E133" s="134" t="s">
        <v>738</v>
      </c>
      <c r="F133" s="135" t="s">
        <v>739</v>
      </c>
      <c r="G133" s="136" t="s">
        <v>164</v>
      </c>
      <c r="H133" s="137">
        <v>93.036000000000001</v>
      </c>
      <c r="I133" s="138">
        <v>3.42</v>
      </c>
      <c r="J133" s="138">
        <f t="shared" si="0"/>
        <v>318.18</v>
      </c>
      <c r="K133" s="139"/>
      <c r="L133" s="23"/>
      <c r="M133" s="140" t="s">
        <v>1</v>
      </c>
      <c r="N133" s="141" t="s">
        <v>38</v>
      </c>
      <c r="O133" s="142">
        <v>0.24199999999999999</v>
      </c>
      <c r="P133" s="142">
        <f t="shared" si="1"/>
        <v>22.514711999999999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  <c r="AR133" s="144" t="s">
        <v>143</v>
      </c>
      <c r="AT133" s="144" t="s">
        <v>139</v>
      </c>
      <c r="AU133" s="144" t="s">
        <v>88</v>
      </c>
      <c r="AY133" s="14" t="s">
        <v>136</v>
      </c>
      <c r="BE133" s="145">
        <f t="shared" si="4"/>
        <v>0</v>
      </c>
      <c r="BF133" s="145">
        <f t="shared" si="5"/>
        <v>318.18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88</v>
      </c>
      <c r="BK133" s="145">
        <f t="shared" si="9"/>
        <v>318.18</v>
      </c>
      <c r="BL133" s="14" t="s">
        <v>143</v>
      </c>
      <c r="BM133" s="144" t="s">
        <v>740</v>
      </c>
    </row>
    <row r="134" spans="1:65" s="2" customFormat="1" ht="24.2" customHeight="1">
      <c r="A134" s="172"/>
      <c r="B134" s="132"/>
      <c r="C134" s="133" t="s">
        <v>149</v>
      </c>
      <c r="D134" s="133" t="s">
        <v>139</v>
      </c>
      <c r="E134" s="134" t="s">
        <v>741</v>
      </c>
      <c r="F134" s="135" t="s">
        <v>742</v>
      </c>
      <c r="G134" s="136" t="s">
        <v>164</v>
      </c>
      <c r="H134" s="137">
        <v>32.317999999999998</v>
      </c>
      <c r="I134" s="138">
        <v>25.27</v>
      </c>
      <c r="J134" s="138">
        <f t="shared" si="0"/>
        <v>816.68</v>
      </c>
      <c r="K134" s="139"/>
      <c r="L134" s="23"/>
      <c r="M134" s="140" t="s">
        <v>1</v>
      </c>
      <c r="N134" s="141" t="s">
        <v>38</v>
      </c>
      <c r="O134" s="142">
        <v>2.39</v>
      </c>
      <c r="P134" s="142">
        <f t="shared" si="1"/>
        <v>77.240020000000001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2"/>
      <c r="AE134" s="172"/>
      <c r="AR134" s="144" t="s">
        <v>143</v>
      </c>
      <c r="AT134" s="144" t="s">
        <v>139</v>
      </c>
      <c r="AU134" s="144" t="s">
        <v>88</v>
      </c>
      <c r="AY134" s="14" t="s">
        <v>136</v>
      </c>
      <c r="BE134" s="145">
        <f t="shared" si="4"/>
        <v>0</v>
      </c>
      <c r="BF134" s="145">
        <f t="shared" si="5"/>
        <v>816.68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88</v>
      </c>
      <c r="BK134" s="145">
        <f t="shared" si="9"/>
        <v>816.68</v>
      </c>
      <c r="BL134" s="14" t="s">
        <v>143</v>
      </c>
      <c r="BM134" s="144" t="s">
        <v>743</v>
      </c>
    </row>
    <row r="135" spans="1:65" s="2" customFormat="1" ht="24.2" customHeight="1">
      <c r="A135" s="172"/>
      <c r="B135" s="132"/>
      <c r="C135" s="146" t="s">
        <v>145</v>
      </c>
      <c r="D135" s="146" t="s">
        <v>197</v>
      </c>
      <c r="E135" s="147" t="s">
        <v>744</v>
      </c>
      <c r="F135" s="148" t="s">
        <v>745</v>
      </c>
      <c r="G135" s="149" t="s">
        <v>181</v>
      </c>
      <c r="H135" s="150">
        <v>51.709000000000003</v>
      </c>
      <c r="I135" s="151">
        <v>14.71</v>
      </c>
      <c r="J135" s="151">
        <f t="shared" si="0"/>
        <v>760.64</v>
      </c>
      <c r="K135" s="152"/>
      <c r="L135" s="153"/>
      <c r="M135" s="154" t="s">
        <v>1</v>
      </c>
      <c r="N135" s="155" t="s">
        <v>38</v>
      </c>
      <c r="O135" s="142">
        <v>0</v>
      </c>
      <c r="P135" s="142">
        <f t="shared" si="1"/>
        <v>0</v>
      </c>
      <c r="Q135" s="142">
        <v>1</v>
      </c>
      <c r="R135" s="142">
        <f t="shared" si="2"/>
        <v>51.709000000000003</v>
      </c>
      <c r="S135" s="142">
        <v>0</v>
      </c>
      <c r="T135" s="143">
        <f t="shared" si="3"/>
        <v>0</v>
      </c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2"/>
      <c r="AE135" s="172"/>
      <c r="AR135" s="144" t="s">
        <v>145</v>
      </c>
      <c r="AT135" s="144" t="s">
        <v>197</v>
      </c>
      <c r="AU135" s="144" t="s">
        <v>88</v>
      </c>
      <c r="AY135" s="14" t="s">
        <v>136</v>
      </c>
      <c r="BE135" s="145">
        <f t="shared" si="4"/>
        <v>0</v>
      </c>
      <c r="BF135" s="145">
        <f t="shared" si="5"/>
        <v>760.64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88</v>
      </c>
      <c r="BK135" s="145">
        <f t="shared" si="9"/>
        <v>760.64</v>
      </c>
      <c r="BL135" s="14" t="s">
        <v>143</v>
      </c>
      <c r="BM135" s="144" t="s">
        <v>746</v>
      </c>
    </row>
    <row r="136" spans="1:65" s="12" customFormat="1" ht="22.9" customHeight="1">
      <c r="B136" s="120"/>
      <c r="D136" s="121" t="s">
        <v>71</v>
      </c>
      <c r="E136" s="130" t="s">
        <v>143</v>
      </c>
      <c r="F136" s="130" t="s">
        <v>190</v>
      </c>
      <c r="J136" s="131">
        <f>BK136</f>
        <v>518.94999999999993</v>
      </c>
      <c r="L136" s="120"/>
      <c r="M136" s="124"/>
      <c r="N136" s="125"/>
      <c r="O136" s="125"/>
      <c r="P136" s="126">
        <f>SUM(P137:P140)</f>
        <v>17.814671999999998</v>
      </c>
      <c r="Q136" s="125"/>
      <c r="R136" s="126">
        <f>SUM(R137:R140)</f>
        <v>20.536788399999995</v>
      </c>
      <c r="S136" s="125"/>
      <c r="T136" s="127">
        <f>SUM(T137:T140)</f>
        <v>0</v>
      </c>
      <c r="AR136" s="121" t="s">
        <v>80</v>
      </c>
      <c r="AT136" s="128" t="s">
        <v>71</v>
      </c>
      <c r="AU136" s="128" t="s">
        <v>80</v>
      </c>
      <c r="AY136" s="121" t="s">
        <v>136</v>
      </c>
      <c r="BK136" s="129">
        <f>SUM(BK137:BK140)</f>
        <v>518.94999999999993</v>
      </c>
    </row>
    <row r="137" spans="1:65" s="2" customFormat="1" ht="37.9" customHeight="1">
      <c r="A137" s="172"/>
      <c r="B137" s="132"/>
      <c r="C137" s="133" t="s">
        <v>222</v>
      </c>
      <c r="D137" s="133" t="s">
        <v>139</v>
      </c>
      <c r="E137" s="134" t="s">
        <v>747</v>
      </c>
      <c r="F137" s="135" t="s">
        <v>748</v>
      </c>
      <c r="G137" s="136" t="s">
        <v>164</v>
      </c>
      <c r="H137" s="137">
        <v>9.7579999999999991</v>
      </c>
      <c r="I137" s="138">
        <v>44.76</v>
      </c>
      <c r="J137" s="138">
        <f>ROUND(I137*H137,2)</f>
        <v>436.77</v>
      </c>
      <c r="K137" s="139"/>
      <c r="L137" s="23"/>
      <c r="M137" s="140" t="s">
        <v>1</v>
      </c>
      <c r="N137" s="141" t="s">
        <v>38</v>
      </c>
      <c r="O137" s="142">
        <v>1.603</v>
      </c>
      <c r="P137" s="142">
        <f>O137*H137</f>
        <v>15.642073999999999</v>
      </c>
      <c r="Q137" s="142">
        <v>1.8907700000000001</v>
      </c>
      <c r="R137" s="142">
        <f>Q137*H137</f>
        <v>18.450133659999999</v>
      </c>
      <c r="S137" s="142">
        <v>0</v>
      </c>
      <c r="T137" s="143">
        <f>S137*H137</f>
        <v>0</v>
      </c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2"/>
      <c r="AE137" s="172"/>
      <c r="AR137" s="144" t="s">
        <v>143</v>
      </c>
      <c r="AT137" s="144" t="s">
        <v>139</v>
      </c>
      <c r="AU137" s="144" t="s">
        <v>88</v>
      </c>
      <c r="AY137" s="14" t="s">
        <v>136</v>
      </c>
      <c r="BE137" s="145">
        <f>IF(N137="základná",J137,0)</f>
        <v>0</v>
      </c>
      <c r="BF137" s="145">
        <f>IF(N137="znížená",J137,0)</f>
        <v>436.77</v>
      </c>
      <c r="BG137" s="145">
        <f>IF(N137="zákl. prenesená",J137,0)</f>
        <v>0</v>
      </c>
      <c r="BH137" s="145">
        <f>IF(N137="zníž. prenesená",J137,0)</f>
        <v>0</v>
      </c>
      <c r="BI137" s="145">
        <f>IF(N137="nulová",J137,0)</f>
        <v>0</v>
      </c>
      <c r="BJ137" s="14" t="s">
        <v>88</v>
      </c>
      <c r="BK137" s="145">
        <f>ROUND(I137*H137,2)</f>
        <v>436.77</v>
      </c>
      <c r="BL137" s="14" t="s">
        <v>143</v>
      </c>
      <c r="BM137" s="144" t="s">
        <v>749</v>
      </c>
    </row>
    <row r="138" spans="1:65" s="2" customFormat="1" ht="24.2" customHeight="1">
      <c r="A138" s="172"/>
      <c r="B138" s="132"/>
      <c r="C138" s="133" t="s">
        <v>201</v>
      </c>
      <c r="D138" s="133" t="s">
        <v>139</v>
      </c>
      <c r="E138" s="134" t="s">
        <v>750</v>
      </c>
      <c r="F138" s="135" t="s">
        <v>751</v>
      </c>
      <c r="G138" s="136" t="s">
        <v>164</v>
      </c>
      <c r="H138" s="137">
        <v>0.60499999999999998</v>
      </c>
      <c r="I138" s="138">
        <v>36.869999999999997</v>
      </c>
      <c r="J138" s="138">
        <f>ROUND(I138*H138,2)</f>
        <v>22.31</v>
      </c>
      <c r="K138" s="139"/>
      <c r="L138" s="23"/>
      <c r="M138" s="140" t="s">
        <v>1</v>
      </c>
      <c r="N138" s="141" t="s">
        <v>38</v>
      </c>
      <c r="O138" s="142">
        <v>1.246</v>
      </c>
      <c r="P138" s="142">
        <f>O138*H138</f>
        <v>0.75383</v>
      </c>
      <c r="Q138" s="142">
        <v>1.8907799999999999</v>
      </c>
      <c r="R138" s="142">
        <f>Q138*H138</f>
        <v>1.1439218999999998</v>
      </c>
      <c r="S138" s="142">
        <v>0</v>
      </c>
      <c r="T138" s="143">
        <f>S138*H138</f>
        <v>0</v>
      </c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2"/>
      <c r="AE138" s="172"/>
      <c r="AR138" s="144" t="s">
        <v>143</v>
      </c>
      <c r="AT138" s="144" t="s">
        <v>139</v>
      </c>
      <c r="AU138" s="144" t="s">
        <v>88</v>
      </c>
      <c r="AY138" s="14" t="s">
        <v>136</v>
      </c>
      <c r="BE138" s="145">
        <f>IF(N138="základná",J138,0)</f>
        <v>0</v>
      </c>
      <c r="BF138" s="145">
        <f>IF(N138="znížená",J138,0)</f>
        <v>22.31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4" t="s">
        <v>88</v>
      </c>
      <c r="BK138" s="145">
        <f>ROUND(I138*H138,2)</f>
        <v>22.31</v>
      </c>
      <c r="BL138" s="14" t="s">
        <v>143</v>
      </c>
      <c r="BM138" s="144" t="s">
        <v>752</v>
      </c>
    </row>
    <row r="139" spans="1:65" s="2" customFormat="1" ht="24.2" customHeight="1">
      <c r="A139" s="172"/>
      <c r="B139" s="132"/>
      <c r="C139" s="133" t="s">
        <v>205</v>
      </c>
      <c r="D139" s="133" t="s">
        <v>139</v>
      </c>
      <c r="E139" s="134" t="s">
        <v>753</v>
      </c>
      <c r="F139" s="135" t="s">
        <v>754</v>
      </c>
      <c r="G139" s="136" t="s">
        <v>164</v>
      </c>
      <c r="H139" s="137">
        <v>0.42799999999999999</v>
      </c>
      <c r="I139" s="138">
        <v>107.33</v>
      </c>
      <c r="J139" s="138">
        <f>ROUND(I139*H139,2)</f>
        <v>45.94</v>
      </c>
      <c r="K139" s="139"/>
      <c r="L139" s="23"/>
      <c r="M139" s="140" t="s">
        <v>1</v>
      </c>
      <c r="N139" s="141" t="s">
        <v>38</v>
      </c>
      <c r="O139" s="142">
        <v>1.456</v>
      </c>
      <c r="P139" s="142">
        <f>O139*H139</f>
        <v>0.62316799999999994</v>
      </c>
      <c r="Q139" s="142">
        <v>2.1922799999999998</v>
      </c>
      <c r="R139" s="142">
        <f>Q139*H139</f>
        <v>0.93829583999999988</v>
      </c>
      <c r="S139" s="142">
        <v>0</v>
      </c>
      <c r="T139" s="143">
        <f>S139*H139</f>
        <v>0</v>
      </c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2"/>
      <c r="AE139" s="172"/>
      <c r="AR139" s="144" t="s">
        <v>143</v>
      </c>
      <c r="AT139" s="144" t="s">
        <v>139</v>
      </c>
      <c r="AU139" s="144" t="s">
        <v>88</v>
      </c>
      <c r="AY139" s="14" t="s">
        <v>136</v>
      </c>
      <c r="BE139" s="145">
        <f>IF(N139="základná",J139,0)</f>
        <v>0</v>
      </c>
      <c r="BF139" s="145">
        <f>IF(N139="znížená",J139,0)</f>
        <v>45.94</v>
      </c>
      <c r="BG139" s="145">
        <f>IF(N139="zákl. prenesená",J139,0)</f>
        <v>0</v>
      </c>
      <c r="BH139" s="145">
        <f>IF(N139="zníž. prenesená",J139,0)</f>
        <v>0</v>
      </c>
      <c r="BI139" s="145">
        <f>IF(N139="nulová",J139,0)</f>
        <v>0</v>
      </c>
      <c r="BJ139" s="14" t="s">
        <v>88</v>
      </c>
      <c r="BK139" s="145">
        <f>ROUND(I139*H139,2)</f>
        <v>45.94</v>
      </c>
      <c r="BL139" s="14" t="s">
        <v>143</v>
      </c>
      <c r="BM139" s="144" t="s">
        <v>755</v>
      </c>
    </row>
    <row r="140" spans="1:65" s="2" customFormat="1" ht="24.2" customHeight="1">
      <c r="A140" s="172"/>
      <c r="B140" s="132"/>
      <c r="C140" s="133" t="s">
        <v>209</v>
      </c>
      <c r="D140" s="133" t="s">
        <v>139</v>
      </c>
      <c r="E140" s="134" t="s">
        <v>756</v>
      </c>
      <c r="F140" s="135" t="s">
        <v>757</v>
      </c>
      <c r="G140" s="136" t="s">
        <v>142</v>
      </c>
      <c r="H140" s="137">
        <v>1.02</v>
      </c>
      <c r="I140" s="138">
        <v>13.66</v>
      </c>
      <c r="J140" s="138">
        <f>ROUND(I140*H140,2)</f>
        <v>13.93</v>
      </c>
      <c r="K140" s="139"/>
      <c r="L140" s="23"/>
      <c r="M140" s="140" t="s">
        <v>1</v>
      </c>
      <c r="N140" s="141" t="s">
        <v>38</v>
      </c>
      <c r="O140" s="142">
        <v>0.78</v>
      </c>
      <c r="P140" s="142">
        <f>O140*H140</f>
        <v>0.79560000000000008</v>
      </c>
      <c r="Q140" s="142">
        <v>4.3499999999999997E-3</v>
      </c>
      <c r="R140" s="142">
        <f>Q140*H140</f>
        <v>4.437E-3</v>
      </c>
      <c r="S140" s="142">
        <v>0</v>
      </c>
      <c r="T140" s="143">
        <f>S140*H140</f>
        <v>0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  <c r="AR140" s="144" t="s">
        <v>143</v>
      </c>
      <c r="AT140" s="144" t="s">
        <v>139</v>
      </c>
      <c r="AU140" s="144" t="s">
        <v>88</v>
      </c>
      <c r="AY140" s="14" t="s">
        <v>136</v>
      </c>
      <c r="BE140" s="145">
        <f>IF(N140="základná",J140,0)</f>
        <v>0</v>
      </c>
      <c r="BF140" s="145">
        <f>IF(N140="znížená",J140,0)</f>
        <v>13.93</v>
      </c>
      <c r="BG140" s="145">
        <f>IF(N140="zákl. prenesená",J140,0)</f>
        <v>0</v>
      </c>
      <c r="BH140" s="145">
        <f>IF(N140="zníž. prenesená",J140,0)</f>
        <v>0</v>
      </c>
      <c r="BI140" s="145">
        <f>IF(N140="nulová",J140,0)</f>
        <v>0</v>
      </c>
      <c r="BJ140" s="14" t="s">
        <v>88</v>
      </c>
      <c r="BK140" s="145">
        <f>ROUND(I140*H140,2)</f>
        <v>13.93</v>
      </c>
      <c r="BL140" s="14" t="s">
        <v>143</v>
      </c>
      <c r="BM140" s="144" t="s">
        <v>758</v>
      </c>
    </row>
    <row r="141" spans="1:65" s="12" customFormat="1" ht="22.9" customHeight="1">
      <c r="B141" s="120"/>
      <c r="D141" s="121" t="s">
        <v>71</v>
      </c>
      <c r="E141" s="130" t="s">
        <v>145</v>
      </c>
      <c r="F141" s="130" t="s">
        <v>759</v>
      </c>
      <c r="J141" s="131">
        <f>BK141</f>
        <v>2738.61</v>
      </c>
      <c r="L141" s="120"/>
      <c r="M141" s="124"/>
      <c r="N141" s="125"/>
      <c r="O141" s="125"/>
      <c r="P141" s="126">
        <f>SUM(P142:P161)</f>
        <v>51.947199999999995</v>
      </c>
      <c r="Q141" s="125"/>
      <c r="R141" s="126">
        <f>SUM(R142:R161)</f>
        <v>1.1434230000000001</v>
      </c>
      <c r="S141" s="125"/>
      <c r="T141" s="127">
        <f>SUM(T142:T161)</f>
        <v>0</v>
      </c>
      <c r="AR141" s="121" t="s">
        <v>80</v>
      </c>
      <c r="AT141" s="128" t="s">
        <v>71</v>
      </c>
      <c r="AU141" s="128" t="s">
        <v>80</v>
      </c>
      <c r="AY141" s="121" t="s">
        <v>136</v>
      </c>
      <c r="BK141" s="129">
        <f>SUM(BK142:BK161)</f>
        <v>2738.61</v>
      </c>
    </row>
    <row r="142" spans="1:65" s="2" customFormat="1" ht="24.2" customHeight="1">
      <c r="A142" s="172"/>
      <c r="B142" s="132"/>
      <c r="C142" s="133" t="s">
        <v>285</v>
      </c>
      <c r="D142" s="133" t="s">
        <v>139</v>
      </c>
      <c r="E142" s="134" t="s">
        <v>760</v>
      </c>
      <c r="F142" s="135" t="s">
        <v>761</v>
      </c>
      <c r="G142" s="136" t="s">
        <v>159</v>
      </c>
      <c r="H142" s="137">
        <v>151.19999999999999</v>
      </c>
      <c r="I142" s="138">
        <v>0.51</v>
      </c>
      <c r="J142" s="138">
        <f t="shared" ref="J142:J161" si="10">ROUND(I142*H142,2)</f>
        <v>77.11</v>
      </c>
      <c r="K142" s="139"/>
      <c r="L142" s="23"/>
      <c r="M142" s="140" t="s">
        <v>1</v>
      </c>
      <c r="N142" s="141" t="s">
        <v>38</v>
      </c>
      <c r="O142" s="142">
        <v>2.5999999999999999E-2</v>
      </c>
      <c r="P142" s="142">
        <f t="shared" ref="P142:P161" si="11">O142*H142</f>
        <v>3.9311999999999996</v>
      </c>
      <c r="Q142" s="142">
        <v>0</v>
      </c>
      <c r="R142" s="142">
        <f t="shared" ref="R142:R161" si="12">Q142*H142</f>
        <v>0</v>
      </c>
      <c r="S142" s="142">
        <v>0</v>
      </c>
      <c r="T142" s="143">
        <f t="shared" ref="T142:T161" si="13">S142*H142</f>
        <v>0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  <c r="AR142" s="144" t="s">
        <v>143</v>
      </c>
      <c r="AT142" s="144" t="s">
        <v>139</v>
      </c>
      <c r="AU142" s="144" t="s">
        <v>88</v>
      </c>
      <c r="AY142" s="14" t="s">
        <v>136</v>
      </c>
      <c r="BE142" s="145">
        <f t="shared" ref="BE142:BE161" si="14">IF(N142="základná",J142,0)</f>
        <v>0</v>
      </c>
      <c r="BF142" s="145">
        <f t="shared" ref="BF142:BF161" si="15">IF(N142="znížená",J142,0)</f>
        <v>77.11</v>
      </c>
      <c r="BG142" s="145">
        <f t="shared" ref="BG142:BG161" si="16">IF(N142="zákl. prenesená",J142,0)</f>
        <v>0</v>
      </c>
      <c r="BH142" s="145">
        <f t="shared" ref="BH142:BH161" si="17">IF(N142="zníž. prenesená",J142,0)</f>
        <v>0</v>
      </c>
      <c r="BI142" s="145">
        <f t="shared" ref="BI142:BI161" si="18">IF(N142="nulová",J142,0)</f>
        <v>0</v>
      </c>
      <c r="BJ142" s="14" t="s">
        <v>88</v>
      </c>
      <c r="BK142" s="145">
        <f t="shared" ref="BK142:BK161" si="19">ROUND(I142*H142,2)</f>
        <v>77.11</v>
      </c>
      <c r="BL142" s="14" t="s">
        <v>143</v>
      </c>
      <c r="BM142" s="144" t="s">
        <v>762</v>
      </c>
    </row>
    <row r="143" spans="1:65" s="2" customFormat="1" ht="24.2" customHeight="1">
      <c r="A143" s="172"/>
      <c r="B143" s="132"/>
      <c r="C143" s="146" t="s">
        <v>289</v>
      </c>
      <c r="D143" s="146" t="s">
        <v>197</v>
      </c>
      <c r="E143" s="147" t="s">
        <v>763</v>
      </c>
      <c r="F143" s="148" t="s">
        <v>764</v>
      </c>
      <c r="G143" s="149" t="s">
        <v>159</v>
      </c>
      <c r="H143" s="150">
        <v>151.19999999999999</v>
      </c>
      <c r="I143" s="151">
        <v>1.22</v>
      </c>
      <c r="J143" s="151">
        <f t="shared" si="10"/>
        <v>184.46</v>
      </c>
      <c r="K143" s="152"/>
      <c r="L143" s="153"/>
      <c r="M143" s="154" t="s">
        <v>1</v>
      </c>
      <c r="N143" s="155" t="s">
        <v>38</v>
      </c>
      <c r="O143" s="142">
        <v>0</v>
      </c>
      <c r="P143" s="142">
        <f t="shared" si="11"/>
        <v>0</v>
      </c>
      <c r="Q143" s="142">
        <v>2.7999999999999998E-4</v>
      </c>
      <c r="R143" s="142">
        <f t="shared" si="12"/>
        <v>4.2335999999999992E-2</v>
      </c>
      <c r="S143" s="142">
        <v>0</v>
      </c>
      <c r="T143" s="143">
        <f t="shared" si="13"/>
        <v>0</v>
      </c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2"/>
      <c r="AE143" s="172"/>
      <c r="AR143" s="144" t="s">
        <v>145</v>
      </c>
      <c r="AT143" s="144" t="s">
        <v>197</v>
      </c>
      <c r="AU143" s="144" t="s">
        <v>88</v>
      </c>
      <c r="AY143" s="14" t="s">
        <v>136</v>
      </c>
      <c r="BE143" s="145">
        <f t="shared" si="14"/>
        <v>0</v>
      </c>
      <c r="BF143" s="145">
        <f t="shared" si="15"/>
        <v>184.46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4" t="s">
        <v>88</v>
      </c>
      <c r="BK143" s="145">
        <f t="shared" si="19"/>
        <v>184.46</v>
      </c>
      <c r="BL143" s="14" t="s">
        <v>143</v>
      </c>
      <c r="BM143" s="144" t="s">
        <v>765</v>
      </c>
    </row>
    <row r="144" spans="1:65" s="2" customFormat="1" ht="24.2" customHeight="1">
      <c r="A144" s="172"/>
      <c r="B144" s="132"/>
      <c r="C144" s="133" t="s">
        <v>665</v>
      </c>
      <c r="D144" s="133" t="s">
        <v>139</v>
      </c>
      <c r="E144" s="134" t="s">
        <v>766</v>
      </c>
      <c r="F144" s="135" t="s">
        <v>767</v>
      </c>
      <c r="G144" s="136" t="s">
        <v>159</v>
      </c>
      <c r="H144" s="137">
        <v>10</v>
      </c>
      <c r="I144" s="138">
        <v>0.57999999999999996</v>
      </c>
      <c r="J144" s="138">
        <f t="shared" si="10"/>
        <v>5.8</v>
      </c>
      <c r="K144" s="139"/>
      <c r="L144" s="23"/>
      <c r="M144" s="140" t="s">
        <v>1</v>
      </c>
      <c r="N144" s="141" t="s">
        <v>38</v>
      </c>
      <c r="O144" s="142">
        <v>3.3000000000000002E-2</v>
      </c>
      <c r="P144" s="142">
        <f t="shared" si="11"/>
        <v>0.33</v>
      </c>
      <c r="Q144" s="142">
        <v>1.0000000000000001E-5</v>
      </c>
      <c r="R144" s="142">
        <f t="shared" si="12"/>
        <v>1E-4</v>
      </c>
      <c r="S144" s="142">
        <v>0</v>
      </c>
      <c r="T144" s="143">
        <f t="shared" si="13"/>
        <v>0</v>
      </c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2"/>
      <c r="AE144" s="172"/>
      <c r="AR144" s="144" t="s">
        <v>143</v>
      </c>
      <c r="AT144" s="144" t="s">
        <v>139</v>
      </c>
      <c r="AU144" s="144" t="s">
        <v>88</v>
      </c>
      <c r="AY144" s="14" t="s">
        <v>136</v>
      </c>
      <c r="BE144" s="145">
        <f t="shared" si="14"/>
        <v>0</v>
      </c>
      <c r="BF144" s="145">
        <f t="shared" si="15"/>
        <v>5.8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4" t="s">
        <v>88</v>
      </c>
      <c r="BK144" s="145">
        <f t="shared" si="19"/>
        <v>5.8</v>
      </c>
      <c r="BL144" s="14" t="s">
        <v>143</v>
      </c>
      <c r="BM144" s="144" t="s">
        <v>768</v>
      </c>
    </row>
    <row r="145" spans="1:65" s="2" customFormat="1" ht="24.2" customHeight="1">
      <c r="A145" s="172"/>
      <c r="B145" s="132"/>
      <c r="C145" s="146" t="s">
        <v>520</v>
      </c>
      <c r="D145" s="146" t="s">
        <v>197</v>
      </c>
      <c r="E145" s="147" t="s">
        <v>769</v>
      </c>
      <c r="F145" s="148" t="s">
        <v>770</v>
      </c>
      <c r="G145" s="149" t="s">
        <v>194</v>
      </c>
      <c r="H145" s="150">
        <v>1.67</v>
      </c>
      <c r="I145" s="151">
        <v>30.24</v>
      </c>
      <c r="J145" s="151">
        <f t="shared" si="10"/>
        <v>50.5</v>
      </c>
      <c r="K145" s="152"/>
      <c r="L145" s="153"/>
      <c r="M145" s="154" t="s">
        <v>1</v>
      </c>
      <c r="N145" s="155" t="s">
        <v>38</v>
      </c>
      <c r="O145" s="142">
        <v>0</v>
      </c>
      <c r="P145" s="142">
        <f t="shared" si="11"/>
        <v>0</v>
      </c>
      <c r="Q145" s="142">
        <v>1.03E-2</v>
      </c>
      <c r="R145" s="142">
        <f t="shared" si="12"/>
        <v>1.7201000000000001E-2</v>
      </c>
      <c r="S145" s="142">
        <v>0</v>
      </c>
      <c r="T145" s="143">
        <f t="shared" si="13"/>
        <v>0</v>
      </c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2"/>
      <c r="AE145" s="172"/>
      <c r="AR145" s="144" t="s">
        <v>145</v>
      </c>
      <c r="AT145" s="144" t="s">
        <v>197</v>
      </c>
      <c r="AU145" s="144" t="s">
        <v>88</v>
      </c>
      <c r="AY145" s="14" t="s">
        <v>136</v>
      </c>
      <c r="BE145" s="145">
        <f t="shared" si="14"/>
        <v>0</v>
      </c>
      <c r="BF145" s="145">
        <f t="shared" si="15"/>
        <v>50.5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4" t="s">
        <v>88</v>
      </c>
      <c r="BK145" s="145">
        <f t="shared" si="19"/>
        <v>50.5</v>
      </c>
      <c r="BL145" s="14" t="s">
        <v>143</v>
      </c>
      <c r="BM145" s="144" t="s">
        <v>771</v>
      </c>
    </row>
    <row r="146" spans="1:65" s="2" customFormat="1" ht="14.45" customHeight="1">
      <c r="A146" s="172"/>
      <c r="B146" s="132"/>
      <c r="C146" s="133" t="s">
        <v>268</v>
      </c>
      <c r="D146" s="133" t="s">
        <v>139</v>
      </c>
      <c r="E146" s="134" t="s">
        <v>772</v>
      </c>
      <c r="F146" s="135" t="s">
        <v>773</v>
      </c>
      <c r="G146" s="136" t="s">
        <v>194</v>
      </c>
      <c r="H146" s="137">
        <v>1</v>
      </c>
      <c r="I146" s="138">
        <v>178.2</v>
      </c>
      <c r="J146" s="138">
        <f t="shared" si="10"/>
        <v>178.2</v>
      </c>
      <c r="K146" s="139"/>
      <c r="L146" s="23"/>
      <c r="M146" s="140" t="s">
        <v>1</v>
      </c>
      <c r="N146" s="141" t="s">
        <v>38</v>
      </c>
      <c r="O146" s="142">
        <v>0.73699999999999999</v>
      </c>
      <c r="P146" s="142">
        <f t="shared" si="11"/>
        <v>0.73699999999999999</v>
      </c>
      <c r="Q146" s="142">
        <v>7.9000000000000001E-4</v>
      </c>
      <c r="R146" s="142">
        <f t="shared" si="12"/>
        <v>7.9000000000000001E-4</v>
      </c>
      <c r="S146" s="142">
        <v>0</v>
      </c>
      <c r="T146" s="143">
        <f t="shared" si="13"/>
        <v>0</v>
      </c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2"/>
      <c r="AE146" s="172"/>
      <c r="AR146" s="144" t="s">
        <v>143</v>
      </c>
      <c r="AT146" s="144" t="s">
        <v>139</v>
      </c>
      <c r="AU146" s="144" t="s">
        <v>88</v>
      </c>
      <c r="AY146" s="14" t="s">
        <v>136</v>
      </c>
      <c r="BE146" s="145">
        <f t="shared" si="14"/>
        <v>0</v>
      </c>
      <c r="BF146" s="145">
        <f t="shared" si="15"/>
        <v>178.2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88</v>
      </c>
      <c r="BK146" s="145">
        <f t="shared" si="19"/>
        <v>178.2</v>
      </c>
      <c r="BL146" s="14" t="s">
        <v>143</v>
      </c>
      <c r="BM146" s="144" t="s">
        <v>774</v>
      </c>
    </row>
    <row r="147" spans="1:65" s="2" customFormat="1" ht="14.45" customHeight="1">
      <c r="A147" s="172"/>
      <c r="B147" s="132"/>
      <c r="C147" s="146" t="s">
        <v>218</v>
      </c>
      <c r="D147" s="146" t="s">
        <v>197</v>
      </c>
      <c r="E147" s="147" t="s">
        <v>775</v>
      </c>
      <c r="F147" s="148" t="s">
        <v>776</v>
      </c>
      <c r="G147" s="149" t="s">
        <v>194</v>
      </c>
      <c r="H147" s="150">
        <v>2</v>
      </c>
      <c r="I147" s="151">
        <v>17.68</v>
      </c>
      <c r="J147" s="151">
        <f t="shared" si="10"/>
        <v>35.36</v>
      </c>
      <c r="K147" s="152"/>
      <c r="L147" s="153"/>
      <c r="M147" s="154" t="s">
        <v>1</v>
      </c>
      <c r="N147" s="155" t="s">
        <v>38</v>
      </c>
      <c r="O147" s="142">
        <v>0</v>
      </c>
      <c r="P147" s="142">
        <f t="shared" si="11"/>
        <v>0</v>
      </c>
      <c r="Q147" s="142">
        <v>2.0129999999999999E-2</v>
      </c>
      <c r="R147" s="142">
        <f t="shared" si="12"/>
        <v>4.0259999999999997E-2</v>
      </c>
      <c r="S147" s="142">
        <v>0</v>
      </c>
      <c r="T147" s="143">
        <f t="shared" si="13"/>
        <v>0</v>
      </c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2"/>
      <c r="AE147" s="172"/>
      <c r="AR147" s="144" t="s">
        <v>145</v>
      </c>
      <c r="AT147" s="144" t="s">
        <v>197</v>
      </c>
      <c r="AU147" s="144" t="s">
        <v>88</v>
      </c>
      <c r="AY147" s="14" t="s">
        <v>136</v>
      </c>
      <c r="BE147" s="145">
        <f t="shared" si="14"/>
        <v>0</v>
      </c>
      <c r="BF147" s="145">
        <f t="shared" si="15"/>
        <v>35.36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88</v>
      </c>
      <c r="BK147" s="145">
        <f t="shared" si="19"/>
        <v>35.36</v>
      </c>
      <c r="BL147" s="14" t="s">
        <v>143</v>
      </c>
      <c r="BM147" s="144" t="s">
        <v>777</v>
      </c>
    </row>
    <row r="148" spans="1:65" s="2" customFormat="1" ht="14.45" customHeight="1">
      <c r="A148" s="172"/>
      <c r="B148" s="132"/>
      <c r="C148" s="146" t="s">
        <v>242</v>
      </c>
      <c r="D148" s="146" t="s">
        <v>197</v>
      </c>
      <c r="E148" s="147" t="s">
        <v>778</v>
      </c>
      <c r="F148" s="148" t="s">
        <v>779</v>
      </c>
      <c r="G148" s="149" t="s">
        <v>194</v>
      </c>
      <c r="H148" s="150">
        <v>2</v>
      </c>
      <c r="I148" s="151">
        <v>58.4</v>
      </c>
      <c r="J148" s="151">
        <f t="shared" si="10"/>
        <v>116.8</v>
      </c>
      <c r="K148" s="152"/>
      <c r="L148" s="153"/>
      <c r="M148" s="154" t="s">
        <v>1</v>
      </c>
      <c r="N148" s="155" t="s">
        <v>38</v>
      </c>
      <c r="O148" s="142">
        <v>0</v>
      </c>
      <c r="P148" s="142">
        <f t="shared" si="11"/>
        <v>0</v>
      </c>
      <c r="Q148" s="142">
        <v>5.1900000000000002E-3</v>
      </c>
      <c r="R148" s="142">
        <f t="shared" si="12"/>
        <v>1.038E-2</v>
      </c>
      <c r="S148" s="142">
        <v>0</v>
      </c>
      <c r="T148" s="143">
        <f t="shared" si="13"/>
        <v>0</v>
      </c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2"/>
      <c r="AE148" s="172"/>
      <c r="AR148" s="144" t="s">
        <v>145</v>
      </c>
      <c r="AT148" s="144" t="s">
        <v>197</v>
      </c>
      <c r="AU148" s="144" t="s">
        <v>88</v>
      </c>
      <c r="AY148" s="14" t="s">
        <v>136</v>
      </c>
      <c r="BE148" s="145">
        <f t="shared" si="14"/>
        <v>0</v>
      </c>
      <c r="BF148" s="145">
        <f t="shared" si="15"/>
        <v>116.8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88</v>
      </c>
      <c r="BK148" s="145">
        <f t="shared" si="19"/>
        <v>116.8</v>
      </c>
      <c r="BL148" s="14" t="s">
        <v>143</v>
      </c>
      <c r="BM148" s="144" t="s">
        <v>780</v>
      </c>
    </row>
    <row r="149" spans="1:65" s="2" customFormat="1" ht="30" customHeight="1">
      <c r="A149" s="172"/>
      <c r="B149" s="132"/>
      <c r="C149" s="146" t="s">
        <v>246</v>
      </c>
      <c r="D149" s="146" t="s">
        <v>197</v>
      </c>
      <c r="E149" s="147" t="s">
        <v>781</v>
      </c>
      <c r="F149" s="148" t="s">
        <v>782</v>
      </c>
      <c r="G149" s="149" t="s">
        <v>194</v>
      </c>
      <c r="H149" s="150">
        <v>1</v>
      </c>
      <c r="I149" s="151">
        <v>36.6</v>
      </c>
      <c r="J149" s="151">
        <f t="shared" si="10"/>
        <v>36.6</v>
      </c>
      <c r="K149" s="152"/>
      <c r="L149" s="153"/>
      <c r="M149" s="154" t="s">
        <v>1</v>
      </c>
      <c r="N149" s="155" t="s">
        <v>38</v>
      </c>
      <c r="O149" s="142">
        <v>0</v>
      </c>
      <c r="P149" s="142">
        <f t="shared" si="11"/>
        <v>0</v>
      </c>
      <c r="Q149" s="142">
        <v>1.2999999999999999E-4</v>
      </c>
      <c r="R149" s="142">
        <f t="shared" si="12"/>
        <v>1.2999999999999999E-4</v>
      </c>
      <c r="S149" s="142">
        <v>0</v>
      </c>
      <c r="T149" s="143">
        <f t="shared" si="13"/>
        <v>0</v>
      </c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R149" s="144" t="s">
        <v>145</v>
      </c>
      <c r="AT149" s="144" t="s">
        <v>197</v>
      </c>
      <c r="AU149" s="144" t="s">
        <v>88</v>
      </c>
      <c r="AY149" s="14" t="s">
        <v>136</v>
      </c>
      <c r="BE149" s="145">
        <f t="shared" si="14"/>
        <v>0</v>
      </c>
      <c r="BF149" s="145">
        <f t="shared" si="15"/>
        <v>36.6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4" t="s">
        <v>88</v>
      </c>
      <c r="BK149" s="145">
        <f t="shared" si="19"/>
        <v>36.6</v>
      </c>
      <c r="BL149" s="14" t="s">
        <v>143</v>
      </c>
      <c r="BM149" s="144" t="s">
        <v>783</v>
      </c>
    </row>
    <row r="150" spans="1:65" s="2" customFormat="1" ht="30" customHeight="1">
      <c r="A150" s="172"/>
      <c r="B150" s="132"/>
      <c r="C150" s="146" t="s">
        <v>476</v>
      </c>
      <c r="D150" s="146" t="s">
        <v>197</v>
      </c>
      <c r="E150" s="147" t="s">
        <v>784</v>
      </c>
      <c r="F150" s="148" t="s">
        <v>785</v>
      </c>
      <c r="G150" s="149" t="s">
        <v>194</v>
      </c>
      <c r="H150" s="150">
        <v>1</v>
      </c>
      <c r="I150" s="151">
        <v>11.3</v>
      </c>
      <c r="J150" s="151">
        <f t="shared" si="10"/>
        <v>11.3</v>
      </c>
      <c r="K150" s="152"/>
      <c r="L150" s="153"/>
      <c r="M150" s="154" t="s">
        <v>1</v>
      </c>
      <c r="N150" s="155" t="s">
        <v>38</v>
      </c>
      <c r="O150" s="142">
        <v>0</v>
      </c>
      <c r="P150" s="142">
        <f t="shared" si="11"/>
        <v>0</v>
      </c>
      <c r="Q150" s="142">
        <v>4.4999999999999999E-4</v>
      </c>
      <c r="R150" s="142">
        <f t="shared" si="12"/>
        <v>4.4999999999999999E-4</v>
      </c>
      <c r="S150" s="142">
        <v>0</v>
      </c>
      <c r="T150" s="143">
        <f t="shared" si="13"/>
        <v>0</v>
      </c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R150" s="144" t="s">
        <v>145</v>
      </c>
      <c r="AT150" s="144" t="s">
        <v>197</v>
      </c>
      <c r="AU150" s="144" t="s">
        <v>88</v>
      </c>
      <c r="AY150" s="14" t="s">
        <v>136</v>
      </c>
      <c r="BE150" s="145">
        <f t="shared" si="14"/>
        <v>0</v>
      </c>
      <c r="BF150" s="145">
        <f t="shared" si="15"/>
        <v>11.3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88</v>
      </c>
      <c r="BK150" s="145">
        <f t="shared" si="19"/>
        <v>11.3</v>
      </c>
      <c r="BL150" s="14" t="s">
        <v>143</v>
      </c>
      <c r="BM150" s="144" t="s">
        <v>786</v>
      </c>
    </row>
    <row r="151" spans="1:65" s="2" customFormat="1" ht="14.45" customHeight="1">
      <c r="A151" s="172"/>
      <c r="B151" s="132"/>
      <c r="C151" s="146" t="s">
        <v>451</v>
      </c>
      <c r="D151" s="146" t="s">
        <v>197</v>
      </c>
      <c r="E151" s="147" t="s">
        <v>787</v>
      </c>
      <c r="F151" s="148" t="s">
        <v>788</v>
      </c>
      <c r="G151" s="149" t="s">
        <v>194</v>
      </c>
      <c r="H151" s="150">
        <v>1</v>
      </c>
      <c r="I151" s="151">
        <v>79.78</v>
      </c>
      <c r="J151" s="151">
        <f t="shared" si="10"/>
        <v>79.78</v>
      </c>
      <c r="K151" s="152"/>
      <c r="L151" s="153"/>
      <c r="M151" s="154" t="s">
        <v>1</v>
      </c>
      <c r="N151" s="155" t="s">
        <v>38</v>
      </c>
      <c r="O151" s="142">
        <v>0</v>
      </c>
      <c r="P151" s="142">
        <f t="shared" si="11"/>
        <v>0</v>
      </c>
      <c r="Q151" s="142">
        <v>3.6099999999999999E-3</v>
      </c>
      <c r="R151" s="142">
        <f t="shared" si="12"/>
        <v>3.6099999999999999E-3</v>
      </c>
      <c r="S151" s="142">
        <v>0</v>
      </c>
      <c r="T151" s="143">
        <f t="shared" si="13"/>
        <v>0</v>
      </c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2"/>
      <c r="AE151" s="172"/>
      <c r="AR151" s="144" t="s">
        <v>145</v>
      </c>
      <c r="AT151" s="144" t="s">
        <v>197</v>
      </c>
      <c r="AU151" s="144" t="s">
        <v>88</v>
      </c>
      <c r="AY151" s="14" t="s">
        <v>136</v>
      </c>
      <c r="BE151" s="145">
        <f t="shared" si="14"/>
        <v>0</v>
      </c>
      <c r="BF151" s="145">
        <f t="shared" si="15"/>
        <v>79.78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4" t="s">
        <v>88</v>
      </c>
      <c r="BK151" s="145">
        <f t="shared" si="19"/>
        <v>79.78</v>
      </c>
      <c r="BL151" s="14" t="s">
        <v>143</v>
      </c>
      <c r="BM151" s="144" t="s">
        <v>789</v>
      </c>
    </row>
    <row r="152" spans="1:65" s="2" customFormat="1" ht="14.45" customHeight="1">
      <c r="A152" s="172"/>
      <c r="B152" s="132"/>
      <c r="C152" s="146" t="s">
        <v>260</v>
      </c>
      <c r="D152" s="146" t="s">
        <v>197</v>
      </c>
      <c r="E152" s="147" t="s">
        <v>790</v>
      </c>
      <c r="F152" s="148" t="s">
        <v>791</v>
      </c>
      <c r="G152" s="149" t="s">
        <v>194</v>
      </c>
      <c r="H152" s="150">
        <v>1</v>
      </c>
      <c r="I152" s="151">
        <v>69.84</v>
      </c>
      <c r="J152" s="151">
        <f t="shared" si="10"/>
        <v>69.84</v>
      </c>
      <c r="K152" s="152"/>
      <c r="L152" s="153"/>
      <c r="M152" s="154" t="s">
        <v>1</v>
      </c>
      <c r="N152" s="155" t="s">
        <v>38</v>
      </c>
      <c r="O152" s="142">
        <v>0</v>
      </c>
      <c r="P152" s="142">
        <f t="shared" si="11"/>
        <v>0</v>
      </c>
      <c r="Q152" s="142">
        <v>2.8E-3</v>
      </c>
      <c r="R152" s="142">
        <f t="shared" si="12"/>
        <v>2.8E-3</v>
      </c>
      <c r="S152" s="142">
        <v>0</v>
      </c>
      <c r="T152" s="143">
        <f t="shared" si="13"/>
        <v>0</v>
      </c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2"/>
      <c r="AE152" s="172"/>
      <c r="AR152" s="144" t="s">
        <v>145</v>
      </c>
      <c r="AT152" s="144" t="s">
        <v>197</v>
      </c>
      <c r="AU152" s="144" t="s">
        <v>88</v>
      </c>
      <c r="AY152" s="14" t="s">
        <v>136</v>
      </c>
      <c r="BE152" s="145">
        <f t="shared" si="14"/>
        <v>0</v>
      </c>
      <c r="BF152" s="145">
        <f t="shared" si="15"/>
        <v>69.84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4" t="s">
        <v>88</v>
      </c>
      <c r="BK152" s="145">
        <f t="shared" si="19"/>
        <v>69.84</v>
      </c>
      <c r="BL152" s="14" t="s">
        <v>143</v>
      </c>
      <c r="BM152" s="144" t="s">
        <v>792</v>
      </c>
    </row>
    <row r="153" spans="1:65" s="2" customFormat="1" ht="24.2" customHeight="1">
      <c r="A153" s="172"/>
      <c r="B153" s="132"/>
      <c r="C153" s="133" t="s">
        <v>264</v>
      </c>
      <c r="D153" s="133" t="s">
        <v>139</v>
      </c>
      <c r="E153" s="134" t="s">
        <v>793</v>
      </c>
      <c r="F153" s="135" t="s">
        <v>794</v>
      </c>
      <c r="G153" s="136" t="s">
        <v>194</v>
      </c>
      <c r="H153" s="137">
        <v>1</v>
      </c>
      <c r="I153" s="138">
        <v>48.99</v>
      </c>
      <c r="J153" s="138">
        <f t="shared" si="10"/>
        <v>48.99</v>
      </c>
      <c r="K153" s="139"/>
      <c r="L153" s="23"/>
      <c r="M153" s="140" t="s">
        <v>1</v>
      </c>
      <c r="N153" s="141" t="s">
        <v>38</v>
      </c>
      <c r="O153" s="142">
        <v>3.3210000000000002</v>
      </c>
      <c r="P153" s="142">
        <f t="shared" si="11"/>
        <v>3.3210000000000002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2"/>
      <c r="AE153" s="172"/>
      <c r="AR153" s="144" t="s">
        <v>143</v>
      </c>
      <c r="AT153" s="144" t="s">
        <v>139</v>
      </c>
      <c r="AU153" s="144" t="s">
        <v>88</v>
      </c>
      <c r="AY153" s="14" t="s">
        <v>136</v>
      </c>
      <c r="BE153" s="145">
        <f t="shared" si="14"/>
        <v>0</v>
      </c>
      <c r="BF153" s="145">
        <f t="shared" si="15"/>
        <v>48.99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4" t="s">
        <v>88</v>
      </c>
      <c r="BK153" s="145">
        <f t="shared" si="19"/>
        <v>48.99</v>
      </c>
      <c r="BL153" s="14" t="s">
        <v>143</v>
      </c>
      <c r="BM153" s="144" t="s">
        <v>795</v>
      </c>
    </row>
    <row r="154" spans="1:65" s="2" customFormat="1" ht="24.2" customHeight="1">
      <c r="A154" s="172"/>
      <c r="B154" s="132"/>
      <c r="C154" s="146" t="s">
        <v>430</v>
      </c>
      <c r="D154" s="146" t="s">
        <v>197</v>
      </c>
      <c r="E154" s="147" t="s">
        <v>796</v>
      </c>
      <c r="F154" s="148" t="s">
        <v>797</v>
      </c>
      <c r="G154" s="149" t="s">
        <v>194</v>
      </c>
      <c r="H154" s="150">
        <v>1</v>
      </c>
      <c r="I154" s="151">
        <v>38.82</v>
      </c>
      <c r="J154" s="151">
        <f t="shared" si="10"/>
        <v>38.82</v>
      </c>
      <c r="K154" s="152"/>
      <c r="L154" s="153"/>
      <c r="M154" s="154" t="s">
        <v>1</v>
      </c>
      <c r="N154" s="155" t="s">
        <v>38</v>
      </c>
      <c r="O154" s="142">
        <v>0</v>
      </c>
      <c r="P154" s="142">
        <f t="shared" si="11"/>
        <v>0</v>
      </c>
      <c r="Q154" s="142">
        <v>3.5000000000000001E-3</v>
      </c>
      <c r="R154" s="142">
        <f t="shared" si="12"/>
        <v>3.5000000000000001E-3</v>
      </c>
      <c r="S154" s="142">
        <v>0</v>
      </c>
      <c r="T154" s="143">
        <f t="shared" si="13"/>
        <v>0</v>
      </c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R154" s="144" t="s">
        <v>145</v>
      </c>
      <c r="AT154" s="144" t="s">
        <v>197</v>
      </c>
      <c r="AU154" s="144" t="s">
        <v>88</v>
      </c>
      <c r="AY154" s="14" t="s">
        <v>136</v>
      </c>
      <c r="BE154" s="145">
        <f t="shared" si="14"/>
        <v>0</v>
      </c>
      <c r="BF154" s="145">
        <f t="shared" si="15"/>
        <v>38.82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4" t="s">
        <v>88</v>
      </c>
      <c r="BK154" s="145">
        <f t="shared" si="19"/>
        <v>38.82</v>
      </c>
      <c r="BL154" s="14" t="s">
        <v>143</v>
      </c>
      <c r="BM154" s="144" t="s">
        <v>798</v>
      </c>
    </row>
    <row r="155" spans="1:65" s="2" customFormat="1" ht="24.2" customHeight="1">
      <c r="A155" s="172"/>
      <c r="B155" s="132"/>
      <c r="C155" s="133" t="s">
        <v>293</v>
      </c>
      <c r="D155" s="133" t="s">
        <v>139</v>
      </c>
      <c r="E155" s="134" t="s">
        <v>799</v>
      </c>
      <c r="F155" s="135" t="s">
        <v>800</v>
      </c>
      <c r="G155" s="136" t="s">
        <v>159</v>
      </c>
      <c r="H155" s="137">
        <v>151.19999999999999</v>
      </c>
      <c r="I155" s="138">
        <v>3.17</v>
      </c>
      <c r="J155" s="138">
        <f t="shared" si="10"/>
        <v>479.3</v>
      </c>
      <c r="K155" s="139"/>
      <c r="L155" s="23"/>
      <c r="M155" s="140" t="s">
        <v>1</v>
      </c>
      <c r="N155" s="141" t="s">
        <v>38</v>
      </c>
      <c r="O155" s="142">
        <v>0.19</v>
      </c>
      <c r="P155" s="142">
        <f t="shared" si="11"/>
        <v>28.727999999999998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2"/>
      <c r="AE155" s="172"/>
      <c r="AR155" s="144" t="s">
        <v>143</v>
      </c>
      <c r="AT155" s="144" t="s">
        <v>139</v>
      </c>
      <c r="AU155" s="144" t="s">
        <v>88</v>
      </c>
      <c r="AY155" s="14" t="s">
        <v>136</v>
      </c>
      <c r="BE155" s="145">
        <f t="shared" si="14"/>
        <v>0</v>
      </c>
      <c r="BF155" s="145">
        <f t="shared" si="15"/>
        <v>479.3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4" t="s">
        <v>88</v>
      </c>
      <c r="BK155" s="145">
        <f t="shared" si="19"/>
        <v>479.3</v>
      </c>
      <c r="BL155" s="14" t="s">
        <v>143</v>
      </c>
      <c r="BM155" s="144" t="s">
        <v>801</v>
      </c>
    </row>
    <row r="156" spans="1:65" s="2" customFormat="1" ht="24.2" customHeight="1">
      <c r="A156" s="172"/>
      <c r="B156" s="132"/>
      <c r="C156" s="133" t="s">
        <v>434</v>
      </c>
      <c r="D156" s="133" t="s">
        <v>139</v>
      </c>
      <c r="E156" s="134" t="s">
        <v>802</v>
      </c>
      <c r="F156" s="135" t="s">
        <v>803</v>
      </c>
      <c r="G156" s="136" t="s">
        <v>194</v>
      </c>
      <c r="H156" s="137">
        <v>1</v>
      </c>
      <c r="I156" s="138">
        <v>32.97</v>
      </c>
      <c r="J156" s="138">
        <f t="shared" si="10"/>
        <v>32.97</v>
      </c>
      <c r="K156" s="139"/>
      <c r="L156" s="23"/>
      <c r="M156" s="140" t="s">
        <v>1</v>
      </c>
      <c r="N156" s="141" t="s">
        <v>38</v>
      </c>
      <c r="O156" s="142">
        <v>1.61</v>
      </c>
      <c r="P156" s="142">
        <f t="shared" si="11"/>
        <v>1.61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R156" s="144" t="s">
        <v>143</v>
      </c>
      <c r="AT156" s="144" t="s">
        <v>139</v>
      </c>
      <c r="AU156" s="144" t="s">
        <v>88</v>
      </c>
      <c r="AY156" s="14" t="s">
        <v>136</v>
      </c>
      <c r="BE156" s="145">
        <f t="shared" si="14"/>
        <v>0</v>
      </c>
      <c r="BF156" s="145">
        <f t="shared" si="15"/>
        <v>32.97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4" t="s">
        <v>88</v>
      </c>
      <c r="BK156" s="145">
        <f t="shared" si="19"/>
        <v>32.97</v>
      </c>
      <c r="BL156" s="14" t="s">
        <v>143</v>
      </c>
      <c r="BM156" s="144" t="s">
        <v>804</v>
      </c>
    </row>
    <row r="157" spans="1:65" s="2" customFormat="1" ht="24.2" customHeight="1">
      <c r="A157" s="172"/>
      <c r="B157" s="132"/>
      <c r="C157" s="146" t="s">
        <v>438</v>
      </c>
      <c r="D157" s="146" t="s">
        <v>197</v>
      </c>
      <c r="E157" s="147" t="s">
        <v>805</v>
      </c>
      <c r="F157" s="148" t="s">
        <v>806</v>
      </c>
      <c r="G157" s="149" t="s">
        <v>194</v>
      </c>
      <c r="H157" s="150">
        <v>1</v>
      </c>
      <c r="I157" s="151">
        <v>955</v>
      </c>
      <c r="J157" s="151">
        <f t="shared" si="10"/>
        <v>955</v>
      </c>
      <c r="K157" s="152"/>
      <c r="L157" s="153"/>
      <c r="M157" s="154" t="s">
        <v>1</v>
      </c>
      <c r="N157" s="155" t="s">
        <v>38</v>
      </c>
      <c r="O157" s="142">
        <v>0</v>
      </c>
      <c r="P157" s="142">
        <f t="shared" si="11"/>
        <v>0</v>
      </c>
      <c r="Q157" s="142">
        <v>0.86</v>
      </c>
      <c r="R157" s="142">
        <f t="shared" si="12"/>
        <v>0.86</v>
      </c>
      <c r="S157" s="142">
        <v>0</v>
      </c>
      <c r="T157" s="143">
        <f t="shared" si="13"/>
        <v>0</v>
      </c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2"/>
      <c r="AE157" s="172"/>
      <c r="AR157" s="144" t="s">
        <v>145</v>
      </c>
      <c r="AT157" s="144" t="s">
        <v>197</v>
      </c>
      <c r="AU157" s="144" t="s">
        <v>88</v>
      </c>
      <c r="AY157" s="14" t="s">
        <v>136</v>
      </c>
      <c r="BE157" s="145">
        <f t="shared" si="14"/>
        <v>0</v>
      </c>
      <c r="BF157" s="145">
        <f t="shared" si="15"/>
        <v>955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4" t="s">
        <v>88</v>
      </c>
      <c r="BK157" s="145">
        <f t="shared" si="19"/>
        <v>955</v>
      </c>
      <c r="BL157" s="14" t="s">
        <v>143</v>
      </c>
      <c r="BM157" s="144" t="s">
        <v>807</v>
      </c>
    </row>
    <row r="158" spans="1:65" s="2" customFormat="1" ht="14.45" customHeight="1">
      <c r="A158" s="172"/>
      <c r="B158" s="132"/>
      <c r="C158" s="133" t="s">
        <v>649</v>
      </c>
      <c r="D158" s="133" t="s">
        <v>139</v>
      </c>
      <c r="E158" s="134" t="s">
        <v>808</v>
      </c>
      <c r="F158" s="135" t="s">
        <v>809</v>
      </c>
      <c r="G158" s="136" t="s">
        <v>194</v>
      </c>
      <c r="H158" s="137">
        <v>1</v>
      </c>
      <c r="I158" s="138">
        <v>22.59</v>
      </c>
      <c r="J158" s="138">
        <f t="shared" si="10"/>
        <v>22.59</v>
      </c>
      <c r="K158" s="139"/>
      <c r="L158" s="23"/>
      <c r="M158" s="140" t="s">
        <v>1</v>
      </c>
      <c r="N158" s="141" t="s">
        <v>38</v>
      </c>
      <c r="O158" s="142">
        <v>0.81599999999999995</v>
      </c>
      <c r="P158" s="142">
        <f t="shared" si="11"/>
        <v>0.81599999999999995</v>
      </c>
      <c r="Q158" s="142">
        <v>0.11865000000000001</v>
      </c>
      <c r="R158" s="142">
        <f t="shared" si="12"/>
        <v>0.11865000000000001</v>
      </c>
      <c r="S158" s="142">
        <v>0</v>
      </c>
      <c r="T158" s="143">
        <f t="shared" si="13"/>
        <v>0</v>
      </c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2"/>
      <c r="AE158" s="172"/>
      <c r="AR158" s="144" t="s">
        <v>143</v>
      </c>
      <c r="AT158" s="144" t="s">
        <v>139</v>
      </c>
      <c r="AU158" s="144" t="s">
        <v>88</v>
      </c>
      <c r="AY158" s="14" t="s">
        <v>136</v>
      </c>
      <c r="BE158" s="145">
        <f t="shared" si="14"/>
        <v>0</v>
      </c>
      <c r="BF158" s="145">
        <f t="shared" si="15"/>
        <v>22.59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4" t="s">
        <v>88</v>
      </c>
      <c r="BK158" s="145">
        <f t="shared" si="19"/>
        <v>22.59</v>
      </c>
      <c r="BL158" s="14" t="s">
        <v>143</v>
      </c>
      <c r="BM158" s="144" t="s">
        <v>810</v>
      </c>
    </row>
    <row r="159" spans="1:65" s="2" customFormat="1" ht="14.45" customHeight="1">
      <c r="A159" s="172"/>
      <c r="B159" s="132"/>
      <c r="C159" s="146" t="s">
        <v>653</v>
      </c>
      <c r="D159" s="146" t="s">
        <v>197</v>
      </c>
      <c r="E159" s="147" t="s">
        <v>811</v>
      </c>
      <c r="F159" s="148" t="s">
        <v>812</v>
      </c>
      <c r="G159" s="149" t="s">
        <v>194</v>
      </c>
      <c r="H159" s="150">
        <v>1</v>
      </c>
      <c r="I159" s="151">
        <v>23.37</v>
      </c>
      <c r="J159" s="151">
        <f t="shared" si="10"/>
        <v>23.37</v>
      </c>
      <c r="K159" s="152"/>
      <c r="L159" s="153"/>
      <c r="M159" s="154" t="s">
        <v>1</v>
      </c>
      <c r="N159" s="155" t="s">
        <v>38</v>
      </c>
      <c r="O159" s="142">
        <v>0</v>
      </c>
      <c r="P159" s="142">
        <f t="shared" si="11"/>
        <v>0</v>
      </c>
      <c r="Q159" s="142">
        <v>1.6E-2</v>
      </c>
      <c r="R159" s="142">
        <f t="shared" si="12"/>
        <v>1.6E-2</v>
      </c>
      <c r="S159" s="142">
        <v>0</v>
      </c>
      <c r="T159" s="143">
        <f t="shared" si="13"/>
        <v>0</v>
      </c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2"/>
      <c r="AE159" s="172"/>
      <c r="AR159" s="144" t="s">
        <v>145</v>
      </c>
      <c r="AT159" s="144" t="s">
        <v>197</v>
      </c>
      <c r="AU159" s="144" t="s">
        <v>88</v>
      </c>
      <c r="AY159" s="14" t="s">
        <v>136</v>
      </c>
      <c r="BE159" s="145">
        <f t="shared" si="14"/>
        <v>0</v>
      </c>
      <c r="BF159" s="145">
        <f t="shared" si="15"/>
        <v>23.37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4" t="s">
        <v>88</v>
      </c>
      <c r="BK159" s="145">
        <f t="shared" si="19"/>
        <v>23.37</v>
      </c>
      <c r="BL159" s="14" t="s">
        <v>143</v>
      </c>
      <c r="BM159" s="144" t="s">
        <v>813</v>
      </c>
    </row>
    <row r="160" spans="1:65" s="2" customFormat="1" ht="14.45" customHeight="1">
      <c r="A160" s="172"/>
      <c r="B160" s="132"/>
      <c r="C160" s="133" t="s">
        <v>442</v>
      </c>
      <c r="D160" s="133" t="s">
        <v>139</v>
      </c>
      <c r="E160" s="134" t="s">
        <v>814</v>
      </c>
      <c r="F160" s="135" t="s">
        <v>815</v>
      </c>
      <c r="G160" s="136" t="s">
        <v>159</v>
      </c>
      <c r="H160" s="137">
        <v>151.19999999999999</v>
      </c>
      <c r="I160" s="138">
        <v>1.1299999999999999</v>
      </c>
      <c r="J160" s="138">
        <f t="shared" si="10"/>
        <v>170.86</v>
      </c>
      <c r="K160" s="139"/>
      <c r="L160" s="23"/>
      <c r="M160" s="140" t="s">
        <v>1</v>
      </c>
      <c r="N160" s="141" t="s">
        <v>38</v>
      </c>
      <c r="O160" s="142">
        <v>0.03</v>
      </c>
      <c r="P160" s="142">
        <f t="shared" si="11"/>
        <v>4.5359999999999996</v>
      </c>
      <c r="Q160" s="142">
        <v>8.0000000000000007E-5</v>
      </c>
      <c r="R160" s="142">
        <f t="shared" si="12"/>
        <v>1.2096000000000001E-2</v>
      </c>
      <c r="S160" s="142">
        <v>0</v>
      </c>
      <c r="T160" s="143">
        <f t="shared" si="13"/>
        <v>0</v>
      </c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2"/>
      <c r="AE160" s="172"/>
      <c r="AR160" s="144" t="s">
        <v>143</v>
      </c>
      <c r="AT160" s="144" t="s">
        <v>139</v>
      </c>
      <c r="AU160" s="144" t="s">
        <v>88</v>
      </c>
      <c r="AY160" s="14" t="s">
        <v>136</v>
      </c>
      <c r="BE160" s="145">
        <f t="shared" si="14"/>
        <v>0</v>
      </c>
      <c r="BF160" s="145">
        <f t="shared" si="15"/>
        <v>170.86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4" t="s">
        <v>88</v>
      </c>
      <c r="BK160" s="145">
        <f t="shared" si="19"/>
        <v>170.86</v>
      </c>
      <c r="BL160" s="14" t="s">
        <v>143</v>
      </c>
      <c r="BM160" s="144" t="s">
        <v>816</v>
      </c>
    </row>
    <row r="161" spans="1:65" s="2" customFormat="1" ht="24.2" customHeight="1">
      <c r="A161" s="172"/>
      <c r="B161" s="132"/>
      <c r="C161" s="133" t="s">
        <v>191</v>
      </c>
      <c r="D161" s="133" t="s">
        <v>139</v>
      </c>
      <c r="E161" s="134" t="s">
        <v>817</v>
      </c>
      <c r="F161" s="135" t="s">
        <v>818</v>
      </c>
      <c r="G161" s="136" t="s">
        <v>159</v>
      </c>
      <c r="H161" s="137">
        <v>151.19999999999999</v>
      </c>
      <c r="I161" s="138">
        <v>0.8</v>
      </c>
      <c r="J161" s="138">
        <f t="shared" si="10"/>
        <v>120.96</v>
      </c>
      <c r="K161" s="139"/>
      <c r="L161" s="23"/>
      <c r="M161" s="140" t="s">
        <v>1</v>
      </c>
      <c r="N161" s="141" t="s">
        <v>38</v>
      </c>
      <c r="O161" s="142">
        <v>5.2499999999999998E-2</v>
      </c>
      <c r="P161" s="142">
        <f t="shared" si="11"/>
        <v>7.9379999999999988</v>
      </c>
      <c r="Q161" s="142">
        <v>1E-4</v>
      </c>
      <c r="R161" s="142">
        <f t="shared" si="12"/>
        <v>1.512E-2</v>
      </c>
      <c r="S161" s="142">
        <v>0</v>
      </c>
      <c r="T161" s="143">
        <f t="shared" si="13"/>
        <v>0</v>
      </c>
      <c r="U161" s="172"/>
      <c r="V161" s="172"/>
      <c r="W161" s="172"/>
      <c r="X161" s="172"/>
      <c r="Y161" s="172"/>
      <c r="Z161" s="172"/>
      <c r="AA161" s="172"/>
      <c r="AB161" s="172"/>
      <c r="AC161" s="172"/>
      <c r="AD161" s="172"/>
      <c r="AE161" s="172"/>
      <c r="AR161" s="144" t="s">
        <v>143</v>
      </c>
      <c r="AT161" s="144" t="s">
        <v>139</v>
      </c>
      <c r="AU161" s="144" t="s">
        <v>88</v>
      </c>
      <c r="AY161" s="14" t="s">
        <v>136</v>
      </c>
      <c r="BE161" s="145">
        <f t="shared" si="14"/>
        <v>0</v>
      </c>
      <c r="BF161" s="145">
        <f t="shared" si="15"/>
        <v>120.96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4" t="s">
        <v>88</v>
      </c>
      <c r="BK161" s="145">
        <f t="shared" si="19"/>
        <v>120.96</v>
      </c>
      <c r="BL161" s="14" t="s">
        <v>143</v>
      </c>
      <c r="BM161" s="144" t="s">
        <v>819</v>
      </c>
    </row>
    <row r="162" spans="1:65" s="12" customFormat="1" ht="22.9" customHeight="1">
      <c r="B162" s="120"/>
      <c r="D162" s="121" t="s">
        <v>71</v>
      </c>
      <c r="E162" s="130" t="s">
        <v>250</v>
      </c>
      <c r="F162" s="130" t="s">
        <v>251</v>
      </c>
      <c r="J162" s="131">
        <f>BK162</f>
        <v>783.51</v>
      </c>
      <c r="L162" s="120"/>
      <c r="M162" s="124"/>
      <c r="N162" s="125"/>
      <c r="O162" s="125"/>
      <c r="P162" s="126">
        <f>SUM(P163:P164)</f>
        <v>0.89531000000000005</v>
      </c>
      <c r="Q162" s="125"/>
      <c r="R162" s="126">
        <f>SUM(R163:R164)</f>
        <v>9.8670000000000008E-2</v>
      </c>
      <c r="S162" s="125"/>
      <c r="T162" s="127">
        <f>SUM(T163:T164)</f>
        <v>0</v>
      </c>
      <c r="AR162" s="121" t="s">
        <v>80</v>
      </c>
      <c r="AT162" s="128" t="s">
        <v>71</v>
      </c>
      <c r="AU162" s="128" t="s">
        <v>80</v>
      </c>
      <c r="AY162" s="121" t="s">
        <v>136</v>
      </c>
      <c r="BK162" s="129">
        <f>SUM(BK163:BK164)</f>
        <v>783.51</v>
      </c>
    </row>
    <row r="163" spans="1:65" s="2" customFormat="1" ht="24.2" customHeight="1">
      <c r="A163" s="172"/>
      <c r="B163" s="132"/>
      <c r="C163" s="133" t="s">
        <v>632</v>
      </c>
      <c r="D163" s="133" t="s">
        <v>139</v>
      </c>
      <c r="E163" s="134" t="s">
        <v>820</v>
      </c>
      <c r="F163" s="135" t="s">
        <v>821</v>
      </c>
      <c r="G163" s="136" t="s">
        <v>194</v>
      </c>
      <c r="H163" s="137">
        <v>1</v>
      </c>
      <c r="I163" s="138">
        <v>23.04</v>
      </c>
      <c r="J163" s="138">
        <f>ROUND(I163*H163,2)</f>
        <v>23.04</v>
      </c>
      <c r="K163" s="139"/>
      <c r="L163" s="23"/>
      <c r="M163" s="140" t="s">
        <v>1</v>
      </c>
      <c r="N163" s="141" t="s">
        <v>38</v>
      </c>
      <c r="O163" s="142">
        <v>0.89531000000000005</v>
      </c>
      <c r="P163" s="142">
        <f>O163*H163</f>
        <v>0.89531000000000005</v>
      </c>
      <c r="Q163" s="142">
        <v>6.7000000000000002E-4</v>
      </c>
      <c r="R163" s="142">
        <f>Q163*H163</f>
        <v>6.7000000000000002E-4</v>
      </c>
      <c r="S163" s="142">
        <v>0</v>
      </c>
      <c r="T163" s="143">
        <f>S163*H163</f>
        <v>0</v>
      </c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2"/>
      <c r="AE163" s="172"/>
      <c r="AR163" s="144" t="s">
        <v>143</v>
      </c>
      <c r="AT163" s="144" t="s">
        <v>139</v>
      </c>
      <c r="AU163" s="144" t="s">
        <v>88</v>
      </c>
      <c r="AY163" s="14" t="s">
        <v>136</v>
      </c>
      <c r="BE163" s="145">
        <f>IF(N163="základná",J163,0)</f>
        <v>0</v>
      </c>
      <c r="BF163" s="145">
        <f>IF(N163="znížená",J163,0)</f>
        <v>23.04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4" t="s">
        <v>88</v>
      </c>
      <c r="BK163" s="145">
        <f>ROUND(I163*H163,2)</f>
        <v>23.04</v>
      </c>
      <c r="BL163" s="14" t="s">
        <v>143</v>
      </c>
      <c r="BM163" s="144" t="s">
        <v>822</v>
      </c>
    </row>
    <row r="164" spans="1:65" s="2" customFormat="1" ht="24.2" customHeight="1">
      <c r="A164" s="172"/>
      <c r="B164" s="132"/>
      <c r="C164" s="146" t="s">
        <v>645</v>
      </c>
      <c r="D164" s="146" t="s">
        <v>197</v>
      </c>
      <c r="E164" s="147" t="s">
        <v>823</v>
      </c>
      <c r="F164" s="148" t="s">
        <v>824</v>
      </c>
      <c r="G164" s="149" t="s">
        <v>194</v>
      </c>
      <c r="H164" s="150">
        <v>1</v>
      </c>
      <c r="I164" s="151">
        <v>760.47</v>
      </c>
      <c r="J164" s="151">
        <f>ROUND(I164*H164,2)</f>
        <v>760.47</v>
      </c>
      <c r="K164" s="152"/>
      <c r="L164" s="153"/>
      <c r="M164" s="154" t="s">
        <v>1</v>
      </c>
      <c r="N164" s="155" t="s">
        <v>38</v>
      </c>
      <c r="O164" s="142">
        <v>0</v>
      </c>
      <c r="P164" s="142">
        <f>O164*H164</f>
        <v>0</v>
      </c>
      <c r="Q164" s="142">
        <v>9.8000000000000004E-2</v>
      </c>
      <c r="R164" s="142">
        <f>Q164*H164</f>
        <v>9.8000000000000004E-2</v>
      </c>
      <c r="S164" s="142">
        <v>0</v>
      </c>
      <c r="T164" s="143">
        <f>S164*H164</f>
        <v>0</v>
      </c>
      <c r="U164" s="172"/>
      <c r="V164" s="172"/>
      <c r="W164" s="172"/>
      <c r="X164" s="172"/>
      <c r="Y164" s="172"/>
      <c r="Z164" s="172"/>
      <c r="AA164" s="172"/>
      <c r="AB164" s="172"/>
      <c r="AC164" s="172"/>
      <c r="AD164" s="172"/>
      <c r="AE164" s="172"/>
      <c r="AR164" s="144" t="s">
        <v>145</v>
      </c>
      <c r="AT164" s="144" t="s">
        <v>197</v>
      </c>
      <c r="AU164" s="144" t="s">
        <v>88</v>
      </c>
      <c r="AY164" s="14" t="s">
        <v>136</v>
      </c>
      <c r="BE164" s="145">
        <f>IF(N164="základná",J164,0)</f>
        <v>0</v>
      </c>
      <c r="BF164" s="145">
        <f>IF(N164="znížená",J164,0)</f>
        <v>760.47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4" t="s">
        <v>88</v>
      </c>
      <c r="BK164" s="145">
        <f>ROUND(I164*H164,2)</f>
        <v>760.47</v>
      </c>
      <c r="BL164" s="14" t="s">
        <v>143</v>
      </c>
      <c r="BM164" s="144" t="s">
        <v>825</v>
      </c>
    </row>
    <row r="165" spans="1:65" s="12" customFormat="1" ht="22.9" customHeight="1">
      <c r="B165" s="120"/>
      <c r="D165" s="121" t="s">
        <v>71</v>
      </c>
      <c r="E165" s="130" t="s">
        <v>307</v>
      </c>
      <c r="F165" s="130" t="s">
        <v>308</v>
      </c>
      <c r="J165" s="131">
        <f>BK165</f>
        <v>2225.9499999999998</v>
      </c>
      <c r="L165" s="120"/>
      <c r="M165" s="124"/>
      <c r="N165" s="125"/>
      <c r="O165" s="125"/>
      <c r="P165" s="126">
        <f>P166</f>
        <v>94.726031999999989</v>
      </c>
      <c r="Q165" s="125"/>
      <c r="R165" s="126">
        <f>R166</f>
        <v>0</v>
      </c>
      <c r="S165" s="125"/>
      <c r="T165" s="127">
        <f>T166</f>
        <v>0</v>
      </c>
      <c r="AR165" s="121" t="s">
        <v>80</v>
      </c>
      <c r="AT165" s="128" t="s">
        <v>71</v>
      </c>
      <c r="AU165" s="128" t="s">
        <v>80</v>
      </c>
      <c r="AY165" s="121" t="s">
        <v>136</v>
      </c>
      <c r="BK165" s="129">
        <f>BK166</f>
        <v>2225.9499999999998</v>
      </c>
    </row>
    <row r="166" spans="1:65" s="2" customFormat="1" ht="24.2" customHeight="1">
      <c r="A166" s="172"/>
      <c r="B166" s="132"/>
      <c r="C166" s="133" t="s">
        <v>196</v>
      </c>
      <c r="D166" s="133" t="s">
        <v>139</v>
      </c>
      <c r="E166" s="134" t="s">
        <v>826</v>
      </c>
      <c r="F166" s="135" t="s">
        <v>827</v>
      </c>
      <c r="G166" s="136" t="s">
        <v>181</v>
      </c>
      <c r="H166" s="137">
        <v>73.488</v>
      </c>
      <c r="I166" s="138">
        <v>30.29</v>
      </c>
      <c r="J166" s="138">
        <f>ROUND(I166*H166,2)</f>
        <v>2225.9499999999998</v>
      </c>
      <c r="K166" s="139"/>
      <c r="L166" s="23"/>
      <c r="M166" s="140" t="s">
        <v>1</v>
      </c>
      <c r="N166" s="141" t="s">
        <v>38</v>
      </c>
      <c r="O166" s="142">
        <v>1.2889999999999999</v>
      </c>
      <c r="P166" s="142">
        <f>O166*H166</f>
        <v>94.726031999999989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2"/>
      <c r="AE166" s="172"/>
      <c r="AR166" s="144" t="s">
        <v>143</v>
      </c>
      <c r="AT166" s="144" t="s">
        <v>139</v>
      </c>
      <c r="AU166" s="144" t="s">
        <v>88</v>
      </c>
      <c r="AY166" s="14" t="s">
        <v>136</v>
      </c>
      <c r="BE166" s="145">
        <f>IF(N166="základná",J166,0)</f>
        <v>0</v>
      </c>
      <c r="BF166" s="145">
        <f>IF(N166="znížená",J166,0)</f>
        <v>2225.9499999999998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4" t="s">
        <v>88</v>
      </c>
      <c r="BK166" s="145">
        <f>ROUND(I166*H166,2)</f>
        <v>2225.9499999999998</v>
      </c>
      <c r="BL166" s="14" t="s">
        <v>143</v>
      </c>
      <c r="BM166" s="144" t="s">
        <v>828</v>
      </c>
    </row>
    <row r="167" spans="1:65" s="12" customFormat="1" ht="25.9" customHeight="1">
      <c r="B167" s="120"/>
      <c r="D167" s="121" t="s">
        <v>71</v>
      </c>
      <c r="E167" s="122" t="s">
        <v>829</v>
      </c>
      <c r="F167" s="122" t="s">
        <v>830</v>
      </c>
      <c r="J167" s="123">
        <f>BK167</f>
        <v>2539</v>
      </c>
      <c r="L167" s="120"/>
      <c r="M167" s="124"/>
      <c r="N167" s="125"/>
      <c r="O167" s="125"/>
      <c r="P167" s="126">
        <f>SUM(P168:P169)</f>
        <v>0</v>
      </c>
      <c r="Q167" s="125"/>
      <c r="R167" s="126">
        <f>SUM(R168:R169)</f>
        <v>0</v>
      </c>
      <c r="S167" s="125"/>
      <c r="T167" s="127">
        <f>SUM(T168:T169)</f>
        <v>0</v>
      </c>
      <c r="AR167" s="121" t="s">
        <v>143</v>
      </c>
      <c r="AT167" s="128" t="s">
        <v>71</v>
      </c>
      <c r="AU167" s="128" t="s">
        <v>72</v>
      </c>
      <c r="AY167" s="121" t="s">
        <v>136</v>
      </c>
      <c r="BK167" s="129">
        <f>SUM(BK168:BK169)</f>
        <v>2539</v>
      </c>
    </row>
    <row r="168" spans="1:65" s="2" customFormat="1" ht="14.45" customHeight="1">
      <c r="A168" s="172"/>
      <c r="B168" s="132"/>
      <c r="C168" s="133" t="s">
        <v>170</v>
      </c>
      <c r="D168" s="133" t="s">
        <v>139</v>
      </c>
      <c r="E168" s="134" t="s">
        <v>80</v>
      </c>
      <c r="F168" s="135" t="s">
        <v>831</v>
      </c>
      <c r="G168" s="136" t="s">
        <v>194</v>
      </c>
      <c r="H168" s="137">
        <v>1</v>
      </c>
      <c r="I168" s="138">
        <v>1123</v>
      </c>
      <c r="J168" s="138">
        <f t="shared" ref="J168:J169" si="20">ROUND(I168*H168,2)</f>
        <v>1123</v>
      </c>
      <c r="K168" s="139"/>
      <c r="L168" s="23"/>
      <c r="M168" s="140" t="s">
        <v>1</v>
      </c>
      <c r="N168" s="141" t="s">
        <v>38</v>
      </c>
      <c r="O168" s="142">
        <v>0</v>
      </c>
      <c r="P168" s="142">
        <f t="shared" ref="P168:P169" si="21">O168*H168</f>
        <v>0</v>
      </c>
      <c r="Q168" s="142">
        <v>0</v>
      </c>
      <c r="R168" s="142">
        <f t="shared" ref="R168:R169" si="22">Q168*H168</f>
        <v>0</v>
      </c>
      <c r="S168" s="142">
        <v>0</v>
      </c>
      <c r="T168" s="143">
        <f t="shared" ref="T168:T169" si="23">S168*H168</f>
        <v>0</v>
      </c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R168" s="144" t="s">
        <v>832</v>
      </c>
      <c r="AT168" s="144" t="s">
        <v>139</v>
      </c>
      <c r="AU168" s="144" t="s">
        <v>80</v>
      </c>
      <c r="AY168" s="14" t="s">
        <v>136</v>
      </c>
      <c r="BE168" s="145">
        <f t="shared" ref="BE168:BE169" si="24">IF(N168="základná",J168,0)</f>
        <v>0</v>
      </c>
      <c r="BF168" s="145">
        <f t="shared" ref="BF168:BF169" si="25">IF(N168="znížená",J168,0)</f>
        <v>1123</v>
      </c>
      <c r="BG168" s="145">
        <f t="shared" ref="BG168:BG169" si="26">IF(N168="zákl. prenesená",J168,0)</f>
        <v>0</v>
      </c>
      <c r="BH168" s="145">
        <f t="shared" ref="BH168:BH169" si="27">IF(N168="zníž. prenesená",J168,0)</f>
        <v>0</v>
      </c>
      <c r="BI168" s="145">
        <f t="shared" ref="BI168:BI169" si="28">IF(N168="nulová",J168,0)</f>
        <v>0</v>
      </c>
      <c r="BJ168" s="14" t="s">
        <v>88</v>
      </c>
      <c r="BK168" s="145">
        <f t="shared" ref="BK168:BK169" si="29">ROUND(I168*H168,2)</f>
        <v>1123</v>
      </c>
      <c r="BL168" s="14" t="s">
        <v>832</v>
      </c>
      <c r="BM168" s="144" t="s">
        <v>833</v>
      </c>
    </row>
    <row r="169" spans="1:65" s="2" customFormat="1" ht="14.45" customHeight="1">
      <c r="A169" s="172"/>
      <c r="B169" s="132"/>
      <c r="C169" s="146" t="s">
        <v>174</v>
      </c>
      <c r="D169" s="146" t="s">
        <v>197</v>
      </c>
      <c r="E169" s="147" t="s">
        <v>289</v>
      </c>
      <c r="F169" s="148" t="s">
        <v>834</v>
      </c>
      <c r="G169" s="149" t="s">
        <v>194</v>
      </c>
      <c r="H169" s="150">
        <v>6</v>
      </c>
      <c r="I169" s="151">
        <v>236</v>
      </c>
      <c r="J169" s="151">
        <f t="shared" si="20"/>
        <v>1416</v>
      </c>
      <c r="K169" s="152"/>
      <c r="L169" s="153"/>
      <c r="M169" s="154" t="s">
        <v>1</v>
      </c>
      <c r="N169" s="155" t="s">
        <v>38</v>
      </c>
      <c r="O169" s="142">
        <v>0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R169" s="144" t="s">
        <v>832</v>
      </c>
      <c r="AT169" s="144" t="s">
        <v>197</v>
      </c>
      <c r="AU169" s="144" t="s">
        <v>80</v>
      </c>
      <c r="AY169" s="14" t="s">
        <v>136</v>
      </c>
      <c r="BE169" s="145">
        <f t="shared" si="24"/>
        <v>0</v>
      </c>
      <c r="BF169" s="145">
        <f t="shared" si="25"/>
        <v>1416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4" t="s">
        <v>88</v>
      </c>
      <c r="BK169" s="145">
        <f t="shared" si="29"/>
        <v>1416</v>
      </c>
      <c r="BL169" s="14" t="s">
        <v>832</v>
      </c>
      <c r="BM169" s="144" t="s">
        <v>835</v>
      </c>
    </row>
    <row r="170" spans="1:65" s="2" customFormat="1" ht="6.95" customHeight="1">
      <c r="A170" s="172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23"/>
      <c r="M170" s="172"/>
      <c r="O170" s="172"/>
      <c r="P170" s="172"/>
      <c r="Q170" s="172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</row>
  </sheetData>
  <autoFilter ref="C122:K169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9" ma:contentTypeDescription="Create a new document." ma:contentTypeScope="" ma:versionID="eec10eb928df2f4e6001a7949bebd33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0b873cb210727552462137108ea66233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949D26-1D57-4F95-848E-E4BF9BC715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3A8987-345C-4C3D-BE98-59DAF4EC4B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FF8CDA-CCFB-4A29-AB51-0AF17E8F76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16</vt:i4>
      </vt:variant>
    </vt:vector>
  </HeadingPairs>
  <TitlesOfParts>
    <vt:vector size="25" baseType="lpstr">
      <vt:lpstr>Rekapitulácia stavby</vt:lpstr>
      <vt:lpstr>9-21 POV</vt:lpstr>
      <vt:lpstr>2-21-1 - SO 01 Spevnené p...</vt:lpstr>
      <vt:lpstr>2-21-2-1 - Typový mobiliá...</vt:lpstr>
      <vt:lpstr>2-21-2-2 - Typový mobiliá...</vt:lpstr>
      <vt:lpstr>2-21-2-3 - Atypové prvky</vt:lpstr>
      <vt:lpstr>2-21-3-1 - Výruby I.etapa</vt:lpstr>
      <vt:lpstr>2-21-3-3 - Vegetačné prvky</vt:lpstr>
      <vt:lpstr>2-21-4 - SO 04 Vodovodná ...</vt:lpstr>
      <vt:lpstr>'2-21-1 - SO 01 Spevnené p...'!Názvy_tlače</vt:lpstr>
      <vt:lpstr>'2-21-2-1 - Typový mobiliá...'!Názvy_tlače</vt:lpstr>
      <vt:lpstr>'2-21-2-2 - Typový mobiliá...'!Názvy_tlače</vt:lpstr>
      <vt:lpstr>'2-21-2-3 - Atypové prvky'!Názvy_tlače</vt:lpstr>
      <vt:lpstr>'2-21-3-1 - Výruby I.etapa'!Názvy_tlače</vt:lpstr>
      <vt:lpstr>'2-21-3-3 - Vegetačné prvky'!Názvy_tlače</vt:lpstr>
      <vt:lpstr>'2-21-4 - SO 04 Vodovodná ...'!Názvy_tlače</vt:lpstr>
      <vt:lpstr>'Rekapitulácia stavby'!Názvy_tlače</vt:lpstr>
      <vt:lpstr>'2-21-1 - SO 01 Spevnené p...'!Oblasť_tlače</vt:lpstr>
      <vt:lpstr>'2-21-2-1 - Typový mobiliá...'!Oblasť_tlače</vt:lpstr>
      <vt:lpstr>'2-21-2-2 - Typový mobiliá...'!Oblasť_tlače</vt:lpstr>
      <vt:lpstr>'2-21-2-3 - Atypové prvky'!Oblasť_tlače</vt:lpstr>
      <vt:lpstr>'2-21-3-1 - Výruby I.etapa'!Oblasť_tlače</vt:lpstr>
      <vt:lpstr>'2-21-3-3 - Vegetačné prvky'!Oblasť_tlače</vt:lpstr>
      <vt:lpstr>'2-21-4 - SO 04 Vodovodná ...'!Oblasť_tlače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DESKTOP-FJ8P97R\Peter Vandriak</dc:creator>
  <cp:keywords/>
  <dc:description/>
  <cp:lastModifiedBy>Bali Peter, Ing., PhD.</cp:lastModifiedBy>
  <cp:revision/>
  <dcterms:created xsi:type="dcterms:W3CDTF">2021-03-25T09:22:46Z</dcterms:created>
  <dcterms:modified xsi:type="dcterms:W3CDTF">2021-06-16T15:55:35Z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