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ZŠ Cabajská\"/>
    </mc:Choice>
  </mc:AlternateContent>
  <bookViews>
    <workbookView xWindow="0" yWindow="0" windowWidth="28800" windowHeight="12330"/>
  </bookViews>
  <sheets>
    <sheet name="Rekapitulácia stavby" sheetId="1" r:id="rId1"/>
    <sheet name="01.1 - 01.1 - Zateplenie ..." sheetId="2" r:id="rId2"/>
    <sheet name="01.2 - 01.2 - Bleskozvod" sheetId="3" r:id="rId3"/>
    <sheet name="01.3 - 01.3 - Hydraulické..." sheetId="4" r:id="rId4"/>
    <sheet name="02.1 - 02.1 - Zateplenie ..." sheetId="5" r:id="rId5"/>
    <sheet name="02.2 - 02.2 - Bleskozvod" sheetId="6" r:id="rId6"/>
    <sheet name="02.3 - 02.3 - Hydraulické..." sheetId="7" r:id="rId7"/>
    <sheet name="02.4 - 02.4 - Vzduchotech..." sheetId="8" r:id="rId8"/>
  </sheets>
  <definedNames>
    <definedName name="_xlnm._FilterDatabase" localSheetId="1" hidden="1">'01.1 - 01.1 - Zateplenie ...'!$C$140:$K$323</definedName>
    <definedName name="_xlnm._FilterDatabase" localSheetId="2" hidden="1">'01.2 - 01.2 - Bleskozvod'!$C$127:$K$171</definedName>
    <definedName name="_xlnm._FilterDatabase" localSheetId="3" hidden="1">'01.3 - 01.3 - Hydraulické...'!$C$132:$K$186</definedName>
    <definedName name="_xlnm._FilterDatabase" localSheetId="4" hidden="1">'02.1 - 02.1 - Zateplenie ...'!$C$142:$K$338</definedName>
    <definedName name="_xlnm._FilterDatabase" localSheetId="5" hidden="1">'02.2 - 02.2 - Bleskozvod'!$C$127:$K$178</definedName>
    <definedName name="_xlnm._FilterDatabase" localSheetId="6" hidden="1">'02.3 - 02.3 - Hydraulické...'!$C$130:$K$176</definedName>
    <definedName name="_xlnm._FilterDatabase" localSheetId="7" hidden="1">'02.4 - 02.4 - Vzduchotech...'!$C$127:$K$166</definedName>
    <definedName name="_xlnm.Print_Titles" localSheetId="1">'01.1 - 01.1 - Zateplenie ...'!$140:$140</definedName>
    <definedName name="_xlnm.Print_Titles" localSheetId="2">'01.2 - 01.2 - Bleskozvod'!$127:$127</definedName>
    <definedName name="_xlnm.Print_Titles" localSheetId="3">'01.3 - 01.3 - Hydraulické...'!$132:$132</definedName>
    <definedName name="_xlnm.Print_Titles" localSheetId="4">'02.1 - 02.1 - Zateplenie ...'!$142:$142</definedName>
    <definedName name="_xlnm.Print_Titles" localSheetId="5">'02.2 - 02.2 - Bleskozvod'!$127:$127</definedName>
    <definedName name="_xlnm.Print_Titles" localSheetId="6">'02.3 - 02.3 - Hydraulické...'!$130:$130</definedName>
    <definedName name="_xlnm.Print_Titles" localSheetId="7">'02.4 - 02.4 - Vzduchotech...'!$127:$127</definedName>
    <definedName name="_xlnm.Print_Titles" localSheetId="0">'Rekapitulácia stavby'!$92:$92</definedName>
    <definedName name="_xlnm.Print_Area" localSheetId="1">'01.1 - 01.1 - Zateplenie ...'!$C$4:$J$76,'01.1 - 01.1 - Zateplenie ...'!$C$82:$J$120,'01.1 - 01.1 - Zateplenie ...'!$C$126:$J$323</definedName>
    <definedName name="_xlnm.Print_Area" localSheetId="2">'01.2 - 01.2 - Bleskozvod'!$C$4:$J$76,'01.2 - 01.2 - Bleskozvod'!$C$82:$J$107,'01.2 - 01.2 - Bleskozvod'!$C$113:$J$171</definedName>
    <definedName name="_xlnm.Print_Area" localSheetId="3">'01.3 - 01.3 - Hydraulické...'!$C$4:$J$76,'01.3 - 01.3 - Hydraulické...'!$C$82:$J$112,'01.3 - 01.3 - Hydraulické...'!$C$118:$J$186</definedName>
    <definedName name="_xlnm.Print_Area" localSheetId="4">'02.1 - 02.1 - Zateplenie ...'!$C$4:$J$76,'02.1 - 02.1 - Zateplenie ...'!$C$82:$J$122,'02.1 - 02.1 - Zateplenie ...'!$C$128:$J$338</definedName>
    <definedName name="_xlnm.Print_Area" localSheetId="5">'02.2 - 02.2 - Bleskozvod'!$C$4:$J$76,'02.2 - 02.2 - Bleskozvod'!$C$82:$J$107,'02.2 - 02.2 - Bleskozvod'!$C$113:$J$178</definedName>
    <definedName name="_xlnm.Print_Area" localSheetId="6">'02.3 - 02.3 - Hydraulické...'!$C$4:$J$76,'02.3 - 02.3 - Hydraulické...'!$C$82:$J$110,'02.3 - 02.3 - Hydraulické...'!$C$116:$J$176</definedName>
    <definedName name="_xlnm.Print_Area" localSheetId="7">'02.4 - 02.4 - Vzduchotech...'!$C$4:$J$76,'02.4 - 02.4 - Vzduchotech...'!$C$82:$J$107,'02.4 - 02.4 - Vzduchotech...'!$C$113:$J$166</definedName>
    <definedName name="_xlnm.Print_Area" localSheetId="0">'Rekapitulácia stavby'!$D$4:$AO$76,'Rekapitulácia stavby'!$C$82:$AQ$104</definedName>
  </definedNames>
  <calcPr calcId="162913"/>
</workbook>
</file>

<file path=xl/calcChain.xml><?xml version="1.0" encoding="utf-8"?>
<calcChain xmlns="http://schemas.openxmlformats.org/spreadsheetml/2006/main">
  <c r="J131" i="8" l="1"/>
  <c r="T130" i="8"/>
  <c r="R130" i="8"/>
  <c r="P130" i="8"/>
  <c r="BK130" i="8"/>
  <c r="J130" i="8"/>
  <c r="J100" i="8"/>
  <c r="J41" i="8"/>
  <c r="J40" i="8"/>
  <c r="AY103" i="1"/>
  <c r="J39" i="8"/>
  <c r="AX103" i="1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J101" i="8"/>
  <c r="J125" i="8"/>
  <c r="F125" i="8"/>
  <c r="F124" i="8"/>
  <c r="F122" i="8"/>
  <c r="E120" i="8"/>
  <c r="J33" i="8"/>
  <c r="J94" i="8"/>
  <c r="F94" i="8"/>
  <c r="F93" i="8"/>
  <c r="F91" i="8"/>
  <c r="E89" i="8"/>
  <c r="J23" i="8"/>
  <c r="E23" i="8"/>
  <c r="J124" i="8" s="1"/>
  <c r="J22" i="8"/>
  <c r="J14" i="8"/>
  <c r="J122" i="8" s="1"/>
  <c r="E7" i="8"/>
  <c r="E85" i="8"/>
  <c r="J41" i="7"/>
  <c r="J40" i="7"/>
  <c r="AY102" i="1" s="1"/>
  <c r="J39" i="7"/>
  <c r="AX102" i="1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J128" i="7"/>
  <c r="F128" i="7"/>
  <c r="F127" i="7"/>
  <c r="F125" i="7"/>
  <c r="E123" i="7"/>
  <c r="J33" i="7"/>
  <c r="J94" i="7"/>
  <c r="F94" i="7"/>
  <c r="F93" i="7"/>
  <c r="F91" i="7"/>
  <c r="E89" i="7"/>
  <c r="J23" i="7"/>
  <c r="E23" i="7"/>
  <c r="J93" i="7" s="1"/>
  <c r="J22" i="7"/>
  <c r="J14" i="7"/>
  <c r="J91" i="7"/>
  <c r="E7" i="7"/>
  <c r="E119" i="7"/>
  <c r="J41" i="6"/>
  <c r="J40" i="6"/>
  <c r="AY101" i="1"/>
  <c r="J39" i="6"/>
  <c r="AX101" i="1" s="1"/>
  <c r="BI178" i="6"/>
  <c r="BH178" i="6"/>
  <c r="BG178" i="6"/>
  <c r="BE178" i="6"/>
  <c r="T178" i="6"/>
  <c r="T177" i="6" s="1"/>
  <c r="R178" i="6"/>
  <c r="R177" i="6" s="1"/>
  <c r="P178" i="6"/>
  <c r="P177" i="6"/>
  <c r="BI176" i="6"/>
  <c r="BH176" i="6"/>
  <c r="BG176" i="6"/>
  <c r="BE176" i="6"/>
  <c r="T176" i="6"/>
  <c r="T175" i="6"/>
  <c r="R176" i="6"/>
  <c r="R175" i="6" s="1"/>
  <c r="P176" i="6"/>
  <c r="P175" i="6" s="1"/>
  <c r="P130" i="6" s="1"/>
  <c r="P129" i="6" s="1"/>
  <c r="P128" i="6" s="1"/>
  <c r="AU101" i="1" s="1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T130" i="6" s="1"/>
  <c r="T129" i="6" s="1"/>
  <c r="T128" i="6" s="1"/>
  <c r="R132" i="6"/>
  <c r="P132" i="6"/>
  <c r="BI131" i="6"/>
  <c r="BH131" i="6"/>
  <c r="BG131" i="6"/>
  <c r="BE131" i="6"/>
  <c r="T131" i="6"/>
  <c r="R131" i="6"/>
  <c r="P131" i="6"/>
  <c r="J125" i="6"/>
  <c r="F125" i="6"/>
  <c r="F124" i="6"/>
  <c r="F122" i="6"/>
  <c r="E120" i="6"/>
  <c r="J33" i="6"/>
  <c r="J94" i="6"/>
  <c r="F94" i="6"/>
  <c r="F93" i="6"/>
  <c r="F91" i="6"/>
  <c r="E89" i="6"/>
  <c r="J23" i="6"/>
  <c r="E23" i="6"/>
  <c r="J93" i="6"/>
  <c r="J22" i="6"/>
  <c r="J14" i="6"/>
  <c r="J122" i="6"/>
  <c r="E7" i="6"/>
  <c r="E85" i="6"/>
  <c r="J41" i="5"/>
  <c r="J40" i="5"/>
  <c r="AY100" i="1" s="1"/>
  <c r="J39" i="5"/>
  <c r="AX100" i="1" s="1"/>
  <c r="BI338" i="5"/>
  <c r="BH338" i="5"/>
  <c r="BG338" i="5"/>
  <c r="BE338" i="5"/>
  <c r="T338" i="5"/>
  <c r="R338" i="5"/>
  <c r="P338" i="5"/>
  <c r="BI337" i="5"/>
  <c r="BH337" i="5"/>
  <c r="BG337" i="5"/>
  <c r="BE337" i="5"/>
  <c r="T337" i="5"/>
  <c r="R337" i="5"/>
  <c r="P337" i="5"/>
  <c r="BI336" i="5"/>
  <c r="BH336" i="5"/>
  <c r="BG336" i="5"/>
  <c r="BE336" i="5"/>
  <c r="T336" i="5"/>
  <c r="R336" i="5"/>
  <c r="P336" i="5"/>
  <c r="BI335" i="5"/>
  <c r="BH335" i="5"/>
  <c r="BG335" i="5"/>
  <c r="BE335" i="5"/>
  <c r="T335" i="5"/>
  <c r="R335" i="5"/>
  <c r="P335" i="5"/>
  <c r="BI333" i="5"/>
  <c r="BH333" i="5"/>
  <c r="BG333" i="5"/>
  <c r="BE333" i="5"/>
  <c r="T333" i="5"/>
  <c r="R333" i="5"/>
  <c r="P333" i="5"/>
  <c r="BI332" i="5"/>
  <c r="BH332" i="5"/>
  <c r="BG332" i="5"/>
  <c r="BE332" i="5"/>
  <c r="T332" i="5"/>
  <c r="R332" i="5"/>
  <c r="P332" i="5"/>
  <c r="BI331" i="5"/>
  <c r="BH331" i="5"/>
  <c r="BG331" i="5"/>
  <c r="BE331" i="5"/>
  <c r="T331" i="5"/>
  <c r="R331" i="5"/>
  <c r="P331" i="5"/>
  <c r="BI330" i="5"/>
  <c r="BH330" i="5"/>
  <c r="BG330" i="5"/>
  <c r="BE330" i="5"/>
  <c r="T330" i="5"/>
  <c r="R330" i="5"/>
  <c r="P330" i="5"/>
  <c r="BI329" i="5"/>
  <c r="BH329" i="5"/>
  <c r="BG329" i="5"/>
  <c r="BE329" i="5"/>
  <c r="T329" i="5"/>
  <c r="R329" i="5"/>
  <c r="P329" i="5"/>
  <c r="BI328" i="5"/>
  <c r="BH328" i="5"/>
  <c r="BG328" i="5"/>
  <c r="BE328" i="5"/>
  <c r="T328" i="5"/>
  <c r="R328" i="5"/>
  <c r="P328" i="5"/>
  <c r="BI326" i="5"/>
  <c r="BH326" i="5"/>
  <c r="BG326" i="5"/>
  <c r="BE326" i="5"/>
  <c r="T326" i="5"/>
  <c r="T325" i="5" s="1"/>
  <c r="R326" i="5"/>
  <c r="R325" i="5" s="1"/>
  <c r="P326" i="5"/>
  <c r="P325" i="5"/>
  <c r="BI324" i="5"/>
  <c r="BH324" i="5"/>
  <c r="BG324" i="5"/>
  <c r="BE324" i="5"/>
  <c r="T324" i="5"/>
  <c r="R324" i="5"/>
  <c r="P324" i="5"/>
  <c r="BI323" i="5"/>
  <c r="BH323" i="5"/>
  <c r="BG323" i="5"/>
  <c r="BE323" i="5"/>
  <c r="T323" i="5"/>
  <c r="R323" i="5"/>
  <c r="P323" i="5"/>
  <c r="BI322" i="5"/>
  <c r="BH322" i="5"/>
  <c r="BG322" i="5"/>
  <c r="BE322" i="5"/>
  <c r="T322" i="5"/>
  <c r="R322" i="5"/>
  <c r="P322" i="5"/>
  <c r="BI321" i="5"/>
  <c r="BH321" i="5"/>
  <c r="BG321" i="5"/>
  <c r="BE321" i="5"/>
  <c r="T321" i="5"/>
  <c r="R321" i="5"/>
  <c r="P321" i="5"/>
  <c r="BI320" i="5"/>
  <c r="BH320" i="5"/>
  <c r="BG320" i="5"/>
  <c r="BE320" i="5"/>
  <c r="T320" i="5"/>
  <c r="R320" i="5"/>
  <c r="P320" i="5"/>
  <c r="BI319" i="5"/>
  <c r="BH319" i="5"/>
  <c r="BG319" i="5"/>
  <c r="BE319" i="5"/>
  <c r="T319" i="5"/>
  <c r="R319" i="5"/>
  <c r="P319" i="5"/>
  <c r="BI318" i="5"/>
  <c r="BH318" i="5"/>
  <c r="BG318" i="5"/>
  <c r="BE318" i="5"/>
  <c r="T318" i="5"/>
  <c r="R318" i="5"/>
  <c r="P318" i="5"/>
  <c r="BI317" i="5"/>
  <c r="BH317" i="5"/>
  <c r="BG317" i="5"/>
  <c r="BE317" i="5"/>
  <c r="T317" i="5"/>
  <c r="R317" i="5"/>
  <c r="P317" i="5"/>
  <c r="BI315" i="5"/>
  <c r="BH315" i="5"/>
  <c r="BG315" i="5"/>
  <c r="BE315" i="5"/>
  <c r="T315" i="5"/>
  <c r="R315" i="5"/>
  <c r="P315" i="5"/>
  <c r="BI314" i="5"/>
  <c r="BH314" i="5"/>
  <c r="BG314" i="5"/>
  <c r="BE314" i="5"/>
  <c r="T314" i="5"/>
  <c r="R314" i="5"/>
  <c r="P314" i="5"/>
  <c r="BI313" i="5"/>
  <c r="BH313" i="5"/>
  <c r="BG313" i="5"/>
  <c r="BE313" i="5"/>
  <c r="T313" i="5"/>
  <c r="R313" i="5"/>
  <c r="P313" i="5"/>
  <c r="BI311" i="5"/>
  <c r="BH311" i="5"/>
  <c r="BG311" i="5"/>
  <c r="BE311" i="5"/>
  <c r="T311" i="5"/>
  <c r="R311" i="5"/>
  <c r="P311" i="5"/>
  <c r="BI310" i="5"/>
  <c r="BH310" i="5"/>
  <c r="BG310" i="5"/>
  <c r="BE310" i="5"/>
  <c r="T310" i="5"/>
  <c r="R310" i="5"/>
  <c r="P310" i="5"/>
  <c r="BI309" i="5"/>
  <c r="BH309" i="5"/>
  <c r="BG309" i="5"/>
  <c r="BE309" i="5"/>
  <c r="T309" i="5"/>
  <c r="R309" i="5"/>
  <c r="P309" i="5"/>
  <c r="BI308" i="5"/>
  <c r="BH308" i="5"/>
  <c r="BG308" i="5"/>
  <c r="BE308" i="5"/>
  <c r="T308" i="5"/>
  <c r="R308" i="5"/>
  <c r="P308" i="5"/>
  <c r="BI307" i="5"/>
  <c r="BH307" i="5"/>
  <c r="BG307" i="5"/>
  <c r="BE307" i="5"/>
  <c r="T307" i="5"/>
  <c r="R307" i="5"/>
  <c r="P307" i="5"/>
  <c r="BI306" i="5"/>
  <c r="BH306" i="5"/>
  <c r="BG306" i="5"/>
  <c r="BE306" i="5"/>
  <c r="T306" i="5"/>
  <c r="R306" i="5"/>
  <c r="P306" i="5"/>
  <c r="BI305" i="5"/>
  <c r="BH305" i="5"/>
  <c r="BG305" i="5"/>
  <c r="BE305" i="5"/>
  <c r="T305" i="5"/>
  <c r="R305" i="5"/>
  <c r="P305" i="5"/>
  <c r="BI304" i="5"/>
  <c r="BH304" i="5"/>
  <c r="BG304" i="5"/>
  <c r="BE304" i="5"/>
  <c r="T304" i="5"/>
  <c r="R304" i="5"/>
  <c r="P304" i="5"/>
  <c r="BI303" i="5"/>
  <c r="BH303" i="5"/>
  <c r="BG303" i="5"/>
  <c r="BE303" i="5"/>
  <c r="T303" i="5"/>
  <c r="R303" i="5"/>
  <c r="P303" i="5"/>
  <c r="BI302" i="5"/>
  <c r="BH302" i="5"/>
  <c r="BG302" i="5"/>
  <c r="BE302" i="5"/>
  <c r="T302" i="5"/>
  <c r="R302" i="5"/>
  <c r="P302" i="5"/>
  <c r="BI300" i="5"/>
  <c r="BH300" i="5"/>
  <c r="BG300" i="5"/>
  <c r="BE300" i="5"/>
  <c r="T300" i="5"/>
  <c r="R300" i="5"/>
  <c r="P300" i="5"/>
  <c r="BI299" i="5"/>
  <c r="BH299" i="5"/>
  <c r="BG299" i="5"/>
  <c r="BE299" i="5"/>
  <c r="T299" i="5"/>
  <c r="R299" i="5"/>
  <c r="P299" i="5"/>
  <c r="BI298" i="5"/>
  <c r="BH298" i="5"/>
  <c r="BG298" i="5"/>
  <c r="BE298" i="5"/>
  <c r="T298" i="5"/>
  <c r="R298" i="5"/>
  <c r="P298" i="5"/>
  <c r="BI297" i="5"/>
  <c r="BH297" i="5"/>
  <c r="BG297" i="5"/>
  <c r="BE297" i="5"/>
  <c r="T297" i="5"/>
  <c r="R297" i="5"/>
  <c r="P297" i="5"/>
  <c r="BI296" i="5"/>
  <c r="BH296" i="5"/>
  <c r="BG296" i="5"/>
  <c r="BE296" i="5"/>
  <c r="T296" i="5"/>
  <c r="R296" i="5"/>
  <c r="P296" i="5"/>
  <c r="BI295" i="5"/>
  <c r="BH295" i="5"/>
  <c r="BG295" i="5"/>
  <c r="BE295" i="5"/>
  <c r="T295" i="5"/>
  <c r="R295" i="5"/>
  <c r="P295" i="5"/>
  <c r="BI294" i="5"/>
  <c r="BH294" i="5"/>
  <c r="BG294" i="5"/>
  <c r="BE294" i="5"/>
  <c r="T294" i="5"/>
  <c r="R294" i="5"/>
  <c r="P294" i="5"/>
  <c r="BI293" i="5"/>
  <c r="BH293" i="5"/>
  <c r="BG293" i="5"/>
  <c r="BE293" i="5"/>
  <c r="T293" i="5"/>
  <c r="R293" i="5"/>
  <c r="P293" i="5"/>
  <c r="BI291" i="5"/>
  <c r="BH291" i="5"/>
  <c r="BG291" i="5"/>
  <c r="BE291" i="5"/>
  <c r="T291" i="5"/>
  <c r="R291" i="5"/>
  <c r="P291" i="5"/>
  <c r="BI290" i="5"/>
  <c r="BH290" i="5"/>
  <c r="BG290" i="5"/>
  <c r="BE290" i="5"/>
  <c r="T290" i="5"/>
  <c r="R290" i="5"/>
  <c r="P290" i="5"/>
  <c r="BI288" i="5"/>
  <c r="BH288" i="5"/>
  <c r="BG288" i="5"/>
  <c r="BE288" i="5"/>
  <c r="T288" i="5"/>
  <c r="T287" i="5"/>
  <c r="R288" i="5"/>
  <c r="R287" i="5"/>
  <c r="P288" i="5"/>
  <c r="P287" i="5"/>
  <c r="BI286" i="5"/>
  <c r="BH286" i="5"/>
  <c r="BG286" i="5"/>
  <c r="BE286" i="5"/>
  <c r="T286" i="5"/>
  <c r="R286" i="5"/>
  <c r="P286" i="5"/>
  <c r="BI285" i="5"/>
  <c r="BH285" i="5"/>
  <c r="BG285" i="5"/>
  <c r="BE285" i="5"/>
  <c r="T285" i="5"/>
  <c r="R285" i="5"/>
  <c r="P285" i="5"/>
  <c r="BI284" i="5"/>
  <c r="BH284" i="5"/>
  <c r="BG284" i="5"/>
  <c r="BE284" i="5"/>
  <c r="T284" i="5"/>
  <c r="R284" i="5"/>
  <c r="P284" i="5"/>
  <c r="BI283" i="5"/>
  <c r="BH283" i="5"/>
  <c r="BG283" i="5"/>
  <c r="BE283" i="5"/>
  <c r="T283" i="5"/>
  <c r="R283" i="5"/>
  <c r="P283" i="5"/>
  <c r="BI282" i="5"/>
  <c r="BH282" i="5"/>
  <c r="BG282" i="5"/>
  <c r="BE282" i="5"/>
  <c r="T282" i="5"/>
  <c r="R282" i="5"/>
  <c r="P282" i="5"/>
  <c r="BI281" i="5"/>
  <c r="BH281" i="5"/>
  <c r="BG281" i="5"/>
  <c r="BE281" i="5"/>
  <c r="T281" i="5"/>
  <c r="R281" i="5"/>
  <c r="P281" i="5"/>
  <c r="BI280" i="5"/>
  <c r="BH280" i="5"/>
  <c r="BG280" i="5"/>
  <c r="BE280" i="5"/>
  <c r="T280" i="5"/>
  <c r="R280" i="5"/>
  <c r="P280" i="5"/>
  <c r="BI278" i="5"/>
  <c r="BH278" i="5"/>
  <c r="BG278" i="5"/>
  <c r="BE278" i="5"/>
  <c r="T278" i="5"/>
  <c r="R278" i="5"/>
  <c r="P278" i="5"/>
  <c r="BI277" i="5"/>
  <c r="BH277" i="5"/>
  <c r="BG277" i="5"/>
  <c r="BE277" i="5"/>
  <c r="T277" i="5"/>
  <c r="R277" i="5"/>
  <c r="P277" i="5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4" i="5"/>
  <c r="BH274" i="5"/>
  <c r="BG274" i="5"/>
  <c r="BE274" i="5"/>
  <c r="T274" i="5"/>
  <c r="R274" i="5"/>
  <c r="P274" i="5"/>
  <c r="BI273" i="5"/>
  <c r="BH273" i="5"/>
  <c r="BG273" i="5"/>
  <c r="BE273" i="5"/>
  <c r="T273" i="5"/>
  <c r="R273" i="5"/>
  <c r="P273" i="5"/>
  <c r="BI272" i="5"/>
  <c r="BH272" i="5"/>
  <c r="BG272" i="5"/>
  <c r="BE272" i="5"/>
  <c r="T272" i="5"/>
  <c r="R272" i="5"/>
  <c r="P272" i="5"/>
  <c r="BI271" i="5"/>
  <c r="BH271" i="5"/>
  <c r="BG271" i="5"/>
  <c r="BE271" i="5"/>
  <c r="T271" i="5"/>
  <c r="R271" i="5"/>
  <c r="P271" i="5"/>
  <c r="BI270" i="5"/>
  <c r="BH270" i="5"/>
  <c r="BG270" i="5"/>
  <c r="BE270" i="5"/>
  <c r="T270" i="5"/>
  <c r="R270" i="5"/>
  <c r="P270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0" i="5"/>
  <c r="BH230" i="5"/>
  <c r="BG230" i="5"/>
  <c r="BE230" i="5"/>
  <c r="T230" i="5"/>
  <c r="T229" i="5"/>
  <c r="R230" i="5"/>
  <c r="R229" i="5"/>
  <c r="P230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T149" i="5" s="1"/>
  <c r="R150" i="5"/>
  <c r="R149" i="5"/>
  <c r="P150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J140" i="5"/>
  <c r="F140" i="5"/>
  <c r="F139" i="5"/>
  <c r="F137" i="5"/>
  <c r="E135" i="5"/>
  <c r="J33" i="5"/>
  <c r="J94" i="5"/>
  <c r="F94" i="5"/>
  <c r="F93" i="5"/>
  <c r="F91" i="5"/>
  <c r="E89" i="5"/>
  <c r="J23" i="5"/>
  <c r="E23" i="5"/>
  <c r="J93" i="5" s="1"/>
  <c r="J22" i="5"/>
  <c r="J14" i="5"/>
  <c r="J137" i="5"/>
  <c r="E7" i="5"/>
  <c r="E131" i="5"/>
  <c r="J41" i="4"/>
  <c r="J40" i="4"/>
  <c r="AY98" i="1" s="1"/>
  <c r="J39" i="4"/>
  <c r="AX98" i="1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J130" i="4"/>
  <c r="F130" i="4"/>
  <c r="F129" i="4"/>
  <c r="F127" i="4"/>
  <c r="E125" i="4"/>
  <c r="J33" i="4"/>
  <c r="J94" i="4"/>
  <c r="F94" i="4"/>
  <c r="F93" i="4"/>
  <c r="F91" i="4"/>
  <c r="E89" i="4"/>
  <c r="J23" i="4"/>
  <c r="E23" i="4"/>
  <c r="J93" i="4" s="1"/>
  <c r="J22" i="4"/>
  <c r="J14" i="4"/>
  <c r="J91" i="4"/>
  <c r="E7" i="4"/>
  <c r="E85" i="4"/>
  <c r="J41" i="3"/>
  <c r="J40" i="3"/>
  <c r="AY97" i="1"/>
  <c r="J39" i="3"/>
  <c r="AX97" i="1" s="1"/>
  <c r="BI171" i="3"/>
  <c r="BH171" i="3"/>
  <c r="BG171" i="3"/>
  <c r="BE171" i="3"/>
  <c r="T171" i="3"/>
  <c r="T170" i="3" s="1"/>
  <c r="R171" i="3"/>
  <c r="R170" i="3" s="1"/>
  <c r="P171" i="3"/>
  <c r="P170" i="3"/>
  <c r="BI169" i="3"/>
  <c r="BH169" i="3"/>
  <c r="BG169" i="3"/>
  <c r="BE169" i="3"/>
  <c r="T169" i="3"/>
  <c r="T168" i="3"/>
  <c r="R169" i="3"/>
  <c r="R168" i="3" s="1"/>
  <c r="P169" i="3"/>
  <c r="P168" i="3" s="1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P130" i="3" s="1"/>
  <c r="P129" i="3" s="1"/>
  <c r="P128" i="3" s="1"/>
  <c r="AU97" i="1" s="1"/>
  <c r="BI131" i="3"/>
  <c r="BH131" i="3"/>
  <c r="BG131" i="3"/>
  <c r="BE131" i="3"/>
  <c r="T131" i="3"/>
  <c r="T130" i="3" s="1"/>
  <c r="T129" i="3" s="1"/>
  <c r="T128" i="3" s="1"/>
  <c r="R131" i="3"/>
  <c r="P131" i="3"/>
  <c r="J125" i="3"/>
  <c r="F125" i="3"/>
  <c r="F124" i="3"/>
  <c r="F122" i="3"/>
  <c r="E120" i="3"/>
  <c r="J33" i="3"/>
  <c r="J94" i="3"/>
  <c r="F94" i="3"/>
  <c r="F93" i="3"/>
  <c r="F91" i="3"/>
  <c r="E89" i="3"/>
  <c r="J23" i="3"/>
  <c r="E23" i="3"/>
  <c r="J124" i="3" s="1"/>
  <c r="J22" i="3"/>
  <c r="J14" i="3"/>
  <c r="J122" i="3" s="1"/>
  <c r="E7" i="3"/>
  <c r="E116" i="3" s="1"/>
  <c r="J41" i="2"/>
  <c r="J40" i="2"/>
  <c r="AY96" i="1"/>
  <c r="J39" i="2"/>
  <c r="AX96" i="1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7" i="2"/>
  <c r="BH217" i="2"/>
  <c r="BG217" i="2"/>
  <c r="BE217" i="2"/>
  <c r="T217" i="2"/>
  <c r="T216" i="2"/>
  <c r="R217" i="2"/>
  <c r="R216" i="2" s="1"/>
  <c r="P217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T152" i="2"/>
  <c r="R153" i="2"/>
  <c r="R152" i="2"/>
  <c r="P153" i="2"/>
  <c r="P152" i="2" s="1"/>
  <c r="BI151" i="2"/>
  <c r="BH151" i="2"/>
  <c r="BG151" i="2"/>
  <c r="BE151" i="2"/>
  <c r="T151" i="2"/>
  <c r="T150" i="2" s="1"/>
  <c r="R151" i="2"/>
  <c r="R150" i="2"/>
  <c r="P151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8" i="2"/>
  <c r="F138" i="2"/>
  <c r="F137" i="2"/>
  <c r="F135" i="2"/>
  <c r="E133" i="2"/>
  <c r="J33" i="2"/>
  <c r="J94" i="2"/>
  <c r="F94" i="2"/>
  <c r="F93" i="2"/>
  <c r="F91" i="2"/>
  <c r="E89" i="2"/>
  <c r="J23" i="2"/>
  <c r="E23" i="2"/>
  <c r="J137" i="2" s="1"/>
  <c r="J22" i="2"/>
  <c r="J14" i="2"/>
  <c r="J135" i="2" s="1"/>
  <c r="E7" i="2"/>
  <c r="E129" i="2" s="1"/>
  <c r="L90" i="1"/>
  <c r="AM90" i="1"/>
  <c r="AM89" i="1"/>
  <c r="L89" i="1"/>
  <c r="AM87" i="1"/>
  <c r="L87" i="1"/>
  <c r="L85" i="1"/>
  <c r="L84" i="1"/>
  <c r="BK317" i="2"/>
  <c r="BK308" i="2"/>
  <c r="BK299" i="2"/>
  <c r="BK290" i="2"/>
  <c r="J282" i="2"/>
  <c r="BK277" i="2"/>
  <c r="BK262" i="2"/>
  <c r="BK252" i="2"/>
  <c r="J238" i="2"/>
  <c r="J232" i="2"/>
  <c r="J217" i="2"/>
  <c r="BK200" i="2"/>
  <c r="J188" i="2"/>
  <c r="BK181" i="2"/>
  <c r="J168" i="2"/>
  <c r="BK162" i="2"/>
  <c r="J153" i="2"/>
  <c r="BK148" i="2"/>
  <c r="J318" i="2"/>
  <c r="J310" i="2"/>
  <c r="J303" i="2"/>
  <c r="BK295" i="2"/>
  <c r="BK287" i="2"/>
  <c r="J272" i="2"/>
  <c r="BK265" i="2"/>
  <c r="BK256" i="2"/>
  <c r="J249" i="2"/>
  <c r="BK243" i="2"/>
  <c r="BK239" i="2"/>
  <c r="J231" i="2"/>
  <c r="BK225" i="2"/>
  <c r="J215" i="2"/>
  <c r="J201" i="2"/>
  <c r="BK197" i="2"/>
  <c r="BK191" i="2"/>
  <c r="BK179" i="2"/>
  <c r="BK170" i="2"/>
  <c r="J164" i="2"/>
  <c r="J146" i="2"/>
  <c r="AS99" i="1"/>
  <c r="J291" i="2"/>
  <c r="J287" i="2"/>
  <c r="J280" i="2"/>
  <c r="J271" i="2"/>
  <c r="BK264" i="2"/>
  <c r="J257" i="2"/>
  <c r="J252" i="2"/>
  <c r="BK246" i="2"/>
  <c r="BK241" i="2"/>
  <c r="BK232" i="2"/>
  <c r="J224" i="2"/>
  <c r="BK211" i="2"/>
  <c r="BK203" i="2"/>
  <c r="BK196" i="2"/>
  <c r="BK189" i="2"/>
  <c r="BK185" i="2"/>
  <c r="BK172" i="2"/>
  <c r="BK163" i="2"/>
  <c r="BK151" i="2"/>
  <c r="BK145" i="2"/>
  <c r="J320" i="2"/>
  <c r="J309" i="2"/>
  <c r="J305" i="2"/>
  <c r="BK282" i="2"/>
  <c r="BK275" i="2"/>
  <c r="J270" i="2"/>
  <c r="J259" i="2"/>
  <c r="J248" i="2"/>
  <c r="J244" i="2"/>
  <c r="J223" i="2"/>
  <c r="BK220" i="2"/>
  <c r="J213" i="2"/>
  <c r="J208" i="2"/>
  <c r="J206" i="2"/>
  <c r="J205" i="2"/>
  <c r="J203" i="2"/>
  <c r="BK195" i="2"/>
  <c r="J189" i="2"/>
  <c r="J185" i="2"/>
  <c r="J176" i="2"/>
  <c r="J172" i="2"/>
  <c r="J170" i="2"/>
  <c r="BK165" i="2"/>
  <c r="J160" i="2"/>
  <c r="J155" i="2"/>
  <c r="J166" i="3"/>
  <c r="J164" i="3"/>
  <c r="BK159" i="3"/>
  <c r="J154" i="3"/>
  <c r="J149" i="3"/>
  <c r="J144" i="3"/>
  <c r="J134" i="3"/>
  <c r="BK167" i="3"/>
  <c r="BK161" i="3"/>
  <c r="BK156" i="3"/>
  <c r="BK149" i="3"/>
  <c r="BK146" i="3"/>
  <c r="J139" i="3"/>
  <c r="J138" i="3"/>
  <c r="J133" i="3"/>
  <c r="BK165" i="3"/>
  <c r="J156" i="3"/>
  <c r="J151" i="3"/>
  <c r="BK145" i="3"/>
  <c r="BK138" i="3"/>
  <c r="J185" i="4"/>
  <c r="J175" i="4"/>
  <c r="BK171" i="4"/>
  <c r="J166" i="4"/>
  <c r="J156" i="4"/>
  <c r="J145" i="4"/>
  <c r="J181" i="4"/>
  <c r="BK169" i="4"/>
  <c r="J164" i="4"/>
  <c r="J161" i="4"/>
  <c r="J155" i="4"/>
  <c r="BK151" i="4"/>
  <c r="J136" i="4"/>
  <c r="BK173" i="4"/>
  <c r="J171" i="4"/>
  <c r="J165" i="4"/>
  <c r="J157" i="4"/>
  <c r="BK145" i="4"/>
  <c r="BK138" i="4"/>
  <c r="BK155" i="4"/>
  <c r="J153" i="4"/>
  <c r="J148" i="4"/>
  <c r="J138" i="4"/>
  <c r="J337" i="5"/>
  <c r="BK317" i="5"/>
  <c r="J306" i="5"/>
  <c r="BK299" i="5"/>
  <c r="BK293" i="5"/>
  <c r="J285" i="5"/>
  <c r="BK282" i="5"/>
  <c r="BK278" i="5"/>
  <c r="J271" i="5"/>
  <c r="J267" i="5"/>
  <c r="J257" i="5"/>
  <c r="BK250" i="5"/>
  <c r="BK234" i="5"/>
  <c r="J226" i="5"/>
  <c r="J217" i="5"/>
  <c r="BK213" i="5"/>
  <c r="J207" i="5"/>
  <c r="BK197" i="5"/>
  <c r="BK189" i="5"/>
  <c r="BK180" i="5"/>
  <c r="BK172" i="5"/>
  <c r="J161" i="5"/>
  <c r="J157" i="5"/>
  <c r="J150" i="5"/>
  <c r="J333" i="5"/>
  <c r="BK330" i="5"/>
  <c r="BK324" i="5"/>
  <c r="J320" i="5"/>
  <c r="J310" i="5"/>
  <c r="J303" i="5"/>
  <c r="BK283" i="5"/>
  <c r="J269" i="5"/>
  <c r="BK258" i="5"/>
  <c r="BK251" i="5"/>
  <c r="J243" i="5"/>
  <c r="J233" i="5"/>
  <c r="BK223" i="5"/>
  <c r="BK218" i="5"/>
  <c r="BK209" i="5"/>
  <c r="BK201" i="5"/>
  <c r="J194" i="5"/>
  <c r="BK184" i="5"/>
  <c r="J176" i="5"/>
  <c r="J166" i="5"/>
  <c r="BK157" i="5"/>
  <c r="BK148" i="5"/>
  <c r="BK338" i="5"/>
  <c r="J331" i="5"/>
  <c r="J324" i="5"/>
  <c r="J311" i="5"/>
  <c r="J300" i="5"/>
  <c r="J294" i="5"/>
  <c r="BK286" i="5"/>
  <c r="J277" i="5"/>
  <c r="J270" i="5"/>
  <c r="J259" i="5"/>
  <c r="J255" i="5"/>
  <c r="J242" i="5"/>
  <c r="BK230" i="5"/>
  <c r="J222" i="5"/>
  <c r="J216" i="5"/>
  <c r="J203" i="5"/>
  <c r="J199" i="5"/>
  <c r="BK192" i="5"/>
  <c r="BK188" i="5"/>
  <c r="J179" i="5"/>
  <c r="BK174" i="5"/>
  <c r="J169" i="5"/>
  <c r="J148" i="5"/>
  <c r="BK331" i="5"/>
  <c r="BK281" i="5"/>
  <c r="J268" i="5"/>
  <c r="BK260" i="5"/>
  <c r="J252" i="5"/>
  <c r="J249" i="5"/>
  <c r="J246" i="5"/>
  <c r="J237" i="5"/>
  <c r="J215" i="5"/>
  <c r="J209" i="5"/>
  <c r="BK204" i="5"/>
  <c r="J193" i="5"/>
  <c r="BK185" i="5"/>
  <c r="J177" i="5"/>
  <c r="BK169" i="5"/>
  <c r="BK164" i="5"/>
  <c r="BK156" i="5"/>
  <c r="BK147" i="5"/>
  <c r="J171" i="6"/>
  <c r="J166" i="6"/>
  <c r="BK157" i="6"/>
  <c r="J154" i="6"/>
  <c r="J147" i="6"/>
  <c r="BK136" i="6"/>
  <c r="BK171" i="6"/>
  <c r="J164" i="6"/>
  <c r="BK159" i="6"/>
  <c r="J146" i="6"/>
  <c r="BK134" i="6"/>
  <c r="J173" i="6"/>
  <c r="J156" i="6"/>
  <c r="J151" i="6"/>
  <c r="J145" i="6"/>
  <c r="BK137" i="6"/>
  <c r="BK133" i="6"/>
  <c r="J168" i="6"/>
  <c r="BK163" i="6"/>
  <c r="J157" i="6"/>
  <c r="BK145" i="6"/>
  <c r="J139" i="6"/>
  <c r="J160" i="7"/>
  <c r="BK153" i="7"/>
  <c r="BK148" i="7"/>
  <c r="J139" i="7"/>
  <c r="J134" i="7"/>
  <c r="BK166" i="7"/>
  <c r="J153" i="7"/>
  <c r="BK145" i="7"/>
  <c r="J175" i="7"/>
  <c r="J165" i="7"/>
  <c r="J161" i="7"/>
  <c r="BK149" i="7"/>
  <c r="BK141" i="7"/>
  <c r="BK136" i="7"/>
  <c r="J167" i="7"/>
  <c r="BK162" i="7"/>
  <c r="J151" i="7"/>
  <c r="J148" i="7"/>
  <c r="J138" i="7"/>
  <c r="J162" i="8"/>
  <c r="J158" i="8"/>
  <c r="BK150" i="8"/>
  <c r="BK142" i="8"/>
  <c r="BK137" i="8"/>
  <c r="BK133" i="8"/>
  <c r="BK159" i="8"/>
  <c r="BK153" i="8"/>
  <c r="BK148" i="8"/>
  <c r="BK143" i="8"/>
  <c r="J135" i="8"/>
  <c r="J166" i="8"/>
  <c r="BK164" i="8"/>
  <c r="BK161" i="8"/>
  <c r="J156" i="8"/>
  <c r="BK152" i="8"/>
  <c r="J147" i="8"/>
  <c r="BK139" i="8"/>
  <c r="J313" i="2"/>
  <c r="J312" i="2"/>
  <c r="J307" i="2"/>
  <c r="J300" i="2"/>
  <c r="BK286" i="2"/>
  <c r="BK278" i="2"/>
  <c r="J264" i="2"/>
  <c r="BK253" i="2"/>
  <c r="J243" i="2"/>
  <c r="BK236" i="2"/>
  <c r="J225" i="2"/>
  <c r="BK205" i="2"/>
  <c r="J199" i="2"/>
  <c r="J191" i="2"/>
  <c r="BK182" i="2"/>
  <c r="BK176" i="2"/>
  <c r="BK173" i="2"/>
  <c r="BK159" i="2"/>
  <c r="J151" i="2"/>
  <c r="BK323" i="2"/>
  <c r="J314" i="2"/>
  <c r="BK305" i="2"/>
  <c r="J296" i="2"/>
  <c r="BK280" i="2"/>
  <c r="BK269" i="2"/>
  <c r="BK263" i="2"/>
  <c r="BK260" i="2"/>
  <c r="BK254" i="2"/>
  <c r="J251" i="2"/>
  <c r="BK245" i="2"/>
  <c r="J237" i="2"/>
  <c r="J228" i="2"/>
  <c r="J221" i="2"/>
  <c r="J211" i="2"/>
  <c r="J202" i="2"/>
  <c r="J194" i="2"/>
  <c r="J178" i="2"/>
  <c r="J166" i="2"/>
  <c r="BK161" i="2"/>
  <c r="BK156" i="2"/>
  <c r="BK318" i="2"/>
  <c r="BK314" i="2"/>
  <c r="J301" i="2"/>
  <c r="BK296" i="2"/>
  <c r="BK289" i="2"/>
  <c r="BK284" i="2"/>
  <c r="J276" i="2"/>
  <c r="J269" i="2"/>
  <c r="BK259" i="2"/>
  <c r="BK248" i="2"/>
  <c r="BK244" i="2"/>
  <c r="BK235" i="2"/>
  <c r="BK230" i="2"/>
  <c r="BK223" i="2"/>
  <c r="BK209" i="2"/>
  <c r="J200" i="2"/>
  <c r="BK194" i="2"/>
  <c r="J187" i="2"/>
  <c r="BK180" i="2"/>
  <c r="BK175" i="2"/>
  <c r="BK158" i="2"/>
  <c r="J149" i="2"/>
  <c r="BK147" i="2"/>
  <c r="BK321" i="2"/>
  <c r="BK312" i="2"/>
  <c r="BK303" i="2"/>
  <c r="BK283" i="2"/>
  <c r="J273" i="2"/>
  <c r="BK266" i="2"/>
  <c r="BK258" i="2"/>
  <c r="J245" i="2"/>
  <c r="J241" i="2"/>
  <c r="BK237" i="2"/>
  <c r="BK217" i="2"/>
  <c r="AS95" i="1"/>
  <c r="BK160" i="3"/>
  <c r="J155" i="3"/>
  <c r="BK151" i="3"/>
  <c r="BK148" i="3"/>
  <c r="BK142" i="3"/>
  <c r="BK132" i="3"/>
  <c r="J169" i="3"/>
  <c r="J162" i="3"/>
  <c r="J157" i="3"/>
  <c r="J150" i="3"/>
  <c r="BK143" i="3"/>
  <c r="BK133" i="3"/>
  <c r="BK137" i="3"/>
  <c r="J132" i="3"/>
  <c r="BK164" i="3"/>
  <c r="BK147" i="3"/>
  <c r="BK139" i="3"/>
  <c r="BK182" i="4"/>
  <c r="BK174" i="4"/>
  <c r="BK164" i="4"/>
  <c r="BK153" i="4"/>
  <c r="J146" i="4"/>
  <c r="BK137" i="4"/>
  <c r="BK176" i="4"/>
  <c r="J168" i="4"/>
  <c r="BK160" i="4"/>
  <c r="BK154" i="4"/>
  <c r="BK149" i="4"/>
  <c r="BK144" i="4"/>
  <c r="BK185" i="4"/>
  <c r="J174" i="4"/>
  <c r="BK166" i="4"/>
  <c r="J158" i="4"/>
  <c r="J144" i="4"/>
  <c r="J167" i="4"/>
  <c r="J159" i="4"/>
  <c r="J151" i="4"/>
  <c r="BK319" i="5"/>
  <c r="J307" i="5"/>
  <c r="J296" i="5"/>
  <c r="J290" i="5"/>
  <c r="J283" i="5"/>
  <c r="J274" i="5"/>
  <c r="BK269" i="5"/>
  <c r="BK265" i="5"/>
  <c r="BK259" i="5"/>
  <c r="J238" i="5"/>
  <c r="BK233" i="5"/>
  <c r="J225" i="5"/>
  <c r="BK216" i="5"/>
  <c r="BK210" i="5"/>
  <c r="J204" i="5"/>
  <c r="J198" i="5"/>
  <c r="BK190" i="5"/>
  <c r="BK179" i="5"/>
  <c r="BK175" i="5"/>
  <c r="BK163" i="5"/>
  <c r="BK158" i="5"/>
  <c r="J154" i="5"/>
  <c r="BK337" i="5"/>
  <c r="BK332" i="5"/>
  <c r="BK326" i="5"/>
  <c r="BK321" i="5"/>
  <c r="J317" i="5"/>
  <c r="J309" i="5"/>
  <c r="J298" i="5"/>
  <c r="J276" i="5"/>
  <c r="BK264" i="5"/>
  <c r="BK252" i="5"/>
  <c r="J247" i="5"/>
  <c r="J240" i="5"/>
  <c r="BK226" i="5"/>
  <c r="J220" i="5"/>
  <c r="BK211" i="5"/>
  <c r="BK200" i="5"/>
  <c r="BK193" i="5"/>
  <c r="BK186" i="5"/>
  <c r="BK178" i="5"/>
  <c r="BK168" i="5"/>
  <c r="J159" i="5"/>
  <c r="J147" i="5"/>
  <c r="BK336" i="5"/>
  <c r="BK329" i="5"/>
  <c r="BK310" i="5"/>
  <c r="BK298" i="5"/>
  <c r="J293" i="5"/>
  <c r="BK285" i="5"/>
  <c r="J275" i="5"/>
  <c r="BK271" i="5"/>
  <c r="J260" i="5"/>
  <c r="J256" i="5"/>
  <c r="BK241" i="5"/>
  <c r="J236" i="5"/>
  <c r="BK224" i="5"/>
  <c r="J218" i="5"/>
  <c r="J205" i="5"/>
  <c r="BK198" i="5"/>
  <c r="J189" i="5"/>
  <c r="BK182" i="5"/>
  <c r="J173" i="5"/>
  <c r="BK162" i="5"/>
  <c r="BK146" i="5"/>
  <c r="J329" i="5"/>
  <c r="BK328" i="5"/>
  <c r="J323" i="5"/>
  <c r="BK322" i="5"/>
  <c r="J321" i="5"/>
  <c r="J319" i="5"/>
  <c r="BK315" i="5"/>
  <c r="BK313" i="5"/>
  <c r="BK311" i="5"/>
  <c r="BK309" i="5"/>
  <c r="J308" i="5"/>
  <c r="BK307" i="5"/>
  <c r="BK306" i="5"/>
  <c r="BK305" i="5"/>
  <c r="BK304" i="5"/>
  <c r="J302" i="5"/>
  <c r="BK300" i="5"/>
  <c r="J299" i="5"/>
  <c r="BK295" i="5"/>
  <c r="BK284" i="5"/>
  <c r="BK276" i="5"/>
  <c r="J261" i="5"/>
  <c r="J254" i="5"/>
  <c r="J251" i="5"/>
  <c r="BK247" i="5"/>
  <c r="BK243" i="5"/>
  <c r="J234" i="5"/>
  <c r="J214" i="5"/>
  <c r="BK207" i="5"/>
  <c r="BK194" i="5"/>
  <c r="J186" i="5"/>
  <c r="BK173" i="5"/>
  <c r="J167" i="5"/>
  <c r="J163" i="5"/>
  <c r="J158" i="5"/>
  <c r="BK178" i="6"/>
  <c r="J169" i="6"/>
  <c r="BK161" i="6"/>
  <c r="BK156" i="6"/>
  <c r="J152" i="6"/>
  <c r="BK139" i="6"/>
  <c r="J133" i="6"/>
  <c r="BK166" i="6"/>
  <c r="J162" i="6"/>
  <c r="J150" i="6"/>
  <c r="J144" i="6"/>
  <c r="J132" i="6"/>
  <c r="J172" i="6"/>
  <c r="BK152" i="6"/>
  <c r="BK150" i="6"/>
  <c r="J141" i="6"/>
  <c r="J134" i="6"/>
  <c r="J170" i="6"/>
  <c r="BK164" i="6"/>
  <c r="BK151" i="6"/>
  <c r="BK144" i="6"/>
  <c r="BK141" i="6"/>
  <c r="J137" i="6"/>
  <c r="BK167" i="7"/>
  <c r="J158" i="7"/>
  <c r="BK152" i="7"/>
  <c r="J140" i="7"/>
  <c r="J176" i="7"/>
  <c r="J162" i="7"/>
  <c r="J152" i="7"/>
  <c r="J143" i="7"/>
  <c r="BK172" i="7"/>
  <c r="J163" i="7"/>
  <c r="J156" i="7"/>
  <c r="BK144" i="7"/>
  <c r="J137" i="7"/>
  <c r="BK175" i="7"/>
  <c r="J166" i="7"/>
  <c r="J155" i="7"/>
  <c r="J149" i="7"/>
  <c r="J142" i="7"/>
  <c r="J135" i="7"/>
  <c r="BK160" i="8"/>
  <c r="J153" i="8"/>
  <c r="BK145" i="8"/>
  <c r="J139" i="8"/>
  <c r="BK136" i="8"/>
  <c r="BK166" i="8"/>
  <c r="J157" i="8"/>
  <c r="BK151" i="8"/>
  <c r="J146" i="8"/>
  <c r="BK138" i="8"/>
  <c r="BK165" i="8"/>
  <c r="BK162" i="8"/>
  <c r="BK158" i="8"/>
  <c r="BK154" i="8"/>
  <c r="J148" i="8"/>
  <c r="J143" i="8"/>
  <c r="J137" i="8"/>
  <c r="BK319" i="2"/>
  <c r="BK310" i="2"/>
  <c r="J304" i="2"/>
  <c r="J293" i="2"/>
  <c r="J284" i="2"/>
  <c r="J274" i="2"/>
  <c r="J258" i="2"/>
  <c r="J250" i="2"/>
  <c r="J239" i="2"/>
  <c r="J227" i="2"/>
  <c r="BK206" i="2"/>
  <c r="BK193" i="2"/>
  <c r="J184" i="2"/>
  <c r="J180" i="2"/>
  <c r="J169" i="2"/>
  <c r="BK166" i="2"/>
  <c r="J156" i="2"/>
  <c r="BK149" i="2"/>
  <c r="J323" i="2"/>
  <c r="BK315" i="2"/>
  <c r="BK300" i="2"/>
  <c r="BK293" i="2"/>
  <c r="J290" i="2"/>
  <c r="BK276" i="2"/>
  <c r="J267" i="2"/>
  <c r="J262" i="2"/>
  <c r="BK257" i="2"/>
  <c r="BK250" i="2"/>
  <c r="J246" i="2"/>
  <c r="BK240" i="2"/>
  <c r="BK233" i="2"/>
  <c r="BK227" i="2"/>
  <c r="J220" i="2"/>
  <c r="BK207" i="2"/>
  <c r="J198" i="2"/>
  <c r="J192" i="2"/>
  <c r="BK184" i="2"/>
  <c r="BK171" i="2"/>
  <c r="J159" i="2"/>
  <c r="J145" i="2"/>
  <c r="J319" i="2"/>
  <c r="J317" i="2"/>
  <c r="J306" i="2"/>
  <c r="BK298" i="2"/>
  <c r="J288" i="2"/>
  <c r="J283" i="2"/>
  <c r="J275" i="2"/>
  <c r="BK270" i="2"/>
  <c r="J260" i="2"/>
  <c r="BK255" i="2"/>
  <c r="BK242" i="2"/>
  <c r="J233" i="2"/>
  <c r="J229" i="2"/>
  <c r="BK213" i="2"/>
  <c r="J204" i="2"/>
  <c r="J197" i="2"/>
  <c r="BK190" i="2"/>
  <c r="J179" i="2"/>
  <c r="BK168" i="2"/>
  <c r="J162" i="2"/>
  <c r="BK153" i="2"/>
  <c r="BK144" i="2"/>
  <c r="J315" i="2"/>
  <c r="BK306" i="2"/>
  <c r="J295" i="2"/>
  <c r="BK291" i="2"/>
  <c r="J277" i="2"/>
  <c r="BK271" i="2"/>
  <c r="J263" i="2"/>
  <c r="BK251" i="2"/>
  <c r="BK238" i="2"/>
  <c r="J235" i="2"/>
  <c r="J222" i="2"/>
  <c r="BK215" i="2"/>
  <c r="BK212" i="2"/>
  <c r="J209" i="2"/>
  <c r="BK198" i="2"/>
  <c r="J193" i="2"/>
  <c r="BK187" i="2"/>
  <c r="J181" i="2"/>
  <c r="J175" i="2"/>
  <c r="J171" i="2"/>
  <c r="J163" i="2"/>
  <c r="BK157" i="2"/>
  <c r="BK169" i="3"/>
  <c r="J165" i="3"/>
  <c r="J161" i="3"/>
  <c r="BK157" i="3"/>
  <c r="J152" i="3"/>
  <c r="J145" i="3"/>
  <c r="BK140" i="3"/>
  <c r="BK131" i="3"/>
  <c r="BK163" i="3"/>
  <c r="J160" i="3"/>
  <c r="BK155" i="3"/>
  <c r="J148" i="3"/>
  <c r="BK144" i="3"/>
  <c r="BK136" i="3"/>
  <c r="J141" i="3"/>
  <c r="J131" i="3"/>
  <c r="BK162" i="3"/>
  <c r="BK153" i="3"/>
  <c r="J146" i="3"/>
  <c r="BK141" i="3"/>
  <c r="BK135" i="3"/>
  <c r="J176" i="4"/>
  <c r="BK172" i="4"/>
  <c r="BK168" i="4"/>
  <c r="BK162" i="4"/>
  <c r="BK148" i="4"/>
  <c r="BK139" i="4"/>
  <c r="BK177" i="4"/>
  <c r="BK163" i="4"/>
  <c r="BK157" i="4"/>
  <c r="BK152" i="4"/>
  <c r="BK146" i="4"/>
  <c r="BK141" i="4"/>
  <c r="BK186" i="4"/>
  <c r="BK181" i="4"/>
  <c r="BK167" i="4"/>
  <c r="BK159" i="4"/>
  <c r="J152" i="4"/>
  <c r="J139" i="4"/>
  <c r="BK161" i="4"/>
  <c r="BK158" i="4"/>
  <c r="J150" i="4"/>
  <c r="J142" i="4"/>
  <c r="BK333" i="5"/>
  <c r="BK314" i="5"/>
  <c r="J295" i="5"/>
  <c r="J288" i="5"/>
  <c r="J281" i="5"/>
  <c r="BK273" i="5"/>
  <c r="BK268" i="5"/>
  <c r="BK262" i="5"/>
  <c r="BK255" i="5"/>
  <c r="J235" i="5"/>
  <c r="J227" i="5"/>
  <c r="BK220" i="5"/>
  <c r="BK214" i="5"/>
  <c r="BK208" i="5"/>
  <c r="BK203" i="5"/>
  <c r="J196" i="5"/>
  <c r="J181" i="5"/>
  <c r="BK176" i="5"/>
  <c r="J164" i="5"/>
  <c r="BK160" i="5"/>
  <c r="BK152" i="5"/>
  <c r="BK335" i="5"/>
  <c r="J328" i="5"/>
  <c r="BK323" i="5"/>
  <c r="J318" i="5"/>
  <c r="J313" i="5"/>
  <c r="J304" i="5"/>
  <c r="BK290" i="5"/>
  <c r="BK275" i="5"/>
  <c r="J262" i="5"/>
  <c r="BK249" i="5"/>
  <c r="J245" i="5"/>
  <c r="BK235" i="5"/>
  <c r="J224" i="5"/>
  <c r="BK219" i="5"/>
  <c r="J212" i="5"/>
  <c r="J202" i="5"/>
  <c r="J195" i="5"/>
  <c r="J187" i="5"/>
  <c r="BK181" i="5"/>
  <c r="J174" i="5"/>
  <c r="BK161" i="5"/>
  <c r="BK154" i="5"/>
  <c r="J146" i="5"/>
  <c r="J335" i="5"/>
  <c r="J326" i="5"/>
  <c r="BK318" i="5"/>
  <c r="BK302" i="5"/>
  <c r="BK296" i="5"/>
  <c r="BK288" i="5"/>
  <c r="BK280" i="5"/>
  <c r="BK274" i="5"/>
  <c r="J266" i="5"/>
  <c r="BK257" i="5"/>
  <c r="BK244" i="5"/>
  <c r="BK238" i="5"/>
  <c r="BK227" i="5"/>
  <c r="BK221" i="5"/>
  <c r="BK215" i="5"/>
  <c r="J200" i="5"/>
  <c r="J191" i="5"/>
  <c r="J185" i="5"/>
  <c r="J175" i="5"/>
  <c r="J172" i="5"/>
  <c r="BK165" i="5"/>
  <c r="BK150" i="5"/>
  <c r="J332" i="5"/>
  <c r="J286" i="5"/>
  <c r="BK272" i="5"/>
  <c r="J264" i="5"/>
  <c r="BK256" i="5"/>
  <c r="J250" i="5"/>
  <c r="J244" i="5"/>
  <c r="BK240" i="5"/>
  <c r="J221" i="5"/>
  <c r="J210" i="5"/>
  <c r="J208" i="5"/>
  <c r="BK202" i="5"/>
  <c r="J188" i="5"/>
  <c r="J184" i="5"/>
  <c r="BK171" i="5"/>
  <c r="J168" i="5"/>
  <c r="J165" i="5"/>
  <c r="J160" i="5"/>
  <c r="BK153" i="5"/>
  <c r="BK176" i="6"/>
  <c r="BK168" i="6"/>
  <c r="BK158" i="6"/>
  <c r="J155" i="6"/>
  <c r="J148" i="6"/>
  <c r="BK138" i="6"/>
  <c r="J174" i="6"/>
  <c r="J163" i="6"/>
  <c r="J158" i="6"/>
  <c r="BK140" i="6"/>
  <c r="BK131" i="6"/>
  <c r="BK170" i="6"/>
  <c r="J153" i="6"/>
  <c r="BK149" i="6"/>
  <c r="BK142" i="6"/>
  <c r="J136" i="6"/>
  <c r="BK174" i="6"/>
  <c r="BK169" i="6"/>
  <c r="J165" i="6"/>
  <c r="J161" i="6"/>
  <c r="J149" i="6"/>
  <c r="J143" i="6"/>
  <c r="J138" i="6"/>
  <c r="J131" i="6"/>
  <c r="BK163" i="7"/>
  <c r="BK156" i="7"/>
  <c r="BK151" i="7"/>
  <c r="J147" i="7"/>
  <c r="BK138" i="7"/>
  <c r="J172" i="7"/>
  <c r="J159" i="7"/>
  <c r="BK147" i="7"/>
  <c r="BK137" i="7"/>
  <c r="BK171" i="7"/>
  <c r="BK160" i="7"/>
  <c r="BK154" i="7"/>
  <c r="BK143" i="7"/>
  <c r="BK139" i="7"/>
  <c r="J171" i="7"/>
  <c r="BK164" i="7"/>
  <c r="BK158" i="7"/>
  <c r="J144" i="7"/>
  <c r="BK140" i="7"/>
  <c r="J155" i="8"/>
  <c r="BK149" i="8"/>
  <c r="BK140" i="8"/>
  <c r="BK135" i="8"/>
  <c r="J164" i="8"/>
  <c r="J154" i="8"/>
  <c r="J149" i="8"/>
  <c r="J145" i="8"/>
  <c r="BK141" i="8"/>
  <c r="J165" i="8"/>
  <c r="BK163" i="8"/>
  <c r="J160" i="8"/>
  <c r="BK155" i="8"/>
  <c r="J150" i="8"/>
  <c r="BK146" i="8"/>
  <c r="J140" i="8"/>
  <c r="J136" i="8"/>
  <c r="J321" i="2"/>
  <c r="BK309" i="2"/>
  <c r="J298" i="2"/>
  <c r="BK288" i="2"/>
  <c r="BK281" i="2"/>
  <c r="BK267" i="2"/>
  <c r="J255" i="2"/>
  <c r="BK249" i="2"/>
  <c r="J234" i="2"/>
  <c r="BK224" i="2"/>
  <c r="BK202" i="2"/>
  <c r="J186" i="2"/>
  <c r="BK178" i="2"/>
  <c r="BK174" i="2"/>
  <c r="BK164" i="2"/>
  <c r="BK155" i="2"/>
  <c r="BK146" i="2"/>
  <c r="BK322" i="2"/>
  <c r="BK313" i="2"/>
  <c r="BK304" i="2"/>
  <c r="BK292" i="2"/>
  <c r="J289" i="2"/>
  <c r="BK274" i="2"/>
  <c r="J266" i="2"/>
  <c r="J261" i="2"/>
  <c r="J253" i="2"/>
  <c r="J247" i="2"/>
  <c r="J242" i="2"/>
  <c r="J236" i="2"/>
  <c r="BK229" i="2"/>
  <c r="BK222" i="2"/>
  <c r="J214" i="2"/>
  <c r="BK210" i="2"/>
  <c r="J195" i="2"/>
  <c r="BK188" i="2"/>
  <c r="J173" i="2"/>
  <c r="J165" i="2"/>
  <c r="BK160" i="2"/>
  <c r="J144" i="2"/>
  <c r="BK320" i="2"/>
  <c r="J308" i="2"/>
  <c r="J299" i="2"/>
  <c r="J294" i="2"/>
  <c r="J292" i="2"/>
  <c r="J286" i="2"/>
  <c r="J278" i="2"/>
  <c r="BK273" i="2"/>
  <c r="BK261" i="2"/>
  <c r="J256" i="2"/>
  <c r="BK247" i="2"/>
  <c r="BK234" i="2"/>
  <c r="BK231" i="2"/>
  <c r="BK228" i="2"/>
  <c r="J212" i="2"/>
  <c r="BK208" i="2"/>
  <c r="BK199" i="2"/>
  <c r="BK192" i="2"/>
  <c r="J182" i="2"/>
  <c r="BK177" i="2"/>
  <c r="J167" i="2"/>
  <c r="J157" i="2"/>
  <c r="J148" i="2"/>
  <c r="J322" i="2"/>
  <c r="BK307" i="2"/>
  <c r="BK301" i="2"/>
  <c r="BK294" i="2"/>
  <c r="J281" i="2"/>
  <c r="BK272" i="2"/>
  <c r="J265" i="2"/>
  <c r="J254" i="2"/>
  <c r="J240" i="2"/>
  <c r="J230" i="2"/>
  <c r="BK221" i="2"/>
  <c r="BK214" i="2"/>
  <c r="J210" i="2"/>
  <c r="J207" i="2"/>
  <c r="BK204" i="2"/>
  <c r="BK201" i="2"/>
  <c r="J196" i="2"/>
  <c r="J190" i="2"/>
  <c r="BK186" i="2"/>
  <c r="J177" i="2"/>
  <c r="J174" i="2"/>
  <c r="BK169" i="2"/>
  <c r="BK167" i="2"/>
  <c r="J161" i="2"/>
  <c r="J158" i="2"/>
  <c r="J147" i="2"/>
  <c r="J167" i="3"/>
  <c r="J163" i="3"/>
  <c r="BK158" i="3"/>
  <c r="J153" i="3"/>
  <c r="BK150" i="3"/>
  <c r="J143" i="3"/>
  <c r="J135" i="3"/>
  <c r="J171" i="3"/>
  <c r="BK166" i="3"/>
  <c r="J158" i="3"/>
  <c r="BK154" i="3"/>
  <c r="J147" i="3"/>
  <c r="BK134" i="3"/>
  <c r="J140" i="3"/>
  <c r="J136" i="3"/>
  <c r="BK171" i="3"/>
  <c r="J159" i="3"/>
  <c r="BK152" i="3"/>
  <c r="J142" i="3"/>
  <c r="J137" i="3"/>
  <c r="J186" i="4"/>
  <c r="BK180" i="4"/>
  <c r="J173" i="4"/>
  <c r="J169" i="4"/>
  <c r="BK150" i="4"/>
  <c r="J141" i="4"/>
  <c r="J180" i="4"/>
  <c r="BK175" i="4"/>
  <c r="BK165" i="4"/>
  <c r="J162" i="4"/>
  <c r="BK156" i="4"/>
  <c r="J147" i="4"/>
  <c r="J137" i="4"/>
  <c r="J182" i="4"/>
  <c r="J177" i="4"/>
  <c r="J172" i="4"/>
  <c r="J163" i="4"/>
  <c r="BK142" i="4"/>
  <c r="BK136" i="4"/>
  <c r="J160" i="4"/>
  <c r="J154" i="4"/>
  <c r="J149" i="4"/>
  <c r="BK147" i="4"/>
  <c r="J322" i="5"/>
  <c r="J315" i="5"/>
  <c r="BK303" i="5"/>
  <c r="BK297" i="5"/>
  <c r="J291" i="5"/>
  <c r="J284" i="5"/>
  <c r="J280" i="5"/>
  <c r="J272" i="5"/>
  <c r="BK270" i="5"/>
  <c r="J263" i="5"/>
  <c r="BK261" i="5"/>
  <c r="BK254" i="5"/>
  <c r="BK236" i="5"/>
  <c r="BK228" i="5"/>
  <c r="J223" i="5"/>
  <c r="BK212" i="5"/>
  <c r="BK206" i="5"/>
  <c r="BK199" i="5"/>
  <c r="J192" i="5"/>
  <c r="BK187" i="5"/>
  <c r="J178" i="5"/>
  <c r="BK167" i="5"/>
  <c r="BK159" i="5"/>
  <c r="BK155" i="5"/>
  <c r="J314" i="5"/>
  <c r="BK308" i="5"/>
  <c r="J278" i="5"/>
  <c r="BK267" i="5"/>
  <c r="J253" i="5"/>
  <c r="BK248" i="5"/>
  <c r="BK242" i="5"/>
  <c r="J228" i="5"/>
  <c r="BK222" i="5"/>
  <c r="BK217" i="5"/>
  <c r="BK205" i="5"/>
  <c r="J197" i="5"/>
  <c r="BK191" i="5"/>
  <c r="J182" i="5"/>
  <c r="J170" i="5"/>
  <c r="J156" i="5"/>
  <c r="J153" i="5"/>
  <c r="J338" i="5"/>
  <c r="J330" i="5"/>
  <c r="BK320" i="5"/>
  <c r="J305" i="5"/>
  <c r="J297" i="5"/>
  <c r="BK291" i="5"/>
  <c r="J282" i="5"/>
  <c r="J273" i="5"/>
  <c r="J265" i="5"/>
  <c r="J258" i="5"/>
  <c r="BK246" i="5"/>
  <c r="BK237" i="5"/>
  <c r="BK225" i="5"/>
  <c r="J219" i="5"/>
  <c r="J213" i="5"/>
  <c r="J201" i="5"/>
  <c r="BK195" i="5"/>
  <c r="J190" i="5"/>
  <c r="BK177" i="5"/>
  <c r="J171" i="5"/>
  <c r="J155" i="5"/>
  <c r="J336" i="5"/>
  <c r="BK294" i="5"/>
  <c r="BK277" i="5"/>
  <c r="BK266" i="5"/>
  <c r="BK263" i="5"/>
  <c r="BK253" i="5"/>
  <c r="J248" i="5"/>
  <c r="BK245" i="5"/>
  <c r="J241" i="5"/>
  <c r="J230" i="5"/>
  <c r="J211" i="5"/>
  <c r="J206" i="5"/>
  <c r="BK196" i="5"/>
  <c r="J180" i="5"/>
  <c r="BK170" i="5"/>
  <c r="BK166" i="5"/>
  <c r="J162" i="5"/>
  <c r="J152" i="5"/>
  <c r="BK172" i="6"/>
  <c r="J167" i="6"/>
  <c r="BK160" i="6"/>
  <c r="BK153" i="6"/>
  <c r="BK143" i="6"/>
  <c r="J176" i="6"/>
  <c r="BK165" i="6"/>
  <c r="J160" i="6"/>
  <c r="BK147" i="6"/>
  <c r="BK135" i="6"/>
  <c r="J178" i="6"/>
  <c r="J159" i="6"/>
  <c r="BK155" i="6"/>
  <c r="BK148" i="6"/>
  <c r="J140" i="6"/>
  <c r="J135" i="6"/>
  <c r="BK173" i="6"/>
  <c r="BK167" i="6"/>
  <c r="BK162" i="6"/>
  <c r="BK154" i="6"/>
  <c r="BK146" i="6"/>
  <c r="J142" i="6"/>
  <c r="BK132" i="6"/>
  <c r="BK165" i="7"/>
  <c r="J154" i="7"/>
  <c r="J150" i="7"/>
  <c r="J145" i="7"/>
  <c r="J136" i="7"/>
  <c r="J170" i="7"/>
  <c r="BK155" i="7"/>
  <c r="J146" i="7"/>
  <c r="BK135" i="7"/>
  <c r="J164" i="7"/>
  <c r="BK159" i="7"/>
  <c r="BK146" i="7"/>
  <c r="BK142" i="7"/>
  <c r="BK176" i="7"/>
  <c r="BK170" i="7"/>
  <c r="BK161" i="7"/>
  <c r="BK150" i="7"/>
  <c r="J141" i="7"/>
  <c r="BK134" i="7"/>
  <c r="J161" i="8"/>
  <c r="J159" i="8"/>
  <c r="J152" i="8"/>
  <c r="BK144" i="8"/>
  <c r="J138" i="8"/>
  <c r="BK134" i="8"/>
  <c r="J163" i="8"/>
  <c r="BK156" i="8"/>
  <c r="BK147" i="8"/>
  <c r="J142" i="8"/>
  <c r="J133" i="8"/>
  <c r="BK157" i="8"/>
  <c r="J151" i="8"/>
  <c r="J144" i="8"/>
  <c r="J141" i="8"/>
  <c r="J134" i="8"/>
  <c r="R130" i="6" l="1"/>
  <c r="R129" i="6" s="1"/>
  <c r="R128" i="6" s="1"/>
  <c r="R130" i="3"/>
  <c r="R129" i="3" s="1"/>
  <c r="R128" i="3" s="1"/>
  <c r="R143" i="2"/>
  <c r="R154" i="2"/>
  <c r="BK183" i="2"/>
  <c r="J183" i="2"/>
  <c r="J104" i="2" s="1"/>
  <c r="T219" i="2"/>
  <c r="BK226" i="2"/>
  <c r="J226" i="2" s="1"/>
  <c r="J108" i="2" s="1"/>
  <c r="T268" i="2"/>
  <c r="R279" i="2"/>
  <c r="P285" i="2"/>
  <c r="BK297" i="2"/>
  <c r="J297" i="2" s="1"/>
  <c r="J112" i="2" s="1"/>
  <c r="BK302" i="2"/>
  <c r="J302" i="2" s="1"/>
  <c r="J113" i="2" s="1"/>
  <c r="BK311" i="2"/>
  <c r="J311" i="2" s="1"/>
  <c r="J114" i="2" s="1"/>
  <c r="BK316" i="2"/>
  <c r="J316" i="2" s="1"/>
  <c r="J115" i="2" s="1"/>
  <c r="BK135" i="4"/>
  <c r="BK140" i="4"/>
  <c r="J140" i="4"/>
  <c r="J101" i="4"/>
  <c r="T143" i="4"/>
  <c r="R170" i="4"/>
  <c r="P179" i="4"/>
  <c r="P178" i="4" s="1"/>
  <c r="R184" i="4"/>
  <c r="R183" i="4"/>
  <c r="R145" i="5"/>
  <c r="R151" i="5"/>
  <c r="P183" i="5"/>
  <c r="T232" i="5"/>
  <c r="P239" i="5"/>
  <c r="R279" i="5"/>
  <c r="P289" i="5"/>
  <c r="P292" i="5"/>
  <c r="R301" i="5"/>
  <c r="BK312" i="5"/>
  <c r="J312" i="5"/>
  <c r="J113" i="5"/>
  <c r="T316" i="5"/>
  <c r="T327" i="5"/>
  <c r="R334" i="5"/>
  <c r="BK133" i="7"/>
  <c r="J133" i="7"/>
  <c r="J100" i="7"/>
  <c r="BK157" i="7"/>
  <c r="J157" i="7"/>
  <c r="J101" i="7" s="1"/>
  <c r="BK169" i="7"/>
  <c r="J169" i="7"/>
  <c r="J103" i="7"/>
  <c r="BK174" i="7"/>
  <c r="J174" i="7"/>
  <c r="J105" i="7" s="1"/>
  <c r="P143" i="2"/>
  <c r="T154" i="2"/>
  <c r="P183" i="2"/>
  <c r="P219" i="2"/>
  <c r="T226" i="2"/>
  <c r="R268" i="2"/>
  <c r="P279" i="2"/>
  <c r="BK285" i="2"/>
  <c r="J285" i="2"/>
  <c r="J111" i="2" s="1"/>
  <c r="R297" i="2"/>
  <c r="P302" i="2"/>
  <c r="P311" i="2"/>
  <c r="P316" i="2"/>
  <c r="R135" i="4"/>
  <c r="P140" i="4"/>
  <c r="R143" i="4"/>
  <c r="T170" i="4"/>
  <c r="T179" i="4"/>
  <c r="T178" i="4"/>
  <c r="P184" i="4"/>
  <c r="P183" i="4" s="1"/>
  <c r="BK145" i="5"/>
  <c r="J145" i="5" s="1"/>
  <c r="J100" i="5" s="1"/>
  <c r="T151" i="5"/>
  <c r="T144" i="5" s="1"/>
  <c r="R183" i="5"/>
  <c r="R232" i="5"/>
  <c r="T239" i="5"/>
  <c r="T279" i="5"/>
  <c r="BK289" i="5"/>
  <c r="J289" i="5"/>
  <c r="J110" i="5"/>
  <c r="R292" i="5"/>
  <c r="P301" i="5"/>
  <c r="T312" i="5"/>
  <c r="R316" i="5"/>
  <c r="R327" i="5"/>
  <c r="T334" i="5"/>
  <c r="P133" i="7"/>
  <c r="P132" i="7"/>
  <c r="P157" i="7"/>
  <c r="R169" i="7"/>
  <c r="R168" i="7"/>
  <c r="T174" i="7"/>
  <c r="T173" i="7" s="1"/>
  <c r="BK143" i="2"/>
  <c r="J143" i="2" s="1"/>
  <c r="J100" i="2" s="1"/>
  <c r="P154" i="2"/>
  <c r="R183" i="2"/>
  <c r="R219" i="2"/>
  <c r="R226" i="2"/>
  <c r="P268" i="2"/>
  <c r="T279" i="2"/>
  <c r="R285" i="2"/>
  <c r="P297" i="2"/>
  <c r="T302" i="2"/>
  <c r="T311" i="2"/>
  <c r="T316" i="2"/>
  <c r="T135" i="4"/>
  <c r="T140" i="4"/>
  <c r="T134" i="4" s="1"/>
  <c r="BK143" i="4"/>
  <c r="J143" i="4"/>
  <c r="J102" i="4" s="1"/>
  <c r="BK170" i="4"/>
  <c r="J170" i="4"/>
  <c r="J103" i="4"/>
  <c r="R179" i="4"/>
  <c r="R178" i="4"/>
  <c r="BK184" i="4"/>
  <c r="J184" i="4" s="1"/>
  <c r="J107" i="4" s="1"/>
  <c r="P145" i="5"/>
  <c r="BK151" i="5"/>
  <c r="J151" i="5"/>
  <c r="J102" i="5" s="1"/>
  <c r="T183" i="5"/>
  <c r="P232" i="5"/>
  <c r="BK239" i="5"/>
  <c r="J239" i="5" s="1"/>
  <c r="J107" i="5" s="1"/>
  <c r="BK279" i="5"/>
  <c r="J279" i="5" s="1"/>
  <c r="J108" i="5" s="1"/>
  <c r="R289" i="5"/>
  <c r="BK292" i="5"/>
  <c r="J292" i="5"/>
  <c r="J111" i="5" s="1"/>
  <c r="BK301" i="5"/>
  <c r="J301" i="5"/>
  <c r="J112" i="5"/>
  <c r="P312" i="5"/>
  <c r="P316" i="5"/>
  <c r="BK327" i="5"/>
  <c r="J327" i="5" s="1"/>
  <c r="J116" i="5" s="1"/>
  <c r="BK334" i="5"/>
  <c r="J334" i="5" s="1"/>
  <c r="J117" i="5" s="1"/>
  <c r="T133" i="7"/>
  <c r="T132" i="7" s="1"/>
  <c r="T157" i="7"/>
  <c r="P169" i="7"/>
  <c r="P168" i="7" s="1"/>
  <c r="P174" i="7"/>
  <c r="P173" i="7" s="1"/>
  <c r="BK132" i="8"/>
  <c r="J132" i="8"/>
  <c r="J102" i="8"/>
  <c r="T143" i="2"/>
  <c r="BK154" i="2"/>
  <c r="J154" i="2" s="1"/>
  <c r="J103" i="2" s="1"/>
  <c r="T183" i="2"/>
  <c r="BK219" i="2"/>
  <c r="J219" i="2" s="1"/>
  <c r="J107" i="2" s="1"/>
  <c r="P226" i="2"/>
  <c r="BK268" i="2"/>
  <c r="J268" i="2"/>
  <c r="J109" i="2"/>
  <c r="BK279" i="2"/>
  <c r="J279" i="2"/>
  <c r="J110" i="2" s="1"/>
  <c r="T285" i="2"/>
  <c r="T297" i="2"/>
  <c r="R302" i="2"/>
  <c r="R311" i="2"/>
  <c r="R316" i="2"/>
  <c r="P135" i="4"/>
  <c r="R140" i="4"/>
  <c r="P143" i="4"/>
  <c r="P170" i="4"/>
  <c r="BK179" i="4"/>
  <c r="BK178" i="4"/>
  <c r="J178" i="4" s="1"/>
  <c r="J104" i="4" s="1"/>
  <c r="T184" i="4"/>
  <c r="T183" i="4"/>
  <c r="T145" i="5"/>
  <c r="P151" i="5"/>
  <c r="BK183" i="5"/>
  <c r="J183" i="5"/>
  <c r="J103" i="5"/>
  <c r="BK232" i="5"/>
  <c r="J232" i="5"/>
  <c r="J106" i="5" s="1"/>
  <c r="R239" i="5"/>
  <c r="P279" i="5"/>
  <c r="T289" i="5"/>
  <c r="T292" i="5"/>
  <c r="T301" i="5"/>
  <c r="R312" i="5"/>
  <c r="BK316" i="5"/>
  <c r="J316" i="5"/>
  <c r="J114" i="5"/>
  <c r="P327" i="5"/>
  <c r="P334" i="5"/>
  <c r="R133" i="7"/>
  <c r="R132" i="7" s="1"/>
  <c r="R131" i="7" s="1"/>
  <c r="R157" i="7"/>
  <c r="T169" i="7"/>
  <c r="T168" i="7"/>
  <c r="R174" i="7"/>
  <c r="R173" i="7" s="1"/>
  <c r="P132" i="8"/>
  <c r="P129" i="8"/>
  <c r="P128" i="8" s="1"/>
  <c r="AU103" i="1" s="1"/>
  <c r="R132" i="8"/>
  <c r="R129" i="8" s="1"/>
  <c r="R128" i="8" s="1"/>
  <c r="T132" i="8"/>
  <c r="T129" i="8" s="1"/>
  <c r="T128" i="8" s="1"/>
  <c r="BK168" i="3"/>
  <c r="J168" i="3" s="1"/>
  <c r="J101" i="3" s="1"/>
  <c r="BK175" i="6"/>
  <c r="J175" i="6" s="1"/>
  <c r="J101" i="6" s="1"/>
  <c r="BK216" i="2"/>
  <c r="J216" i="2" s="1"/>
  <c r="J105" i="2" s="1"/>
  <c r="BK149" i="5"/>
  <c r="J149" i="5" s="1"/>
  <c r="J101" i="5" s="1"/>
  <c r="BK177" i="6"/>
  <c r="J177" i="6" s="1"/>
  <c r="J102" i="6" s="1"/>
  <c r="BK150" i="2"/>
  <c r="J150" i="2" s="1"/>
  <c r="J101" i="2" s="1"/>
  <c r="BK287" i="5"/>
  <c r="J287" i="5" s="1"/>
  <c r="J109" i="5" s="1"/>
  <c r="BK325" i="5"/>
  <c r="J325" i="5" s="1"/>
  <c r="J115" i="5" s="1"/>
  <c r="BK130" i="6"/>
  <c r="J130" i="6" s="1"/>
  <c r="J100" i="6" s="1"/>
  <c r="BK152" i="2"/>
  <c r="J152" i="2" s="1"/>
  <c r="J102" i="2" s="1"/>
  <c r="BK170" i="3"/>
  <c r="J170" i="3" s="1"/>
  <c r="J102" i="3" s="1"/>
  <c r="BK229" i="5"/>
  <c r="J229" i="5" s="1"/>
  <c r="J104" i="5" s="1"/>
  <c r="E116" i="8"/>
  <c r="BF137" i="8"/>
  <c r="BF141" i="8"/>
  <c r="BF144" i="8"/>
  <c r="BF148" i="8"/>
  <c r="BF152" i="8"/>
  <c r="BF163" i="8"/>
  <c r="BF165" i="8"/>
  <c r="BF166" i="8"/>
  <c r="J91" i="8"/>
  <c r="J93" i="8"/>
  <c r="BF134" i="8"/>
  <c r="BF135" i="8"/>
  <c r="BF136" i="8"/>
  <c r="BF138" i="8"/>
  <c r="BF139" i="8"/>
  <c r="BF140" i="8"/>
  <c r="BF143" i="8"/>
  <c r="BF145" i="8"/>
  <c r="BF149" i="8"/>
  <c r="BF151" i="8"/>
  <c r="BF154" i="8"/>
  <c r="BF157" i="8"/>
  <c r="BF158" i="8"/>
  <c r="BF159" i="8"/>
  <c r="BF160" i="8"/>
  <c r="BF161" i="8"/>
  <c r="BF162" i="8"/>
  <c r="BF164" i="8"/>
  <c r="BK132" i="7"/>
  <c r="BF133" i="8"/>
  <c r="BF142" i="8"/>
  <c r="BF146" i="8"/>
  <c r="BF147" i="8"/>
  <c r="BF150" i="8"/>
  <c r="BF153" i="8"/>
  <c r="BF155" i="8"/>
  <c r="BF156" i="8"/>
  <c r="E85" i="7"/>
  <c r="BF134" i="7"/>
  <c r="BF137" i="7"/>
  <c r="BF140" i="7"/>
  <c r="BF141" i="7"/>
  <c r="BF143" i="7"/>
  <c r="BF144" i="7"/>
  <c r="BF147" i="7"/>
  <c r="BF153" i="7"/>
  <c r="BF154" i="7"/>
  <c r="BF161" i="7"/>
  <c r="BF165" i="7"/>
  <c r="BF171" i="7"/>
  <c r="J125" i="7"/>
  <c r="J127" i="7"/>
  <c r="BF136" i="7"/>
  <c r="BF148" i="7"/>
  <c r="BF149" i="7"/>
  <c r="BF150" i="7"/>
  <c r="BF155" i="7"/>
  <c r="BF160" i="7"/>
  <c r="BF163" i="7"/>
  <c r="BF164" i="7"/>
  <c r="BF172" i="7"/>
  <c r="BF142" i="7"/>
  <c r="BF145" i="7"/>
  <c r="BF146" i="7"/>
  <c r="BF151" i="7"/>
  <c r="BF152" i="7"/>
  <c r="BF158" i="7"/>
  <c r="BF159" i="7"/>
  <c r="BF162" i="7"/>
  <c r="BF166" i="7"/>
  <c r="BF167" i="7"/>
  <c r="BF170" i="7"/>
  <c r="BF175" i="7"/>
  <c r="BF176" i="7"/>
  <c r="BF135" i="7"/>
  <c r="BF138" i="7"/>
  <c r="BF139" i="7"/>
  <c r="BF156" i="7"/>
  <c r="E116" i="6"/>
  <c r="BF137" i="6"/>
  <c r="BF140" i="6"/>
  <c r="BF145" i="6"/>
  <c r="BF156" i="6"/>
  <c r="BF160" i="6"/>
  <c r="BF165" i="6"/>
  <c r="BF169" i="6"/>
  <c r="J91" i="6"/>
  <c r="BF133" i="6"/>
  <c r="BF134" i="6"/>
  <c r="BF135" i="6"/>
  <c r="BF139" i="6"/>
  <c r="BF146" i="6"/>
  <c r="BF148" i="6"/>
  <c r="BF149" i="6"/>
  <c r="BF150" i="6"/>
  <c r="BF151" i="6"/>
  <c r="BF152" i="6"/>
  <c r="BF155" i="6"/>
  <c r="BF157" i="6"/>
  <c r="BF158" i="6"/>
  <c r="BF171" i="6"/>
  <c r="BF176" i="6"/>
  <c r="J124" i="6"/>
  <c r="BF131" i="6"/>
  <c r="BF141" i="6"/>
  <c r="BF143" i="6"/>
  <c r="BF144" i="6"/>
  <c r="BF159" i="6"/>
  <c r="BF166" i="6"/>
  <c r="BF173" i="6"/>
  <c r="BF174" i="6"/>
  <c r="BF178" i="6"/>
  <c r="BF132" i="6"/>
  <c r="BF136" i="6"/>
  <c r="BF138" i="6"/>
  <c r="BF142" i="6"/>
  <c r="BF147" i="6"/>
  <c r="BF153" i="6"/>
  <c r="BF154" i="6"/>
  <c r="BF161" i="6"/>
  <c r="BF162" i="6"/>
  <c r="BF163" i="6"/>
  <c r="BF164" i="6"/>
  <c r="BF167" i="6"/>
  <c r="BF168" i="6"/>
  <c r="BF170" i="6"/>
  <c r="BF172" i="6"/>
  <c r="J135" i="4"/>
  <c r="J100" i="4"/>
  <c r="J179" i="4"/>
  <c r="J105" i="4"/>
  <c r="BF146" i="5"/>
  <c r="BF152" i="5"/>
  <c r="BF157" i="5"/>
  <c r="BF166" i="5"/>
  <c r="BF168" i="5"/>
  <c r="BF169" i="5"/>
  <c r="BF170" i="5"/>
  <c r="BF172" i="5"/>
  <c r="BF176" i="5"/>
  <c r="BF180" i="5"/>
  <c r="BF182" i="5"/>
  <c r="BF187" i="5"/>
  <c r="BF194" i="5"/>
  <c r="BF203" i="5"/>
  <c r="BF205" i="5"/>
  <c r="BF207" i="5"/>
  <c r="BF208" i="5"/>
  <c r="BF209" i="5"/>
  <c r="BF210" i="5"/>
  <c r="BF214" i="5"/>
  <c r="BF228" i="5"/>
  <c r="BF233" i="5"/>
  <c r="BF237" i="5"/>
  <c r="BF238" i="5"/>
  <c r="BF240" i="5"/>
  <c r="BF242" i="5"/>
  <c r="BF243" i="5"/>
  <c r="BF245" i="5"/>
  <c r="BF247" i="5"/>
  <c r="BF248" i="5"/>
  <c r="BF249" i="5"/>
  <c r="BF250" i="5"/>
  <c r="BF251" i="5"/>
  <c r="BF252" i="5"/>
  <c r="BF253" i="5"/>
  <c r="BF255" i="5"/>
  <c r="BF260" i="5"/>
  <c r="BF263" i="5"/>
  <c r="BF267" i="5"/>
  <c r="BF273" i="5"/>
  <c r="BF275" i="5"/>
  <c r="BF300" i="5"/>
  <c r="BF305" i="5"/>
  <c r="BF307" i="5"/>
  <c r="BF318" i="5"/>
  <c r="BF320" i="5"/>
  <c r="BF322" i="5"/>
  <c r="BF329" i="5"/>
  <c r="BF331" i="5"/>
  <c r="E85" i="5"/>
  <c r="J139" i="5"/>
  <c r="BF147" i="5"/>
  <c r="BF154" i="5"/>
  <c r="BF158" i="5"/>
  <c r="BF171" i="5"/>
  <c r="BF173" i="5"/>
  <c r="BF174" i="5"/>
  <c r="BF178" i="5"/>
  <c r="BF184" i="5"/>
  <c r="BF188" i="5"/>
  <c r="BF189" i="5"/>
  <c r="BF193" i="5"/>
  <c r="BF199" i="5"/>
  <c r="BF200" i="5"/>
  <c r="BF202" i="5"/>
  <c r="BF216" i="5"/>
  <c r="BF218" i="5"/>
  <c r="BF221" i="5"/>
  <c r="BF222" i="5"/>
  <c r="BF224" i="5"/>
  <c r="BF235" i="5"/>
  <c r="BF236" i="5"/>
  <c r="BF241" i="5"/>
  <c r="BF254" i="5"/>
  <c r="BF258" i="5"/>
  <c r="BF259" i="5"/>
  <c r="BF262" i="5"/>
  <c r="BF264" i="5"/>
  <c r="BF265" i="5"/>
  <c r="BF272" i="5"/>
  <c r="BF278" i="5"/>
  <c r="BF281" i="5"/>
  <c r="BF286" i="5"/>
  <c r="BF291" i="5"/>
  <c r="BF294" i="5"/>
  <c r="BF296" i="5"/>
  <c r="BF297" i="5"/>
  <c r="BF299" i="5"/>
  <c r="BF306" i="5"/>
  <c r="BF310" i="5"/>
  <c r="BF311" i="5"/>
  <c r="BF323" i="5"/>
  <c r="BF324" i="5"/>
  <c r="BF330" i="5"/>
  <c r="BF332" i="5"/>
  <c r="BF333" i="5"/>
  <c r="BF335" i="5"/>
  <c r="BF337" i="5"/>
  <c r="BF338" i="5"/>
  <c r="J91" i="5"/>
  <c r="BF155" i="5"/>
  <c r="BF156" i="5"/>
  <c r="BF162" i="5"/>
  <c r="BF165" i="5"/>
  <c r="BF167" i="5"/>
  <c r="BF177" i="5"/>
  <c r="BF181" i="5"/>
  <c r="BF185" i="5"/>
  <c r="BF190" i="5"/>
  <c r="BF201" i="5"/>
  <c r="BF204" i="5"/>
  <c r="BF211" i="5"/>
  <c r="BF220" i="5"/>
  <c r="BF223" i="5"/>
  <c r="BF225" i="5"/>
  <c r="BF227" i="5"/>
  <c r="BF230" i="5"/>
  <c r="BF244" i="5"/>
  <c r="BF246" i="5"/>
  <c r="BF261" i="5"/>
  <c r="BF274" i="5"/>
  <c r="BF276" i="5"/>
  <c r="BF277" i="5"/>
  <c r="BF285" i="5"/>
  <c r="BF288" i="5"/>
  <c r="BF293" i="5"/>
  <c r="BF303" i="5"/>
  <c r="BF308" i="5"/>
  <c r="BF309" i="5"/>
  <c r="BF313" i="5"/>
  <c r="BF315" i="5"/>
  <c r="BF317" i="5"/>
  <c r="BF319" i="5"/>
  <c r="BF328" i="5"/>
  <c r="BF148" i="5"/>
  <c r="BF150" i="5"/>
  <c r="BF153" i="5"/>
  <c r="BF159" i="5"/>
  <c r="BF160" i="5"/>
  <c r="BF161" i="5"/>
  <c r="BF163" i="5"/>
  <c r="BF164" i="5"/>
  <c r="BF175" i="5"/>
  <c r="BF179" i="5"/>
  <c r="BF186" i="5"/>
  <c r="BF191" i="5"/>
  <c r="BF192" i="5"/>
  <c r="BF195" i="5"/>
  <c r="BF196" i="5"/>
  <c r="BF197" i="5"/>
  <c r="BF198" i="5"/>
  <c r="BF206" i="5"/>
  <c r="BF212" i="5"/>
  <c r="BF213" i="5"/>
  <c r="BF215" i="5"/>
  <c r="BF217" i="5"/>
  <c r="BF219" i="5"/>
  <c r="BF226" i="5"/>
  <c r="BF234" i="5"/>
  <c r="BF256" i="5"/>
  <c r="BF257" i="5"/>
  <c r="BF266" i="5"/>
  <c r="BF268" i="5"/>
  <c r="BF269" i="5"/>
  <c r="BF270" i="5"/>
  <c r="BF271" i="5"/>
  <c r="BF280" i="5"/>
  <c r="BF282" i="5"/>
  <c r="BF283" i="5"/>
  <c r="BF284" i="5"/>
  <c r="BF290" i="5"/>
  <c r="BF295" i="5"/>
  <c r="BF298" i="5"/>
  <c r="BF302" i="5"/>
  <c r="BF304" i="5"/>
  <c r="BF314" i="5"/>
  <c r="BF321" i="5"/>
  <c r="BF326" i="5"/>
  <c r="BF336" i="5"/>
  <c r="J129" i="4"/>
  <c r="BF141" i="4"/>
  <c r="BF148" i="4"/>
  <c r="BF149" i="4"/>
  <c r="BF150" i="4"/>
  <c r="BF152" i="4"/>
  <c r="BF153" i="4"/>
  <c r="BF158" i="4"/>
  <c r="BF159" i="4"/>
  <c r="BF165" i="4"/>
  <c r="BF166" i="4"/>
  <c r="BF137" i="4"/>
  <c r="BF144" i="4"/>
  <c r="BF145" i="4"/>
  <c r="BF147" i="4"/>
  <c r="BF151" i="4"/>
  <c r="BF156" i="4"/>
  <c r="BF162" i="4"/>
  <c r="BF163" i="4"/>
  <c r="BF174" i="4"/>
  <c r="BF175" i="4"/>
  <c r="BF177" i="4"/>
  <c r="BF182" i="4"/>
  <c r="BF186" i="4"/>
  <c r="E121" i="4"/>
  <c r="J127" i="4"/>
  <c r="BF136" i="4"/>
  <c r="BF138" i="4"/>
  <c r="BF146" i="4"/>
  <c r="BF154" i="4"/>
  <c r="BF155" i="4"/>
  <c r="BF160" i="4"/>
  <c r="BF161" i="4"/>
  <c r="BF164" i="4"/>
  <c r="BF171" i="4"/>
  <c r="BF172" i="4"/>
  <c r="BF173" i="4"/>
  <c r="BF181" i="4"/>
  <c r="BF185" i="4"/>
  <c r="BF139" i="4"/>
  <c r="BF142" i="4"/>
  <c r="BF157" i="4"/>
  <c r="BF167" i="4"/>
  <c r="BF168" i="4"/>
  <c r="BF169" i="4"/>
  <c r="BF176" i="4"/>
  <c r="BF180" i="4"/>
  <c r="J91" i="3"/>
  <c r="BF134" i="3"/>
  <c r="BF141" i="3"/>
  <c r="BF142" i="3"/>
  <c r="BF147" i="3"/>
  <c r="BF148" i="3"/>
  <c r="BF149" i="3"/>
  <c r="BF150" i="3"/>
  <c r="BF153" i="3"/>
  <c r="BF154" i="3"/>
  <c r="BF156" i="3"/>
  <c r="BF157" i="3"/>
  <c r="BF159" i="3"/>
  <c r="BF160" i="3"/>
  <c r="BF162" i="3"/>
  <c r="BF165" i="3"/>
  <c r="BF166" i="3"/>
  <c r="BF167" i="3"/>
  <c r="BF169" i="3"/>
  <c r="E85" i="3"/>
  <c r="BF132" i="3"/>
  <c r="BF136" i="3"/>
  <c r="BF137" i="3"/>
  <c r="BF138" i="3"/>
  <c r="BF139" i="3"/>
  <c r="BF140" i="3"/>
  <c r="BF131" i="3"/>
  <c r="BF133" i="3"/>
  <c r="BF135" i="3"/>
  <c r="BF143" i="3"/>
  <c r="BF144" i="3"/>
  <c r="BF151" i="3"/>
  <c r="BF152" i="3"/>
  <c r="BF158" i="3"/>
  <c r="BF163" i="3"/>
  <c r="BF171" i="3"/>
  <c r="J93" i="3"/>
  <c r="BF145" i="3"/>
  <c r="BF146" i="3"/>
  <c r="BF155" i="3"/>
  <c r="BF161" i="3"/>
  <c r="BF164" i="3"/>
  <c r="E85" i="2"/>
  <c r="J91" i="2"/>
  <c r="J93" i="2"/>
  <c r="BF146" i="2"/>
  <c r="BF151" i="2"/>
  <c r="BF157" i="2"/>
  <c r="BF159" i="2"/>
  <c r="BF160" i="2"/>
  <c r="BF162" i="2"/>
  <c r="BF166" i="2"/>
  <c r="BF168" i="2"/>
  <c r="BF169" i="2"/>
  <c r="BF170" i="2"/>
  <c r="BF184" i="2"/>
  <c r="BF188" i="2"/>
  <c r="BF195" i="2"/>
  <c r="BF202" i="2"/>
  <c r="BF204" i="2"/>
  <c r="BF205" i="2"/>
  <c r="BF206" i="2"/>
  <c r="BF207" i="2"/>
  <c r="BF208" i="2"/>
  <c r="BF209" i="2"/>
  <c r="BF212" i="2"/>
  <c r="BF221" i="2"/>
  <c r="BF222" i="2"/>
  <c r="BF229" i="2"/>
  <c r="BF230" i="2"/>
  <c r="BF234" i="2"/>
  <c r="BF240" i="2"/>
  <c r="BF243" i="2"/>
  <c r="BF244" i="2"/>
  <c r="BF247" i="2"/>
  <c r="BF248" i="2"/>
  <c r="BF253" i="2"/>
  <c r="BF258" i="2"/>
  <c r="BF262" i="2"/>
  <c r="BF264" i="2"/>
  <c r="BF271" i="2"/>
  <c r="BF280" i="2"/>
  <c r="BF282" i="2"/>
  <c r="BF291" i="2"/>
  <c r="BF294" i="2"/>
  <c r="BF305" i="2"/>
  <c r="BF314" i="2"/>
  <c r="BF147" i="2"/>
  <c r="BF153" i="2"/>
  <c r="BF156" i="2"/>
  <c r="BF171" i="2"/>
  <c r="BF176" i="2"/>
  <c r="BF178" i="2"/>
  <c r="BF180" i="2"/>
  <c r="BF181" i="2"/>
  <c r="BF186" i="2"/>
  <c r="BF189" i="2"/>
  <c r="BF191" i="2"/>
  <c r="BF193" i="2"/>
  <c r="BF196" i="2"/>
  <c r="BF199" i="2"/>
  <c r="BF203" i="2"/>
  <c r="BF211" i="2"/>
  <c r="BF213" i="2"/>
  <c r="BF217" i="2"/>
  <c r="BF223" i="2"/>
  <c r="BF227" i="2"/>
  <c r="BF237" i="2"/>
  <c r="BF242" i="2"/>
  <c r="BF246" i="2"/>
  <c r="BF250" i="2"/>
  <c r="BF251" i="2"/>
  <c r="BF255" i="2"/>
  <c r="BF259" i="2"/>
  <c r="BF267" i="2"/>
  <c r="BF269" i="2"/>
  <c r="BF270" i="2"/>
  <c r="BF276" i="2"/>
  <c r="BF278" i="2"/>
  <c r="BF284" i="2"/>
  <c r="BF287" i="2"/>
  <c r="BF289" i="2"/>
  <c r="BF293" i="2"/>
  <c r="BF300" i="2"/>
  <c r="BF306" i="2"/>
  <c r="BF309" i="2"/>
  <c r="BF310" i="2"/>
  <c r="BF312" i="2"/>
  <c r="BF315" i="2"/>
  <c r="BF318" i="2"/>
  <c r="BF319" i="2"/>
  <c r="BF144" i="2"/>
  <c r="BF158" i="2"/>
  <c r="BF163" i="2"/>
  <c r="BF164" i="2"/>
  <c r="BF165" i="2"/>
  <c r="BF172" i="2"/>
  <c r="BF173" i="2"/>
  <c r="BF174" i="2"/>
  <c r="BF177" i="2"/>
  <c r="BF190" i="2"/>
  <c r="BF194" i="2"/>
  <c r="BF197" i="2"/>
  <c r="BF200" i="2"/>
  <c r="BF201" i="2"/>
  <c r="BF210" i="2"/>
  <c r="BF214" i="2"/>
  <c r="BF220" i="2"/>
  <c r="BF235" i="2"/>
  <c r="BF236" i="2"/>
  <c r="BF241" i="2"/>
  <c r="BF245" i="2"/>
  <c r="BF249" i="2"/>
  <c r="BF257" i="2"/>
  <c r="BF260" i="2"/>
  <c r="BF265" i="2"/>
  <c r="BF272" i="2"/>
  <c r="BF274" i="2"/>
  <c r="BF275" i="2"/>
  <c r="BF288" i="2"/>
  <c r="BF290" i="2"/>
  <c r="BF295" i="2"/>
  <c r="BF298" i="2"/>
  <c r="BF299" i="2"/>
  <c r="BF304" i="2"/>
  <c r="BF313" i="2"/>
  <c r="BF317" i="2"/>
  <c r="BF321" i="2"/>
  <c r="BF322" i="2"/>
  <c r="BF323" i="2"/>
  <c r="BF145" i="2"/>
  <c r="BF148" i="2"/>
  <c r="BF149" i="2"/>
  <c r="BF155" i="2"/>
  <c r="BF161" i="2"/>
  <c r="BF167" i="2"/>
  <c r="BF175" i="2"/>
  <c r="BF179" i="2"/>
  <c r="BF182" i="2"/>
  <c r="BF185" i="2"/>
  <c r="BF187" i="2"/>
  <c r="BF192" i="2"/>
  <c r="BF198" i="2"/>
  <c r="BF215" i="2"/>
  <c r="BF224" i="2"/>
  <c r="BF225" i="2"/>
  <c r="BF228" i="2"/>
  <c r="BF231" i="2"/>
  <c r="BF232" i="2"/>
  <c r="BF233" i="2"/>
  <c r="BF238" i="2"/>
  <c r="BF239" i="2"/>
  <c r="BF252" i="2"/>
  <c r="BF254" i="2"/>
  <c r="BF256" i="2"/>
  <c r="BF261" i="2"/>
  <c r="BF263" i="2"/>
  <c r="BF266" i="2"/>
  <c r="BF273" i="2"/>
  <c r="BF277" i="2"/>
  <c r="BF281" i="2"/>
  <c r="BF283" i="2"/>
  <c r="BF286" i="2"/>
  <c r="BF292" i="2"/>
  <c r="BF296" i="2"/>
  <c r="BF301" i="2"/>
  <c r="BF303" i="2"/>
  <c r="BF307" i="2"/>
  <c r="BF308" i="2"/>
  <c r="BF320" i="2"/>
  <c r="J37" i="2"/>
  <c r="AV96" i="1"/>
  <c r="AS94" i="1"/>
  <c r="J37" i="3"/>
  <c r="AV97" i="1"/>
  <c r="F37" i="3"/>
  <c r="AZ97" i="1" s="1"/>
  <c r="F41" i="3"/>
  <c r="BD97" i="1"/>
  <c r="F40" i="4"/>
  <c r="BC98" i="1"/>
  <c r="F37" i="4"/>
  <c r="AZ98" i="1" s="1"/>
  <c r="J37" i="5"/>
  <c r="AV100" i="1"/>
  <c r="F40" i="5"/>
  <c r="BC100" i="1"/>
  <c r="F41" i="7"/>
  <c r="BD102" i="1" s="1"/>
  <c r="F40" i="8"/>
  <c r="BC103" i="1"/>
  <c r="F37" i="2"/>
  <c r="AZ96" i="1"/>
  <c r="F40" i="3"/>
  <c r="BC97" i="1" s="1"/>
  <c r="F39" i="3"/>
  <c r="BB97" i="1"/>
  <c r="J37" i="4"/>
  <c r="AV98" i="1"/>
  <c r="F39" i="5"/>
  <c r="BB100" i="1" s="1"/>
  <c r="F40" i="6"/>
  <c r="BC101" i="1"/>
  <c r="F39" i="6"/>
  <c r="BB101" i="1" s="1"/>
  <c r="F40" i="7"/>
  <c r="BC102" i="1" s="1"/>
  <c r="J37" i="8"/>
  <c r="AV103" i="1"/>
  <c r="F39" i="2"/>
  <c r="BB96" i="1" s="1"/>
  <c r="F41" i="2"/>
  <c r="BD96" i="1" s="1"/>
  <c r="F41" i="4"/>
  <c r="BD98" i="1"/>
  <c r="F37" i="5"/>
  <c r="AZ100" i="1" s="1"/>
  <c r="J37" i="6"/>
  <c r="AV101" i="1" s="1"/>
  <c r="F39" i="7"/>
  <c r="BB102" i="1"/>
  <c r="J37" i="7"/>
  <c r="AV102" i="1" s="1"/>
  <c r="F41" i="8"/>
  <c r="BD103" i="1" s="1"/>
  <c r="F40" i="2"/>
  <c r="BC96" i="1"/>
  <c r="F39" i="4"/>
  <c r="BB98" i="1" s="1"/>
  <c r="F41" i="5"/>
  <c r="BD100" i="1" s="1"/>
  <c r="F41" i="6"/>
  <c r="BD101" i="1"/>
  <c r="F37" i="6"/>
  <c r="AZ101" i="1" s="1"/>
  <c r="F37" i="7"/>
  <c r="AZ102" i="1" s="1"/>
  <c r="F39" i="8"/>
  <c r="BB103" i="1"/>
  <c r="F37" i="8"/>
  <c r="AZ103" i="1" s="1"/>
  <c r="BK130" i="3" l="1"/>
  <c r="J130" i="3" s="1"/>
  <c r="J100" i="3" s="1"/>
  <c r="P134" i="4"/>
  <c r="P133" i="4"/>
  <c r="AU98" i="1"/>
  <c r="T142" i="2"/>
  <c r="P131" i="7"/>
  <c r="AU102" i="1" s="1"/>
  <c r="T218" i="2"/>
  <c r="T131" i="7"/>
  <c r="P144" i="5"/>
  <c r="R218" i="2"/>
  <c r="R134" i="4"/>
  <c r="R133" i="4" s="1"/>
  <c r="P142" i="2"/>
  <c r="T231" i="5"/>
  <c r="T143" i="5"/>
  <c r="R144" i="5"/>
  <c r="P231" i="5"/>
  <c r="T133" i="4"/>
  <c r="R231" i="5"/>
  <c r="R142" i="2"/>
  <c r="R141" i="2"/>
  <c r="P218" i="2"/>
  <c r="BK134" i="4"/>
  <c r="J134" i="4" s="1"/>
  <c r="J99" i="4" s="1"/>
  <c r="BK183" i="4"/>
  <c r="J183" i="4"/>
  <c r="J106" i="4" s="1"/>
  <c r="BK173" i="7"/>
  <c r="J173" i="7" s="1"/>
  <c r="J104" i="7" s="1"/>
  <c r="BK218" i="2"/>
  <c r="J218" i="2"/>
  <c r="J106" i="2" s="1"/>
  <c r="BK168" i="7"/>
  <c r="J168" i="7" s="1"/>
  <c r="J102" i="7" s="1"/>
  <c r="BK129" i="8"/>
  <c r="J129" i="8"/>
  <c r="J99" i="8" s="1"/>
  <c r="BK144" i="5"/>
  <c r="J144" i="5" s="1"/>
  <c r="J99" i="5" s="1"/>
  <c r="BK129" i="6"/>
  <c r="J129" i="6"/>
  <c r="J99" i="6" s="1"/>
  <c r="BK142" i="2"/>
  <c r="J142" i="2" s="1"/>
  <c r="J99" i="2" s="1"/>
  <c r="BK129" i="3"/>
  <c r="J129" i="3"/>
  <c r="J99" i="3" s="1"/>
  <c r="BK231" i="5"/>
  <c r="J231" i="5" s="1"/>
  <c r="J105" i="5" s="1"/>
  <c r="J132" i="7"/>
  <c r="J99" i="7"/>
  <c r="F38" i="3"/>
  <c r="BA97" i="1"/>
  <c r="F38" i="4"/>
  <c r="BA98" i="1"/>
  <c r="AZ95" i="1"/>
  <c r="AV95" i="1"/>
  <c r="BC95" i="1"/>
  <c r="AY95" i="1"/>
  <c r="J38" i="5"/>
  <c r="AW100" i="1"/>
  <c r="AT100" i="1"/>
  <c r="AZ99" i="1"/>
  <c r="AV99" i="1" s="1"/>
  <c r="F38" i="2"/>
  <c r="BA96" i="1"/>
  <c r="J38" i="6"/>
  <c r="AW101" i="1"/>
  <c r="AT101" i="1"/>
  <c r="J38" i="7"/>
  <c r="AW102" i="1"/>
  <c r="AT102" i="1"/>
  <c r="F38" i="8"/>
  <c r="BA103" i="1"/>
  <c r="J38" i="3"/>
  <c r="AW97" i="1" s="1"/>
  <c r="AT97" i="1" s="1"/>
  <c r="BB95" i="1"/>
  <c r="AX95" i="1"/>
  <c r="J38" i="4"/>
  <c r="AW98" i="1"/>
  <c r="AT98" i="1" s="1"/>
  <c r="BD95" i="1"/>
  <c r="F38" i="5"/>
  <c r="BA100" i="1"/>
  <c r="BC99" i="1"/>
  <c r="AY99" i="1"/>
  <c r="BB99" i="1"/>
  <c r="AX99" i="1"/>
  <c r="J38" i="2"/>
  <c r="AW96" i="1"/>
  <c r="AT96" i="1"/>
  <c r="F38" i="6"/>
  <c r="BA101" i="1" s="1"/>
  <c r="F38" i="7"/>
  <c r="BA102" i="1"/>
  <c r="BD99" i="1"/>
  <c r="J38" i="8"/>
  <c r="AW103" i="1"/>
  <c r="AT103" i="1" s="1"/>
  <c r="R143" i="5" l="1"/>
  <c r="T141" i="2"/>
  <c r="P141" i="2"/>
  <c r="AU96" i="1"/>
  <c r="AU95" i="1" s="1"/>
  <c r="P143" i="5"/>
  <c r="AU100" i="1"/>
  <c r="BK133" i="4"/>
  <c r="J133" i="4"/>
  <c r="J98" i="4"/>
  <c r="J32" i="4"/>
  <c r="J34" i="4" s="1"/>
  <c r="AG98" i="1" s="1"/>
  <c r="BK128" i="8"/>
  <c r="J128" i="8"/>
  <c r="J98" i="8"/>
  <c r="BK128" i="6"/>
  <c r="J128" i="6"/>
  <c r="J98" i="6"/>
  <c r="J32" i="6" s="1"/>
  <c r="J34" i="6" s="1"/>
  <c r="AG101" i="1" s="1"/>
  <c r="BK141" i="2"/>
  <c r="J141" i="2"/>
  <c r="J98" i="2"/>
  <c r="J32" i="2"/>
  <c r="J34" i="2" s="1"/>
  <c r="AG96" i="1" s="1"/>
  <c r="BK128" i="3"/>
  <c r="J128" i="3" s="1"/>
  <c r="J98" i="3" s="1"/>
  <c r="J32" i="3" s="1"/>
  <c r="J34" i="3" s="1"/>
  <c r="AG97" i="1" s="1"/>
  <c r="BK131" i="7"/>
  <c r="J131" i="7"/>
  <c r="J98" i="7"/>
  <c r="BK143" i="5"/>
  <c r="J143" i="5"/>
  <c r="J98" i="5"/>
  <c r="J107" i="8"/>
  <c r="J110" i="7"/>
  <c r="BA95" i="1"/>
  <c r="AW95" i="1"/>
  <c r="AT95" i="1"/>
  <c r="AU99" i="1"/>
  <c r="BC94" i="1"/>
  <c r="W32" i="1"/>
  <c r="BD94" i="1"/>
  <c r="W33" i="1"/>
  <c r="AZ94" i="1"/>
  <c r="AV94" i="1"/>
  <c r="AK29" i="1"/>
  <c r="BA99" i="1"/>
  <c r="AW99" i="1" s="1"/>
  <c r="AT99" i="1" s="1"/>
  <c r="J122" i="5"/>
  <c r="BB94" i="1"/>
  <c r="W31" i="1" s="1"/>
  <c r="J43" i="6" l="1"/>
  <c r="J43" i="4"/>
  <c r="J43" i="2"/>
  <c r="J43" i="3"/>
  <c r="J32" i="8"/>
  <c r="J32" i="5"/>
  <c r="J32" i="7"/>
  <c r="AN101" i="1"/>
  <c r="AN97" i="1"/>
  <c r="AN98" i="1"/>
  <c r="AN96" i="1"/>
  <c r="AU94" i="1"/>
  <c r="AG95" i="1"/>
  <c r="J34" i="5"/>
  <c r="AG100" i="1"/>
  <c r="J120" i="2"/>
  <c r="BA94" i="1"/>
  <c r="W30" i="1"/>
  <c r="J34" i="8"/>
  <c r="AG103" i="1"/>
  <c r="AY94" i="1"/>
  <c r="AX94" i="1"/>
  <c r="J107" i="6"/>
  <c r="J107" i="3"/>
  <c r="J112" i="4"/>
  <c r="W29" i="1"/>
  <c r="J34" i="7"/>
  <c r="AG102" i="1" s="1"/>
  <c r="AG99" i="1" l="1"/>
  <c r="AN99" i="1" s="1"/>
  <c r="AG94" i="1"/>
  <c r="AK26" i="1" s="1"/>
  <c r="AK35" i="1" s="1"/>
  <c r="J43" i="5"/>
  <c r="AN102" i="1"/>
  <c r="J43" i="7"/>
  <c r="J43" i="8"/>
  <c r="AN100" i="1"/>
  <c r="AN103" i="1"/>
  <c r="AN95" i="1"/>
  <c r="AW94" i="1"/>
  <c r="AK30" i="1"/>
  <c r="AT94" i="1" l="1"/>
  <c r="AN94" i="1"/>
</calcChain>
</file>

<file path=xl/sharedStrings.xml><?xml version="1.0" encoding="utf-8"?>
<sst xmlns="http://schemas.openxmlformats.org/spreadsheetml/2006/main" count="9126" uniqueCount="1183">
  <si>
    <t>Export Komplet</t>
  </si>
  <si>
    <t/>
  </si>
  <si>
    <t>2.0</t>
  </si>
  <si>
    <t>ZAMOK</t>
  </si>
  <si>
    <t>False</t>
  </si>
  <si>
    <t>{8bff996e-14f7-46c5-a6a1-b61f5bdc5024}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</si>
  <si>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</si>
  <si>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</si>
  <si>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</si>
  <si>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</si>
  <si>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</si>
  <si>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</si>
  <si>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ab211024-118u</t>
  </si>
  <si>
    <t>Stavba:</t>
  </si>
  <si>
    <t>ZŠ Cabajská - školský a stravovací pavilón v Nitre - zateplenie</t>
  </si>
  <si>
    <t>JKSO:</t>
  </si>
  <si>
    <t>KS:</t>
  </si>
  <si>
    <t>Miesto:</t>
  </si>
  <si>
    <t>Nitra</t>
  </si>
  <si>
    <t>Dátum:</t>
  </si>
  <si>
    <t>4. 11. 2021</t>
  </si>
  <si>
    <t>Objednávateľ:</t>
  </si>
  <si>
    <t>IČO:</t>
  </si>
  <si>
    <t>00308307</t>
  </si>
  <si>
    <t>Mesto Nitra</t>
  </si>
  <si>
    <t>IČ DPH:</t>
  </si>
  <si>
    <t>Zhotoviteľ:</t>
  </si>
  <si>
    <t>36548707</t>
  </si>
  <si>
    <t>AB-STAV, s.r.o. Malý Cetín</t>
  </si>
  <si>
    <t>SK2020154246</t>
  </si>
  <si>
    <t>True</t>
  </si>
  <si>
    <t>Projektant:</t>
  </si>
  <si>
    <t xml:space="preserve"> </t>
  </si>
  <si>
    <t>Spracovateľ:</t>
  </si>
  <si>
    <t>Miroslav Čech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</si>
  <si>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</si>
  <si>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</si>
  <si>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</si>
  <si>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</si>
  <si>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</si>
  <si>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</si>
  <si>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</si>
  <si>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</si>
  <si>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</si>
  <si>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</si>
  <si>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</si>
  <si>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</si>
  <si>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</si>
  <si>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</si>
  <si>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</si>
  <si>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</si>
  <si>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</si>
  <si>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</si>
  <si>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</si>
  <si>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</si>
  <si>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</si>
  <si>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</si>
  <si>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</si>
  <si>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</si>
  <si>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</si>
  <si>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</si>
  <si>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</si>
  <si>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</si>
  <si>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</si>
  <si>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</si>
  <si>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</si>
  <si>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</si>
  <si>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</si>
  <si>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</si>
  <si>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</si>
  <si>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</si>
  <si>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</si>
  <si>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</si>
  <si>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</si>
  <si>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</si>
  <si>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</si>
  <si>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</si>
  <si>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</si>
  <si>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</si>
  <si>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</si>
  <si>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so01</t>
  </si>
  <si>
    <t>SO 01 - Zateplenie školského pavilónu</t>
  </si>
  <si>
    <t>STA</t>
  </si>
  <si>
    <t>1</t>
  </si>
  <si>
    <t>{92dad5ed-d77b-4bf1-bf54-3c26fe96037f}</t>
  </si>
  <si>
    <t>/</t>
  </si>
  <si>
    <t>01.1</t>
  </si>
  <si>
    <t>01.1 - Zateplenie fasády a strechy</t>
  </si>
  <si>
    <t>Časť</t>
  </si>
  <si>
    <t>2</t>
  </si>
  <si>
    <t>{319e038a-f0f2-4395-a4cc-6ad0b2e35e9e}</t>
  </si>
  <si>
    <t>01.2</t>
  </si>
  <si>
    <t>01.2 - Bleskozvod</t>
  </si>
  <si>
    <t>{c6ec9d4b-70fc-4f6b-8baf-bf697b753bb7}</t>
  </si>
  <si>
    <t>01.3</t>
  </si>
  <si>
    <t>01.3 - Hydraulické vyregulovanie vykurovacej sústavy</t>
  </si>
  <si>
    <t>{3690d0fc-42b2-4374-b83d-2a74e2bfbdd3}</t>
  </si>
  <si>
    <t>so02</t>
  </si>
  <si>
    <t>SO 02 - Zateplenie stravovacieho pavilónu</t>
  </si>
  <si>
    <t>{21977ba0-bec6-4f28-8604-f3a45698e226}</t>
  </si>
  <si>
    <t>02.1</t>
  </si>
  <si>
    <t>02.1 - Zateplenie fasády a strechy</t>
  </si>
  <si>
    <t>{fbcb165d-b362-4656-a9fc-20acaeebd0c7}</t>
  </si>
  <si>
    <t>02.2</t>
  </si>
  <si>
    <t>02.2 - Bleskozvod</t>
  </si>
  <si>
    <t>{4833d92a-77d4-401a-bf2d-808d642faf84}</t>
  </si>
  <si>
    <t>02.3</t>
  </si>
  <si>
    <t>02.3 - Hydraulické vyregulovanie vykurovacej sústavy</t>
  </si>
  <si>
    <t>{bac24033-f9d3-423d-969c-cdc53c4fcb7c}</t>
  </si>
  <si>
    <t>02.4</t>
  </si>
  <si>
    <t>02.4 - Vzduchotechnika</t>
  </si>
  <si>
    <t>{b0a92d72-441a-43c2-8fee-5248fb234f3b}</t>
  </si>
  <si>
    <t>KRYCÍ LIST ROZPOČTU</t>
  </si>
  <si>
    <t>Objekt:</t>
  </si>
  <si>
    <t>so01 - SO 01 - Zateplenie školského pavilónu</t>
  </si>
  <si>
    <t>Časť:</t>
  </si>
  <si>
    <t>01.1 - 01.1 - Zateplenie fasády a strechy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</si>
  <si>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</si>
  <si>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</si>
  <si>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</si>
  <si>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</si>
  <si>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</si>
  <si>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</si>
  <si>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</si>
  <si>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</si>
  <si>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</si>
  <si>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</si>
  <si>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5 - Komunikácie   </t>
  </si>
  <si>
    <t xml:space="preserve">    6 - Úpravy povrchov, podlahy, osadenie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</si>
  <si>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</si>
  <si>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</si>
  <si>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</si>
  <si>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711 - Izolácie proti vode a vlhkosti   </t>
  </si>
  <si>
    <t xml:space="preserve">    712 - Izolácie striech, povlakové krytiny   </t>
  </si>
  <si>
    <t xml:space="preserve">    713 - Izolácie tepelné   </t>
  </si>
  <si>
    <t xml:space="preserve">    762 - Konštrukcie tesárske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</si>
  <si>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</si>
  <si>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</si>
  <si>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</si>
  <si>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769 - Montáže vzduchotechnických zariadení   </t>
  </si>
  <si>
    <t xml:space="preserve">    783 - Nátery   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</si>
  <si>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</si>
  <si>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</si>
  <si>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</si>
  <si>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</si>
  <si>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</si>
  <si>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</si>
  <si>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</si>
  <si>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</si>
  <si>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</si>
  <si>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</si>
  <si>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</si>
  <si>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</si>
  <si>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</si>
  <si>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</si>
  <si>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</si>
  <si>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</si>
  <si>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</si>
  <si>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</si>
  <si>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</si>
  <si>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113106121.S</t>
  </si>
  <si>
    <t>Rozoberanie dlažby, z betónových alebo kamenin. dlaždíc, dosiek alebo tvaroviek,  -0,13800t</t>
  </si>
  <si>
    <t>m2</t>
  </si>
  <si>
    <t>4</t>
  </si>
  <si>
    <t>132211101.S</t>
  </si>
  <si>
    <t>Hĺbenie rýh šírky do 600 mm v  hornine tr.3 súdržných - ručným náradím</t>
  </si>
  <si>
    <t>m3</t>
  </si>
  <si>
    <t>3</t>
  </si>
  <si>
    <t>132211119.S</t>
  </si>
  <si>
    <t>Príplatok za lepivosť pri hĺbení rýh š do 600 mm ručným náradím v hornine tr. 3</t>
  </si>
  <si>
    <t>6</t>
  </si>
  <si>
    <t>133201101.S</t>
  </si>
  <si>
    <t>Výkop šachty zapaženej, hornina 3 do 100 m3</t>
  </si>
  <si>
    <t>8</t>
  </si>
  <si>
    <t>5</t>
  </si>
  <si>
    <t>133201109.S</t>
  </si>
  <si>
    <t>Príplatok k cenám za lepivosť pri hĺbení šachiet zapažených i nezapažených v hornine 3</t>
  </si>
  <si>
    <t>10</t>
  </si>
  <si>
    <t>174101001.S</t>
  </si>
  <si>
    <t>Zásyp sypaninou so zhutnením jám, šachiet, rýh, zárezov alebo okolo objektov do 100 m3</t>
  </si>
  <si>
    <t>12</t>
  </si>
  <si>
    <t xml:space="preserve">Zakladanie   </t>
  </si>
  <si>
    <t>7</t>
  </si>
  <si>
    <t>275313711.S</t>
  </si>
  <si>
    <t>Betón základových pätiek, prostý tr. C 25/30</t>
  </si>
  <si>
    <t>14</t>
  </si>
  <si>
    <t xml:space="preserve">Komunikácie   </t>
  </si>
  <si>
    <t>564251111.S</t>
  </si>
  <si>
    <t>Podklad alebo podsyp zo štrkopiesku s rozprestretím, vlhčením a zhutnením, po zhutnení hr. 150 mm</t>
  </si>
  <si>
    <t>16</t>
  </si>
  <si>
    <t xml:space="preserve">Úpravy povrchov, podlahy, osadenie   </t>
  </si>
  <si>
    <t>9</t>
  </si>
  <si>
    <t>620991121.S</t>
  </si>
  <si>
    <t>Zakrývanie výplní vonkajších otvorov s rámami a zárubňami, zábradlí, oplechovania, atď. zhotovené z lešenia akýmkoľvek spôsobom</t>
  </si>
  <si>
    <t>18</t>
  </si>
  <si>
    <t>621460124.S</t>
  </si>
  <si>
    <t>Príprava vonkajšieho podkladu podhľadov penetráciou pod omietky a nátery</t>
  </si>
  <si>
    <t>11</t>
  </si>
  <si>
    <t>621461053.S</t>
  </si>
  <si>
    <t>Vonkajšia omietka podhľadov pastovitá silikónová roztieraná, hr. 2 mm</t>
  </si>
  <si>
    <t>22</t>
  </si>
  <si>
    <t>622460114.S</t>
  </si>
  <si>
    <t>Príprava vonkajšieho podkladu stien na hladké nenasiakavé podklady adhéznym mostíkom</t>
  </si>
  <si>
    <t>24</t>
  </si>
  <si>
    <t>13</t>
  </si>
  <si>
    <t>622461291.S</t>
  </si>
  <si>
    <t>Vonkajšia omietka stien pastovitá dekoratívna dizajnová bez použitia šablóny - imitácia betón</t>
  </si>
  <si>
    <t>26</t>
  </si>
  <si>
    <t>622465185.S</t>
  </si>
  <si>
    <t>Vonkajší sanačný systém stien s obsahom cementu, tepelnoizolačná omietka, hr. 30 mm</t>
  </si>
  <si>
    <t>28</t>
  </si>
  <si>
    <t>15</t>
  </si>
  <si>
    <t>622465185.S1</t>
  </si>
  <si>
    <t>Vonkajší sanačný systém stien s obsahom cementu, tepelnoizolačná omietka - oprava 30%</t>
  </si>
  <si>
    <t>30</t>
  </si>
  <si>
    <t>622460121.S</t>
  </si>
  <si>
    <t>Príprava vonkajšieho podkladu stien penetráciou základnou</t>
  </si>
  <si>
    <t>32</t>
  </si>
  <si>
    <t>17</t>
  </si>
  <si>
    <t>622460124.S</t>
  </si>
  <si>
    <t>Príprava vonkajšieho podkladu stien penetráciou pod omietky a nátery - podkladný náter</t>
  </si>
  <si>
    <t>34</t>
  </si>
  <si>
    <t>622461053.S</t>
  </si>
  <si>
    <t>Vonkajšia omietka stien pastovitá silikónová roztieraná, hr. 2 mm</t>
  </si>
  <si>
    <t>36</t>
  </si>
  <si>
    <t>19</t>
  </si>
  <si>
    <t>625250121.S</t>
  </si>
  <si>
    <t>Príplatok za zhotovenie vodorovnej podhľadovej konštrukcie z kontaktného zatepľovacieho systému z MW hr. do 190 mm</t>
  </si>
  <si>
    <t>38</t>
  </si>
  <si>
    <t>625250122.S</t>
  </si>
  <si>
    <t>Príplatok za zhotovenie vodorovnej podhľadovej konštrukcie z kontaktného zatepľovacieho systému z MW hr. nad 190 mm</t>
  </si>
  <si>
    <t>40</t>
  </si>
  <si>
    <t>21</t>
  </si>
  <si>
    <t>625250550.S1</t>
  </si>
  <si>
    <t>Kontaktný zatepľovací systém soklovej alebo vodou namáhanej časti hr. 120 mm,   kotvy vr. líšt, lemovania, zosilenia, dilatácie, tmelu - komplet</t>
  </si>
  <si>
    <t>42</t>
  </si>
  <si>
    <t>625250701.S</t>
  </si>
  <si>
    <t>Kontaktný zatepľovací systém z minerálnej vlny hr. 30 mm, skrutkovacie kotvy</t>
  </si>
  <si>
    <t>44</t>
  </si>
  <si>
    <t>23</t>
  </si>
  <si>
    <t>625250703.S</t>
  </si>
  <si>
    <t>Kontaktný zatepľovací systém z minerálnej vlny hr. 50 mm, skrutkovacie kotvy</t>
  </si>
  <si>
    <t>46</t>
  </si>
  <si>
    <t>625250707.S1</t>
  </si>
  <si>
    <t>Kontaktný zatepľovací systém z minerálnej vlny hr. 100 mm, kotvy vr. líšt, lemovaní, dilatácie, zosilenia, tmelu - komplet</t>
  </si>
  <si>
    <t>48</t>
  </si>
  <si>
    <t>25</t>
  </si>
  <si>
    <t>625250711.S1</t>
  </si>
  <si>
    <t>Kontaktný zatepľovací systém z minerálnej vlny hr. 160 mm,  kotvy vr. líšt, lemovaní, dilatácie, zosilenia, tmelu - komplet</t>
  </si>
  <si>
    <t>50</t>
  </si>
  <si>
    <t>625250713.S1</t>
  </si>
  <si>
    <t>Kontaktný zatepľovací systém z minerálnej vlny hr. 200 mm, kotvy vr. líšt, profilov, dilatácií, tmelu - komplet</t>
  </si>
  <si>
    <t>52</t>
  </si>
  <si>
    <t>27</t>
  </si>
  <si>
    <t>625250762.S</t>
  </si>
  <si>
    <t>Kontaktný zatepľovací systém ostenia z minerálnej vlny hr. 30 mm  vr. líšt, lemovaní,  zosilenia, tmelu - komplet</t>
  </si>
  <si>
    <t>54</t>
  </si>
  <si>
    <t>625250951.S</t>
  </si>
  <si>
    <t>Kontaktný zatepľovací systém ostenia z PIR hr. 20 mm</t>
  </si>
  <si>
    <t>56</t>
  </si>
  <si>
    <t>29</t>
  </si>
  <si>
    <t>631313661.S</t>
  </si>
  <si>
    <t>Mazanina z betónu prostého (m3) tr. C 20/25 hr.nad 80 do 120 mm</t>
  </si>
  <si>
    <t>58</t>
  </si>
  <si>
    <t>631319173.S</t>
  </si>
  <si>
    <t>Príplatok za strhnutie povrchu mazaniny latou pre hr. obidvoch vrstiev mazaniny nad 80 do 120 mm</t>
  </si>
  <si>
    <t>60</t>
  </si>
  <si>
    <t>31</t>
  </si>
  <si>
    <t>631362412.S</t>
  </si>
  <si>
    <t>Výstuž mazanín z betónov (z kameniva) a z ľahkých betónov zo sietí KARI, priemer drôtu 5/5 mm, veľkosť oka 150x150 mm</t>
  </si>
  <si>
    <t>62</t>
  </si>
  <si>
    <t>632311011.S</t>
  </si>
  <si>
    <t>Brúsenie povrchu podláh strojné - liateho terazza</t>
  </si>
  <si>
    <t>64</t>
  </si>
  <si>
    <t>33</t>
  </si>
  <si>
    <t>632451681.S</t>
  </si>
  <si>
    <t>Oprava a vyrovnanie konštrukcie rýchlotuhnúcou vyrovnávacou maltou hr. 5 mm</t>
  </si>
  <si>
    <t>66</t>
  </si>
  <si>
    <t>632459987.S1</t>
  </si>
  <si>
    <t>Oprava a vyrovnanie konštrukcie atiky  hr. 20-50 mm vr. debnenia</t>
  </si>
  <si>
    <t>68</t>
  </si>
  <si>
    <t>35</t>
  </si>
  <si>
    <t>632452247.S1</t>
  </si>
  <si>
    <t>Cementový poter (vhodný aj ako spádový), pevnosti v tlaku 25 MPa, hr. 30-50 mm</t>
  </si>
  <si>
    <t>70</t>
  </si>
  <si>
    <t>634601511.S</t>
  </si>
  <si>
    <t>Zaplnenie dilatačných škár v mazaninách tmelom silikónovým  šírky škáry do 5 mm</t>
  </si>
  <si>
    <t>m</t>
  </si>
  <si>
    <t>72</t>
  </si>
  <si>
    <t xml:space="preserve">Ostatné konštrukcie a práce-búranie   </t>
  </si>
  <si>
    <t>37</t>
  </si>
  <si>
    <t>917762112.S</t>
  </si>
  <si>
    <t>Osadenie chodník. obrubníka betónového ležatého do lôžka z betónu prosteho tr. C 16/20 s bočnou oporou</t>
  </si>
  <si>
    <t>74</t>
  </si>
  <si>
    <t>M</t>
  </si>
  <si>
    <t>592170003500.S</t>
  </si>
  <si>
    <t>Obrubník rovný, lxšxv 1000x100x200 mm, prírodný</t>
  </si>
  <si>
    <t>ks</t>
  </si>
  <si>
    <t>76</t>
  </si>
  <si>
    <t>39</t>
  </si>
  <si>
    <t>918101112.S</t>
  </si>
  <si>
    <t>Lôžko pod obrubníky, krajníky alebo obruby z dlažobných kociek z betónu prostého tr. C 16/20</t>
  </si>
  <si>
    <t>78</t>
  </si>
  <si>
    <t>941941042.S</t>
  </si>
  <si>
    <t>Montáž lešenia ľahkého pracovného radového s podlahami šírky nad 1,00 do 1,20 m, výšky nad 10 do 30 m</t>
  </si>
  <si>
    <t>80</t>
  </si>
  <si>
    <t>41</t>
  </si>
  <si>
    <t>941941292.S</t>
  </si>
  <si>
    <t>Príplatok za prvý a každý ďalší i začatý mesiac použitia lešenia ľahkého pracovného radového s podlahami šírky nad 1,00 do 1,20 m, v. nad 10 do 30 m</t>
  </si>
  <si>
    <t>82</t>
  </si>
  <si>
    <t>941941852.S</t>
  </si>
  <si>
    <t>Demontáž lešenia ľahkého pracovného radového s podlahami šírky nad 1,20 do 1,50 m, výšky nad 10 do 24 m</t>
  </si>
  <si>
    <t>84</t>
  </si>
  <si>
    <t>43</t>
  </si>
  <si>
    <t>941955101.S</t>
  </si>
  <si>
    <t>Lešenie ľahké pracovné v schodisku plochy do 6 m2, s výškou lešeňovej podlahy do 1,50 m</t>
  </si>
  <si>
    <t>86</t>
  </si>
  <si>
    <t>952901110</t>
  </si>
  <si>
    <t>Čistenie budov umývaním vonkajších plôch okien a dverí</t>
  </si>
  <si>
    <t>88</t>
  </si>
  <si>
    <t>45</t>
  </si>
  <si>
    <t>952903014.S</t>
  </si>
  <si>
    <t>Čistenie fasád tlakovou vodou od prachu, usadenín a pavučín z lešenia</t>
  </si>
  <si>
    <t>90</t>
  </si>
  <si>
    <t>953944423.S</t>
  </si>
  <si>
    <t>Demontáž  a spätná montáž drobných predmetov na fasáde - tabule, skrinky</t>
  </si>
  <si>
    <t>kpl</t>
  </si>
  <si>
    <t>92</t>
  </si>
  <si>
    <t>47</t>
  </si>
  <si>
    <t>953944433.S</t>
  </si>
  <si>
    <t>Zrealizovanie sondy (6x) + odtrhové skúšky</t>
  </si>
  <si>
    <t>94</t>
  </si>
  <si>
    <t>953995191.S</t>
  </si>
  <si>
    <t>Demontáž  bleskozvodu</t>
  </si>
  <si>
    <t>96</t>
  </si>
  <si>
    <t>49</t>
  </si>
  <si>
    <t>953995192.S</t>
  </si>
  <si>
    <t>Demontáž a spätná montáž  svietidiel + nové svietidlá</t>
  </si>
  <si>
    <t>98</t>
  </si>
  <si>
    <t>953995991.S</t>
  </si>
  <si>
    <t>Úprava oceľového prístrešku pri zateplení - spojovacej chodby</t>
  </si>
  <si>
    <t>100</t>
  </si>
  <si>
    <t>51</t>
  </si>
  <si>
    <t>953995996.S</t>
  </si>
  <si>
    <t>Preosadenie  jestvujúceho komína - demontáž + spätná montáž</t>
  </si>
  <si>
    <t>102</t>
  </si>
  <si>
    <t>965042141.S</t>
  </si>
  <si>
    <t>Búranie podkladov pod dlažby, liatych dlažieb a mazanín,betón alebo liaty asfalt hr.do 100 mm, plochy nad 4 m2 -2,20000t</t>
  </si>
  <si>
    <t>104</t>
  </si>
  <si>
    <t>53</t>
  </si>
  <si>
    <t>106</t>
  </si>
  <si>
    <t>968081115.S</t>
  </si>
  <si>
    <t>Demontáž okien plastových, 1 bm obvodu - 0,007t</t>
  </si>
  <si>
    <t>108</t>
  </si>
  <si>
    <t>55</t>
  </si>
  <si>
    <t>971033651.S</t>
  </si>
  <si>
    <t>Vybúranie otvorov v murive tehl. plochy do 4 m2 hr. do 600 mm,  -1,87500t</t>
  </si>
  <si>
    <t>110</t>
  </si>
  <si>
    <t>978015251.S</t>
  </si>
  <si>
    <t>Otlčenie omietok vonkajších priečelí jednoduchých, s vyškriabaním škár, očistením muriva, v rozsahu do 40 %,  -0,02300t</t>
  </si>
  <si>
    <t>112</t>
  </si>
  <si>
    <t>57</t>
  </si>
  <si>
    <t>978015281.S1</t>
  </si>
  <si>
    <t>Otlčenie omietok vonkajších jednoduchých, s očistením, v rozsahu do 70 %,  -0,04600t</t>
  </si>
  <si>
    <t>114</t>
  </si>
  <si>
    <t>978036191.S</t>
  </si>
  <si>
    <t>Otlčenie omietok šľachtených a pod., vonkajších brizolitových, v rozsahu do 100 %,  -0,05000t</t>
  </si>
  <si>
    <t>116</t>
  </si>
  <si>
    <t>59</t>
  </si>
  <si>
    <t>979011131.S</t>
  </si>
  <si>
    <t>Zvislá doprava sutiny po schodoch ručne do 3,5 m</t>
  </si>
  <si>
    <t>t</t>
  </si>
  <si>
    <t>118</t>
  </si>
  <si>
    <t>979011141.S</t>
  </si>
  <si>
    <t>Príplatok za každých ďalších 3,5 m</t>
  </si>
  <si>
    <t>120</t>
  </si>
  <si>
    <t>61</t>
  </si>
  <si>
    <t>979011201.S</t>
  </si>
  <si>
    <t>Plastový sklz na stavebnú suť výšky do 10 m</t>
  </si>
  <si>
    <t>122</t>
  </si>
  <si>
    <t>979011232.S</t>
  </si>
  <si>
    <t>Demontáž sklzu na stavebnú suť výšky do 20 m</t>
  </si>
  <si>
    <t>124</t>
  </si>
  <si>
    <t>63</t>
  </si>
  <si>
    <t>979081111.S</t>
  </si>
  <si>
    <t>Odvoz sutiny a vybúraných hmôt na skládku do 1 km</t>
  </si>
  <si>
    <t>126</t>
  </si>
  <si>
    <t>979081121.S</t>
  </si>
  <si>
    <t>Odvoz sutiny a vybúraných hmôt na skládku za každý ďalší 1 km</t>
  </si>
  <si>
    <t>128</t>
  </si>
  <si>
    <t>65</t>
  </si>
  <si>
    <t>979082111.S</t>
  </si>
  <si>
    <t>Vnútrostavenisková doprava sutiny a vybúraných hmôt do 10 m</t>
  </si>
  <si>
    <t>130</t>
  </si>
  <si>
    <t>979082121.S</t>
  </si>
  <si>
    <t>Vnútrostavenisková doprava sutiny a vybúraných hmôt za každých ďalších 5 m</t>
  </si>
  <si>
    <t>132</t>
  </si>
  <si>
    <t>67</t>
  </si>
  <si>
    <t>979089012.S</t>
  </si>
  <si>
    <t>Poplatok za skladovanie - betón, tehly, dlaždice (17 01) ostatné</t>
  </si>
  <si>
    <t>134</t>
  </si>
  <si>
    <t>979089713.S</t>
  </si>
  <si>
    <t>Prenájom kontajneru 7 m3</t>
  </si>
  <si>
    <t>136</t>
  </si>
  <si>
    <t>99</t>
  </si>
  <si>
    <t xml:space="preserve">Presun hmôt HSV   </t>
  </si>
  <si>
    <t>69</t>
  </si>
  <si>
    <t>999281111.S</t>
  </si>
  <si>
    <t>Presun hmôt pre opravy a údržbu objektov vrátane vonkajších plášťov výšky do 25 m</t>
  </si>
  <si>
    <t>138</t>
  </si>
  <si>
    <t>PSV</t>
  </si>
  <si>
    <t xml:space="preserve">Práce a dodávky PSV   </t>
  </si>
  <si>
    <t>711</t>
  </si>
  <si>
    <t xml:space="preserve">Izolácie proti vode a vlhkosti   </t>
  </si>
  <si>
    <t>711111221.S2</t>
  </si>
  <si>
    <t>Izolácia proti zemnej vlhkosti, protiradónová, stierka hydroizolačná  betón. podklad, zvislá</t>
  </si>
  <si>
    <t>140</t>
  </si>
  <si>
    <t>71</t>
  </si>
  <si>
    <t>711132107.S</t>
  </si>
  <si>
    <t>Zhotovenie izolácie proti zemnej vlhkosti nopovou fóloiu položenou voľne na ploche zvislej</t>
  </si>
  <si>
    <t>142</t>
  </si>
  <si>
    <t>283230002700.S</t>
  </si>
  <si>
    <t>Nopová HDPE fólia hrúbky 0,5 mm, výška nopu 18 mm, proti zemnej vlhkosti s radónovou ochranou, pre spodnú stavbu</t>
  </si>
  <si>
    <t>144</t>
  </si>
  <si>
    <t>73</t>
  </si>
  <si>
    <t>711142559.S</t>
  </si>
  <si>
    <t>Zhotovenie  izolácie proti zemnej vlhkosti a tlakovej vode zvislá NAIP pritavením</t>
  </si>
  <si>
    <t>146</t>
  </si>
  <si>
    <t>628310001200.S</t>
  </si>
  <si>
    <t>Pás asfaltový s jemným posypom hr. 4,0 mm vystužený sklenenou rohožou a hliníkovou fóliou</t>
  </si>
  <si>
    <t>148</t>
  </si>
  <si>
    <t>75</t>
  </si>
  <si>
    <t>998711202.S</t>
  </si>
  <si>
    <t>Presun hmôt pre izoláciu proti vode v objektoch výšky nad 6 do 12 m</t>
  </si>
  <si>
    <t>%</t>
  </si>
  <si>
    <t>150</t>
  </si>
  <si>
    <t>712</t>
  </si>
  <si>
    <t xml:space="preserve">Izolácie striech, povlakové krytiny   </t>
  </si>
  <si>
    <t>712300833.S</t>
  </si>
  <si>
    <t>Odstránenie povlakovej krytiny na strechách plochých 10° trojvrstvovej,  -0,01400t</t>
  </si>
  <si>
    <t>152</t>
  </si>
  <si>
    <t>77</t>
  </si>
  <si>
    <t>712300834.S</t>
  </si>
  <si>
    <t>Odstránenie povlakovej krytiny na strechách plochých do 10° každé ďalšie vrstvy,  -0,00600t</t>
  </si>
  <si>
    <t>154</t>
  </si>
  <si>
    <t>712300841.S3</t>
  </si>
  <si>
    <t>Odstránenie povlakovej krytiny na strechách plochých do 10° - očistenie  -0,00200t</t>
  </si>
  <si>
    <t>156</t>
  </si>
  <si>
    <t>79</t>
  </si>
  <si>
    <t>712311101.S</t>
  </si>
  <si>
    <t>Zhotovenie povlakovej krytiny striech plochých do 10° za studena náterom penetračným</t>
  </si>
  <si>
    <t>158</t>
  </si>
  <si>
    <t>111630002800.S</t>
  </si>
  <si>
    <t>Penetračný náter na živičnej báze s obsahom rozpoušťadiel</t>
  </si>
  <si>
    <t>l</t>
  </si>
  <si>
    <t>160</t>
  </si>
  <si>
    <t>81</t>
  </si>
  <si>
    <t>712341559.S</t>
  </si>
  <si>
    <t>Zhotovenie povlak. krytiny striech plochých do 10° pásmi pritav. NAIP na celej ploche, oxidované pásy</t>
  </si>
  <si>
    <t>162</t>
  </si>
  <si>
    <t>164</t>
  </si>
  <si>
    <t>83</t>
  </si>
  <si>
    <t>712370070.S</t>
  </si>
  <si>
    <t>Zhotovenie povlakovej krytiny striech plochých do 10° PVC-P fóliou upevnenou prikotvením so zvarením spoju</t>
  </si>
  <si>
    <t>166</t>
  </si>
  <si>
    <t>283220002001.S</t>
  </si>
  <si>
    <t>Hydroizolačná fólia PVC-P hr. 2 mm izolácia plochých striech</t>
  </si>
  <si>
    <t>168</t>
  </si>
  <si>
    <t>85</t>
  </si>
  <si>
    <t>311970001500.S</t>
  </si>
  <si>
    <t>Vrut do dĺžky 150 mm na upevnenie do kombi dosiek</t>
  </si>
  <si>
    <t>170</t>
  </si>
  <si>
    <t>712873240.S</t>
  </si>
  <si>
    <t>Zhotovenie povlakovej krytiny vytiahnutím izol. povlaku  PVC-P na konštrukcie prevyšujúce úroveň strechy nad 50 cm prikotvením so zváraným spojom</t>
  </si>
  <si>
    <t>172</t>
  </si>
  <si>
    <t>87</t>
  </si>
  <si>
    <t>174</t>
  </si>
  <si>
    <t>176</t>
  </si>
  <si>
    <t>89</t>
  </si>
  <si>
    <t>712973220.S</t>
  </si>
  <si>
    <t>Detaily k PVC-P fóliam osadenie hotovej strešnej vpuste</t>
  </si>
  <si>
    <t>178</t>
  </si>
  <si>
    <t>283770003700</t>
  </si>
  <si>
    <t>Strešná vpusť - komplet</t>
  </si>
  <si>
    <t>180</t>
  </si>
  <si>
    <t>91</t>
  </si>
  <si>
    <t>311690001000.S</t>
  </si>
  <si>
    <t>Rozperný nit 6x30 mm do betónu, hliníkový</t>
  </si>
  <si>
    <t>182</t>
  </si>
  <si>
    <t>712973232.S</t>
  </si>
  <si>
    <t>Detaily k PVC-P fóliam zaizolovanie kruhového prestupu 101 – 250 mm</t>
  </si>
  <si>
    <t>184</t>
  </si>
  <si>
    <t>93</t>
  </si>
  <si>
    <t>283220001300.S</t>
  </si>
  <si>
    <t>Hydroizolačná fólia PVC-P, hr. 2 mm izolácia balkónov, strešných detailov</t>
  </si>
  <si>
    <t>186</t>
  </si>
  <si>
    <t>712973233.S</t>
  </si>
  <si>
    <t>Detaily k PVC-P fóliam zaizolovanie kruhového prestupu 251 – 400 mm</t>
  </si>
  <si>
    <t>188</t>
  </si>
  <si>
    <t>95</t>
  </si>
  <si>
    <t>283220001200</t>
  </si>
  <si>
    <t>Hydroizolačná fólia PVC-P FATRAFOL 804, hr. 2 mm, š. 1,2 m, izolácia balkónov, strešných detailov, farba sivá, FATRA IZOLFA</t>
  </si>
  <si>
    <t>190</t>
  </si>
  <si>
    <t>712973245.S</t>
  </si>
  <si>
    <t>Zhotovenie flekov v rohoch na povlakovej krytine z PVC-P fólie</t>
  </si>
  <si>
    <t>192</t>
  </si>
  <si>
    <t>97</t>
  </si>
  <si>
    <t>194</t>
  </si>
  <si>
    <t>712973620.S1</t>
  </si>
  <si>
    <t>Detaily k termoplastom všeobecne, nárožný a kútový uholník z hrubopoplast. plechu RŠ 100 mm, ohyb 90-135°</t>
  </si>
  <si>
    <t>196</t>
  </si>
  <si>
    <t>198</t>
  </si>
  <si>
    <t>712973765.S1</t>
  </si>
  <si>
    <t>Detaily k termoplastom všeobecne, ukončujúci profil na stene - krycia lišta  pri ukončení z HPP rš 220 mm</t>
  </si>
  <si>
    <t>200</t>
  </si>
  <si>
    <t>101</t>
  </si>
  <si>
    <t>202</t>
  </si>
  <si>
    <t>712973781.S</t>
  </si>
  <si>
    <t>Detaily k termoplastom všeobecne, stenový kotviaci pásik z hrubopoplast. plechu RŠ 70 mm</t>
  </si>
  <si>
    <t>204</t>
  </si>
  <si>
    <t>103</t>
  </si>
  <si>
    <t>206</t>
  </si>
  <si>
    <t>712973850.S1</t>
  </si>
  <si>
    <t>Detaily k termoplastom všeobecne, oplechovanie krycím plechom z Al. popolpast. plechu</t>
  </si>
  <si>
    <t>208</t>
  </si>
  <si>
    <t>105</t>
  </si>
  <si>
    <t>210</t>
  </si>
  <si>
    <t>712990040.S</t>
  </si>
  <si>
    <t>Položenie geotextílie vodorovne alebo zvislo na strechy ploché do 10°</t>
  </si>
  <si>
    <t>212</t>
  </si>
  <si>
    <t>107</t>
  </si>
  <si>
    <t>693110000900</t>
  </si>
  <si>
    <t>Geotextília polypropylénová Geofiltex 63 63/30, šxl 4x50 m, 300 g/m2, IZOLA</t>
  </si>
  <si>
    <t>214</t>
  </si>
  <si>
    <t>712990200.S</t>
  </si>
  <si>
    <t>Montáž strešného držiaka bleskozvodu, vrátane zaizolovania</t>
  </si>
  <si>
    <t>216</t>
  </si>
  <si>
    <t>109</t>
  </si>
  <si>
    <t>218</t>
  </si>
  <si>
    <t>354410067100.S</t>
  </si>
  <si>
    <t>Držiak strešný bleskozvodu PV21</t>
  </si>
  <si>
    <t>220</t>
  </si>
  <si>
    <t>111</t>
  </si>
  <si>
    <t>712990813.S</t>
  </si>
  <si>
    <t>Odstránenie povlakovej krytiny striech násypu alebo nánosu do 10st. hr. nad 50 do 100mm,  -0,16700t</t>
  </si>
  <si>
    <t>222</t>
  </si>
  <si>
    <t>712990816.S</t>
  </si>
  <si>
    <t>Odstránenie povlakovej krytiny striech ostatné násypu alebo nánosu-príplatok k cene za každých ďalších 50 mm,  -0,08400t</t>
  </si>
  <si>
    <t>224</t>
  </si>
  <si>
    <t>113</t>
  </si>
  <si>
    <t>712991040.S</t>
  </si>
  <si>
    <t>Montáž podkladnej konštrukcie z OSB dosiek na atike šírky 411 - 620 mm pod klampiarske konštrukcie</t>
  </si>
  <si>
    <t>226</t>
  </si>
  <si>
    <t>228</t>
  </si>
  <si>
    <t>115</t>
  </si>
  <si>
    <t>607260000450.S</t>
  </si>
  <si>
    <t>Doska OSB nebrúsená hr. 25 mm</t>
  </si>
  <si>
    <t>230</t>
  </si>
  <si>
    <t>998712202.S</t>
  </si>
  <si>
    <t>Presun hmôt pre izoláciu povlakovej krytiny v objektoch výšky nad 6 do 12 m</t>
  </si>
  <si>
    <t>232</t>
  </si>
  <si>
    <t>713</t>
  </si>
  <si>
    <t xml:space="preserve">Izolácie tepelné   </t>
  </si>
  <si>
    <t>117</t>
  </si>
  <si>
    <t>713142155.S</t>
  </si>
  <si>
    <t>Montáž tepelnej izolácie striech plochých do 10° polystyrénom, rozloženej v jednej vrstve, prikotvením</t>
  </si>
  <si>
    <t>234</t>
  </si>
  <si>
    <t>283750001800.S</t>
  </si>
  <si>
    <t>Doska XPS 300 hr. 50 mm, zakladanie stavieb, podlahy, obrátené ploché strechy</t>
  </si>
  <si>
    <t>236</t>
  </si>
  <si>
    <t>119</t>
  </si>
  <si>
    <t>713142160.S</t>
  </si>
  <si>
    <t>Montáž tepelnej izolácie striech plochých do 10° spádovými doskami z polystyrénu v jednej vrstve</t>
  </si>
  <si>
    <t>238</t>
  </si>
  <si>
    <t>283760007400.S</t>
  </si>
  <si>
    <t>Doska spádová EPS 100 S grafitová pre vyspádovanie plochých striech</t>
  </si>
  <si>
    <t>240</t>
  </si>
  <si>
    <t>121</t>
  </si>
  <si>
    <t>713144080.S1</t>
  </si>
  <si>
    <t>Montáž tepelnej izolácie na atiku do lepidla</t>
  </si>
  <si>
    <t>242</t>
  </si>
  <si>
    <t>283750004245.S1</t>
  </si>
  <si>
    <t>Doska PIR  hr. 100 mm</t>
  </si>
  <si>
    <t>244</t>
  </si>
  <si>
    <t>123</t>
  </si>
  <si>
    <t>283750004220.S1</t>
  </si>
  <si>
    <t>Doska PIR  hr. 50 mm</t>
  </si>
  <si>
    <t>246</t>
  </si>
  <si>
    <t>713146410.S1</t>
  </si>
  <si>
    <t>Montáž tepelnej izolácie striech plochých do 10° PIR  hr. do 150 mm kotv.</t>
  </si>
  <si>
    <t>248</t>
  </si>
  <si>
    <t>125</t>
  </si>
  <si>
    <t>283750004260.S</t>
  </si>
  <si>
    <t>Doska PIR  hr. 150 mm</t>
  </si>
  <si>
    <t>250</t>
  </si>
  <si>
    <t>998713202.S</t>
  </si>
  <si>
    <t>Presun hmôt pre izolácie tepelné v objektoch výšky nad 6 m do 12 m</t>
  </si>
  <si>
    <t>252</t>
  </si>
  <si>
    <t>762</t>
  </si>
  <si>
    <t xml:space="preserve">Konštrukcie tesárske   </t>
  </si>
  <si>
    <t>127</t>
  </si>
  <si>
    <t>762361124.S</t>
  </si>
  <si>
    <t>Montáž spádových klinov pre rovné strechy z reziva nad 120 do 224 cm2</t>
  </si>
  <si>
    <t>254</t>
  </si>
  <si>
    <t>60511000000.S</t>
  </si>
  <si>
    <t>Rezivo</t>
  </si>
  <si>
    <t>256</t>
  </si>
  <si>
    <t>129</t>
  </si>
  <si>
    <t>762431306.S</t>
  </si>
  <si>
    <t>Obloženie stien z dosiek OSB skrutkovaných na zraz hr. dosky 25 mm</t>
  </si>
  <si>
    <t>258</t>
  </si>
  <si>
    <t>762810047.S1</t>
  </si>
  <si>
    <t>Záklop stropov z dosiek OSB kotvených do ŽB  hr. dosky 25 mm</t>
  </si>
  <si>
    <t>260</t>
  </si>
  <si>
    <t>131</t>
  </si>
  <si>
    <t>998762202.S</t>
  </si>
  <si>
    <t>Presun hmôt pre konštrukcie tesárske v objektoch výšky do 12 m</t>
  </si>
  <si>
    <t>262</t>
  </si>
  <si>
    <t>764</t>
  </si>
  <si>
    <t xml:space="preserve">Konštrukcie klampiarske   </t>
  </si>
  <si>
    <t>764321830.S1</t>
  </si>
  <si>
    <t>Demontáž oplechovania  rš 660 mm,  -0,00520t</t>
  </si>
  <si>
    <t>264</t>
  </si>
  <si>
    <t>133</t>
  </si>
  <si>
    <t>764357801.S</t>
  </si>
  <si>
    <t>Demontáž žľabov medzistrešných a zaatikových rš 1100 mm,  -0,00820t</t>
  </si>
  <si>
    <t>266</t>
  </si>
  <si>
    <t>764361810.S</t>
  </si>
  <si>
    <t>Demontáž strešného okna a poklopu na krytine vlnitej a korýt., alebo hlad. a drážk. do 30st,  -0,02000t</t>
  </si>
  <si>
    <t>268</t>
  </si>
  <si>
    <t>135</t>
  </si>
  <si>
    <t>764367800.S</t>
  </si>
  <si>
    <t>Demontáž strešných otvorov, oplechovanie strešného okienka, so sklonom do 30°  -0.0058t</t>
  </si>
  <si>
    <t>270</t>
  </si>
  <si>
    <t>764410850.S</t>
  </si>
  <si>
    <t>Demontáž oplechovania parapetov rš od 100 do 330 mm,  -0,00135t</t>
  </si>
  <si>
    <t>272</t>
  </si>
  <si>
    <t>137</t>
  </si>
  <si>
    <t>764421562.S</t>
  </si>
  <si>
    <t>Oplechovanie markíz  Al.plechom</t>
  </si>
  <si>
    <t>274</t>
  </si>
  <si>
    <t>764430840.S</t>
  </si>
  <si>
    <t>Demontáž oplechovania múrov a nadmuroviek rš od 330 do 500 mm,  -0,00230t</t>
  </si>
  <si>
    <t>276</t>
  </si>
  <si>
    <t>139</t>
  </si>
  <si>
    <t>764439911.S</t>
  </si>
  <si>
    <t>Demontáž zvislých zvodov a prečistenie</t>
  </si>
  <si>
    <t>278</t>
  </si>
  <si>
    <t>764454124.S1</t>
  </si>
  <si>
    <t>Zvodové rúry , kruhové KJG</t>
  </si>
  <si>
    <t>280</t>
  </si>
  <si>
    <t>141</t>
  </si>
  <si>
    <t>764711116,S</t>
  </si>
  <si>
    <t>Oplechovanie parapetov z plechu poplastovaného vr. krytiek</t>
  </si>
  <si>
    <t>282</t>
  </si>
  <si>
    <t>998764202.S</t>
  </si>
  <si>
    <t>Presun hmôt pre konštrukcie klampiarske v objektoch výšky nad 6 do 12 m</t>
  </si>
  <si>
    <t>284</t>
  </si>
  <si>
    <t>766</t>
  </si>
  <si>
    <t xml:space="preserve">Konštrukcie stolárske   </t>
  </si>
  <si>
    <t>143</t>
  </si>
  <si>
    <t>766641161.S</t>
  </si>
  <si>
    <t>Montáž dverí plastových, vchodových, 1 m obvodu dverí</t>
  </si>
  <si>
    <t>286</t>
  </si>
  <si>
    <t>611730000191.S</t>
  </si>
  <si>
    <t>Dvere plastové dvojdielne šxv 2350x3000 mm,  izolačné trojsklo vr. zámku, kovania - komplet O1</t>
  </si>
  <si>
    <t>288</t>
  </si>
  <si>
    <t>145</t>
  </si>
  <si>
    <t>766694981.S</t>
  </si>
  <si>
    <t>Demontáž parapetnej dosky drevenej šírky do 300 mm, dĺžky nad 1600 mm, -0,006t</t>
  </si>
  <si>
    <t>290</t>
  </si>
  <si>
    <t>998766201.S</t>
  </si>
  <si>
    <t>Presun hmot pre konštrukcie stolárske v objektoch výšky do 6 m</t>
  </si>
  <si>
    <t>292</t>
  </si>
  <si>
    <t>767</t>
  </si>
  <si>
    <t xml:space="preserve">Konštrukcie doplnkové kovové   </t>
  </si>
  <si>
    <t>147</t>
  </si>
  <si>
    <t>767310100.S</t>
  </si>
  <si>
    <t>Montáž výlezu do plochej strechy</t>
  </si>
  <si>
    <t>294</t>
  </si>
  <si>
    <t>611330000501.S</t>
  </si>
  <si>
    <t>Strešný výlez 600x600mm mm, pre plochú strechu</t>
  </si>
  <si>
    <t>296</t>
  </si>
  <si>
    <t>149</t>
  </si>
  <si>
    <t>767661991.S</t>
  </si>
  <si>
    <t>Montáž a dodávka bubnov pre vonkajšie žalúzie</t>
  </si>
  <si>
    <t>298</t>
  </si>
  <si>
    <t>767995103.S</t>
  </si>
  <si>
    <t>Montáž ostatných atypických kovových stavebných doplnkových konštrukcií nad 10 do 20 kg</t>
  </si>
  <si>
    <t>kg</t>
  </si>
  <si>
    <t>300</t>
  </si>
  <si>
    <t>151</t>
  </si>
  <si>
    <t>13400001</t>
  </si>
  <si>
    <t>Oceľová plošina pre imobilných vr. zábradlia s prídavným madlom a povrchovej úpravy a kotvenia  -  komplet vr. projektovej dokumentácie</t>
  </si>
  <si>
    <t>302</t>
  </si>
  <si>
    <t>767995104.S</t>
  </si>
  <si>
    <t>Montáž ostatných atypických kovových stavebných doplnkových konštrukcií nad 20 do 50 kg</t>
  </si>
  <si>
    <t>304</t>
  </si>
  <si>
    <t>153</t>
  </si>
  <si>
    <t>13400002</t>
  </si>
  <si>
    <t>Oceľová konštrukcia stienok markízy pri vstupe vr. kotvenia a povrchovej úpravy</t>
  </si>
  <si>
    <t>306</t>
  </si>
  <si>
    <t>998767201.S</t>
  </si>
  <si>
    <t>Presun hmôt pre kovové stavebné doplnkové konštrukcie v objektoch výšky do 6 m</t>
  </si>
  <si>
    <t>308</t>
  </si>
  <si>
    <t>769</t>
  </si>
  <si>
    <t xml:space="preserve">Montáže vzduchotechnických zariadení   </t>
  </si>
  <si>
    <t>155</t>
  </si>
  <si>
    <t>769021499.S</t>
  </si>
  <si>
    <t>Montáž výfukovej hlavice kruhovej priemeru 250-365 mm</t>
  </si>
  <si>
    <t>310</t>
  </si>
  <si>
    <t>429720007101.S</t>
  </si>
  <si>
    <t>Hlavica výfuková kruhová s prírubou Lomaco BIB 14</t>
  </si>
  <si>
    <t>312</t>
  </si>
  <si>
    <t>157</t>
  </si>
  <si>
    <t>769083330.S</t>
  </si>
  <si>
    <t>Demontáž výfukovej hlavice kruhovej priemeru 355-450 mm,  -0,0170 t</t>
  </si>
  <si>
    <t>314</t>
  </si>
  <si>
    <t>998769203</t>
  </si>
  <si>
    <t>Presun hmôt pre montáž vzduchotechnických zariadení v stavbe (objekte) výšky nad 7 do 24 m</t>
  </si>
  <si>
    <t>316</t>
  </si>
  <si>
    <t>783</t>
  </si>
  <si>
    <t xml:space="preserve">Nátery   </t>
  </si>
  <si>
    <t>159</t>
  </si>
  <si>
    <t>783201811</t>
  </si>
  <si>
    <t>Odstránenie starých náterov z kovových stavebných doplnkových konštrukcií oškrabaním</t>
  </si>
  <si>
    <t>318</t>
  </si>
  <si>
    <t>783222100</t>
  </si>
  <si>
    <t>Nátery kov.stav.doplnk.konštr. syntetické farby šedej na vzduchu schnúce dvojnásobné - 70µm</t>
  </si>
  <si>
    <t>320</t>
  </si>
  <si>
    <t>161</t>
  </si>
  <si>
    <t>783226100</t>
  </si>
  <si>
    <t>Nátery kov.stav.doplnk.konštr. syntetické na vzduchu schnúce základný - 35µm</t>
  </si>
  <si>
    <t>322</t>
  </si>
  <si>
    <t>783782404.S</t>
  </si>
  <si>
    <t>Nátery tesárskych konštrukcií, povrchová impregnácia proti drevokaznému hmyzu, hubám a plesniam, jednonásobná</t>
  </si>
  <si>
    <t>324</t>
  </si>
  <si>
    <t>163</t>
  </si>
  <si>
    <t>783903811</t>
  </si>
  <si>
    <t>Ostatné práce odmastenie chemickými rozpúšťadlami</t>
  </si>
  <si>
    <t>326</t>
  </si>
  <si>
    <t>783903812</t>
  </si>
  <si>
    <t>Ostatné práce odmastenie chemickými saponátmi</t>
  </si>
  <si>
    <t>328</t>
  </si>
  <si>
    <t>165</t>
  </si>
  <si>
    <t>783904811</t>
  </si>
  <si>
    <t>Ostatné práce odmastenie chemickými odhrdzavenie kovových konštrukcií</t>
  </si>
  <si>
    <t>330</t>
  </si>
  <si>
    <t>01.2 - 01.2 - Bleskozvod</t>
  </si>
  <si>
    <t xml:space="preserve">M - Práce a dodávky M   </t>
  </si>
  <si>
    <t xml:space="preserve">    21-M - Elektromontáže   </t>
  </si>
  <si>
    <t xml:space="preserve">      9 - Ostatné konštrukcie a práce-búranie   </t>
  </si>
  <si>
    <t xml:space="preserve">    46-M - Zemné práce pri extr.mont.prácach   </t>
  </si>
  <si>
    <t xml:space="preserve">Práce a dodávky M   </t>
  </si>
  <si>
    <t>21-M</t>
  </si>
  <si>
    <t xml:space="preserve">Elektromontáže   </t>
  </si>
  <si>
    <t>210220021</t>
  </si>
  <si>
    <t>Uzemňovacie vedenie v zemi FeZn vrátane izolácie spojov O 10mm</t>
  </si>
  <si>
    <t>3544224150</t>
  </si>
  <si>
    <t>Územňovací vodič    ocelový žiarovo zinkovaný  označenie     O 10   ZIN HRONSKY BENADIKT</t>
  </si>
  <si>
    <t>210220101.S</t>
  </si>
  <si>
    <t>Podpery vedenia FeZn na plochú strechu PV21</t>
  </si>
  <si>
    <t>354410034800.S</t>
  </si>
  <si>
    <t>Podpera vedenia FeZn na ploché strechy označenie PV 21 oceľ</t>
  </si>
  <si>
    <t>354410034900.S</t>
  </si>
  <si>
    <t>Podložka plastová k podpere vedenia FeZn označenie podložka k PV 21</t>
  </si>
  <si>
    <t>210220201.S</t>
  </si>
  <si>
    <t>Zachytávacia tyč FeZn 1-2m s vrutom JD10-20 a podstavcom</t>
  </si>
  <si>
    <t>354410022200.S</t>
  </si>
  <si>
    <t>DEHN Zachytávací stožiar Al 3000 na trojnožke +závažie+3xpodložka</t>
  </si>
  <si>
    <t>210220240</t>
  </si>
  <si>
    <t>Svorka FeZn k uzemňovacej tyči  SJ</t>
  </si>
  <si>
    <t>3544219000</t>
  </si>
  <si>
    <t>Svorka  k zemniacej tyči D= 25  ocelová žiarovo zinkovaná  označenie  SJ 02   ZIN HRONSKY BENADIKT</t>
  </si>
  <si>
    <t>210220248</t>
  </si>
  <si>
    <t>Svorka FeZn na potrubie ST01-09  1/2"- 4"</t>
  </si>
  <si>
    <t>354410005200</t>
  </si>
  <si>
    <t>Svorka FeZn na 2" potrubie označenie ST 06</t>
  </si>
  <si>
    <t>210220260</t>
  </si>
  <si>
    <t>Ochranný uholník FeZn   OU</t>
  </si>
  <si>
    <t>3544221650</t>
  </si>
  <si>
    <t>Ochraný uholník ocelový žiarovo zinkovaný označenie OU 2 m</t>
  </si>
  <si>
    <t>210220261</t>
  </si>
  <si>
    <t>Držiak ochranného uholníka FeZn   DU-Z,D a DOU</t>
  </si>
  <si>
    <t>3544221750</t>
  </si>
  <si>
    <t>Držiak ochranného uholníka do muriva ocelový žiarovo zinkovaný označenie DU Z</t>
  </si>
  <si>
    <t>210220280</t>
  </si>
  <si>
    <t>Uzemňovacia tyč FeZn ZT</t>
  </si>
  <si>
    <t>3544222550</t>
  </si>
  <si>
    <t>Zemniaca  tyč   ocelová žiarovo zinkovaná  označenie  ZT 2 m   ZIN HRONSKY BENADIKT</t>
  </si>
  <si>
    <t>210220800</t>
  </si>
  <si>
    <t>Uzemňovacie vedenie na povrchu  AlMgSi  O 8-10</t>
  </si>
  <si>
    <t>3544245350</t>
  </si>
  <si>
    <t>Územňovací vodič zliatina AlMgSi označenie O 8 Al</t>
  </si>
  <si>
    <t>210220105</t>
  </si>
  <si>
    <t>Podpery vedenia FeZn do muriva PV 01h a PV01-03</t>
  </si>
  <si>
    <t>3544216400</t>
  </si>
  <si>
    <t>Podpera vedenia do muriva na hmoždinku  ocelová žiarovo zinkovaná  označenie  PV 01 h</t>
  </si>
  <si>
    <t>210220241</t>
  </si>
  <si>
    <t>Svorka FeZn krížová SK a diagonálna krížová DKS</t>
  </si>
  <si>
    <t>3544219150</t>
  </si>
  <si>
    <t>Svorka  krížová  ocelová žiarovo zinkovaná  označenie  SK   ZIN HRONSKY BENADIKT</t>
  </si>
  <si>
    <t>210220243</t>
  </si>
  <si>
    <t>Svorka FeZn spojovacia SS</t>
  </si>
  <si>
    <t>3544219500</t>
  </si>
  <si>
    <t>Svorka  spojovacia  ocelová žiarovo zinkovaná  označenie  SS s p. 2 skr   ZIN HRONSKY BENADIKT</t>
  </si>
  <si>
    <t>210220245</t>
  </si>
  <si>
    <t>Svorka FeZn pripojovacia SP</t>
  </si>
  <si>
    <t>3544219850</t>
  </si>
  <si>
    <t>Svorka  pripojovacia  pre spojenie kovových súčiastok ocelová žiarovo zinkovaná  označenie  SP 1</t>
  </si>
  <si>
    <t>210220246</t>
  </si>
  <si>
    <t>Svorka FeZn na odkvapový žľab SO</t>
  </si>
  <si>
    <t>3544219950</t>
  </si>
  <si>
    <t>Svorka  okapová  ocelová žiarovo zinkovaná  označenie  SO   ZIN HRONSKY BENADIKT</t>
  </si>
  <si>
    <t>210220247</t>
  </si>
  <si>
    <t>Svorka FeZn skúšobná SZ</t>
  </si>
  <si>
    <t>3544220000</t>
  </si>
  <si>
    <t>Svorka  skušobná  ocelová žiarovo zinkovaná  označenie  SZ   ZIN HRONSKY BENADIKT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</si>
  <si>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</si>
  <si>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</si>
  <si>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</si>
  <si>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</si>
  <si>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HZS-002</t>
  </si>
  <si>
    <t>Revízna správa, odborná skúška bleskozvodu</t>
  </si>
  <si>
    <t>MV</t>
  </si>
  <si>
    <t>Murárske výpomoci</t>
  </si>
  <si>
    <t>PM</t>
  </si>
  <si>
    <t>Podružný materiál</t>
  </si>
  <si>
    <t>PPV</t>
  </si>
  <si>
    <t>Podiel pridružených výkonov</t>
  </si>
  <si>
    <t>949942101</t>
  </si>
  <si>
    <t>Hydraulická zdvíhacia plošina vrátane obsluhy inštalovaná na automobilovom podvozku výšky zdvihu do 27 m</t>
  </si>
  <si>
    <t>hod</t>
  </si>
  <si>
    <t>46-M</t>
  </si>
  <si>
    <t xml:space="preserve">Zemné práce pri extr.mont.prácach   </t>
  </si>
  <si>
    <t>460200163.S</t>
  </si>
  <si>
    <t>Hĺbenie káblovej ryhy ručne 35 cm širokej a 80 cm hlbokej, v zemine triedy 3</t>
  </si>
  <si>
    <t>01.3 - 01.3 - Hydraulické vyregulovanie vykurovacej sústavy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</si>
  <si>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</si>
  <si>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</si>
  <si>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</si>
  <si>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 - vykurovacie telesá   </t>
  </si>
  <si>
    <t xml:space="preserve">    23-M - Montáže potrubia   </t>
  </si>
  <si>
    <t xml:space="preserve">OST - Ostatné   </t>
  </si>
  <si>
    <t xml:space="preserve">    O01 - Ostatné   </t>
  </si>
  <si>
    <t>732</t>
  </si>
  <si>
    <t xml:space="preserve">Ústredné kúrenie - strojovne   </t>
  </si>
  <si>
    <t>732420812.S</t>
  </si>
  <si>
    <t>Demontáž čerpadla obehového špirálového (do potrubia) DN 40,  -0,02100t</t>
  </si>
  <si>
    <t>732429112.S</t>
  </si>
  <si>
    <t>Montáž čerpadla (do potrubia) obehového špirálového DN 40</t>
  </si>
  <si>
    <t>súb.</t>
  </si>
  <si>
    <t>1001</t>
  </si>
  <si>
    <t>Obehové čerpadlo WILO Stratos MAXO 30/0,5-8</t>
  </si>
  <si>
    <t>998732201.S</t>
  </si>
  <si>
    <t>Presun hmôt pre strojovne v objektoch výšky do 6 m</t>
  </si>
  <si>
    <t>733</t>
  </si>
  <si>
    <t xml:space="preserve">Ústredné kúrenie - rozvodné potrubie   </t>
  </si>
  <si>
    <t>733191913.S</t>
  </si>
  <si>
    <t>Oprava rozvodov potrubí z oceľových rúrok zaslepenie kovaním a zavarením DN 15</t>
  </si>
  <si>
    <t>733191924.S</t>
  </si>
  <si>
    <t>Oprava rozvodov potrubí - privarenie odbočky do DN 20</t>
  </si>
  <si>
    <t>734</t>
  </si>
  <si>
    <t xml:space="preserve">Ústredné kúrenie - armatúry   </t>
  </si>
  <si>
    <t>734200821.S</t>
  </si>
  <si>
    <t>Demontáž armatúry závitovej s dvomi závitmi do G 1/2 -0,00045t</t>
  </si>
  <si>
    <t>734200822.S</t>
  </si>
  <si>
    <t>Demontáž armatúry závitovej s dvomi závitmi nad 1/2 do G 1,  -0,00110t</t>
  </si>
  <si>
    <t>734209112.S</t>
  </si>
  <si>
    <t>Montáž závitovej armatúry s 2 závitmi do G 1/2</t>
  </si>
  <si>
    <t>V2420D0010</t>
  </si>
  <si>
    <t>Radiátorový regulačný ventil do spiatočky Honeywell Verafix-E priamy, DN10</t>
  </si>
  <si>
    <t>V2420E0010</t>
  </si>
  <si>
    <t>Radiátorový regulačný ventil do spiatočky Honeywell Verafix-E rohový, DN10</t>
  </si>
  <si>
    <t>V2420D0015</t>
  </si>
  <si>
    <t>Radiátorový regulačný ventil do spiatočky Honeywell Verafix-E priamy, DN15</t>
  </si>
  <si>
    <t>V2420E0015</t>
  </si>
  <si>
    <t>Radiátorový regulačný ventil do spiatočky Honeywell Verafix-E rohový, DN15</t>
  </si>
  <si>
    <t>734209114.S</t>
  </si>
  <si>
    <t>Montáž závitovej armatúry s 2 závitmi G 3/4</t>
  </si>
  <si>
    <t>V2420D0020</t>
  </si>
  <si>
    <t>Radiátorový regulačný ventil do spiatočky Honeywell Verafix-E priamy, DN20</t>
  </si>
  <si>
    <t>V2420E0020</t>
  </si>
  <si>
    <t>Radiátorový regulačný ventil do spiatočky Honeywell Verafix-E rohový, DN20</t>
  </si>
  <si>
    <t>734223110.S</t>
  </si>
  <si>
    <t>Montáž ventilu závitového termostatického rohového jednoregulačného G 3/8</t>
  </si>
  <si>
    <t>V2020DSX10</t>
  </si>
  <si>
    <t>Radiátorový termostatický ventil Honeywell SX priamy, DN10</t>
  </si>
  <si>
    <t>V2020ESX10</t>
  </si>
  <si>
    <t>Radiátorový termostatický ventil Honeywell SX rohový, DN10</t>
  </si>
  <si>
    <t>734223120.S</t>
  </si>
  <si>
    <t>Montáž ventilu závitového termostatického rohového jednoregulačného G 1/2</t>
  </si>
  <si>
    <t>V2020DSX15</t>
  </si>
  <si>
    <t>Radiátorový termostatický ventil Honeywell SX priamy, DN15</t>
  </si>
  <si>
    <t>V2020ESX15</t>
  </si>
  <si>
    <t>Radiátorový termostatický ventil Honeywell SX rohový, DN15</t>
  </si>
  <si>
    <t>734223130.S</t>
  </si>
  <si>
    <t>Montáž ventilu závitového termostatického rohového jednoregulačného G 3/4</t>
  </si>
  <si>
    <t>V2020DLX20</t>
  </si>
  <si>
    <t>Radiátorový termostatický ventil Honeywell LX priamy, DN20</t>
  </si>
  <si>
    <t>V2020ELX20</t>
  </si>
  <si>
    <t>Radiátorový termostatický ventil Honeywell LX rohový, DN20</t>
  </si>
  <si>
    <t>V2020ESX20</t>
  </si>
  <si>
    <t>Radiátorový termostatický ventil Honeywell SX rohový, DN20</t>
  </si>
  <si>
    <t>734223208.S</t>
  </si>
  <si>
    <t>Montáž termostatickej hlavice kvapalinovej jednoduchej</t>
  </si>
  <si>
    <t>T3019W0</t>
  </si>
  <si>
    <t>Termostatická hlavica Honeywell Thera 6</t>
  </si>
  <si>
    <t>TA6900A</t>
  </si>
  <si>
    <t>Krúžok k zaisteniu proti krádeži</t>
  </si>
  <si>
    <t>734291931.S</t>
  </si>
  <si>
    <t>Oprava armatúry závitovej, závitového medzikusa priameho,rohového do G 1/2</t>
  </si>
  <si>
    <t>734291932.S</t>
  </si>
  <si>
    <t>Oprava armatúry závitovej, závitového medzikusa priameho,rohového nad 1/2 do G 1</t>
  </si>
  <si>
    <t>998734203.S</t>
  </si>
  <si>
    <t>Presun hmôt pre armatúry v objektoch výšky nad 6 do 24 m</t>
  </si>
  <si>
    <t>735</t>
  </si>
  <si>
    <t xml:space="preserve">Ústredné kúrenie - vykurovacie telesá   </t>
  </si>
  <si>
    <t>735000912.S</t>
  </si>
  <si>
    <t>Vyregulovanie dvojregulačného ventilu s termostatickým ovládaním</t>
  </si>
  <si>
    <t>735110912.S</t>
  </si>
  <si>
    <t>Oprava vykurovacieho telesa článkového liatinového, rozpojenie vykurovacieho telesa teplovodného</t>
  </si>
  <si>
    <t>735111810.S</t>
  </si>
  <si>
    <t>Demontáž vykurovacích telies liatinových článkových,  -0,02380t</t>
  </si>
  <si>
    <t>735191910.S</t>
  </si>
  <si>
    <t>Napustenie vody do vykurovacieho systému vrátane potrubia o v. pl. vykurovacích telies</t>
  </si>
  <si>
    <t>735291800.S</t>
  </si>
  <si>
    <t>Demontáž konzol alebo držiakov vykurovacieho telesa, registra, konvektora do odpadu,  0,00075t</t>
  </si>
  <si>
    <t>735494811.S</t>
  </si>
  <si>
    <t>Vypúšťanie vody z vykurovacích sústav o v. pl. vykurovacích telies</t>
  </si>
  <si>
    <t>998735202.S</t>
  </si>
  <si>
    <t>Presun hmôt pre vykurovacie telesá v objektoch výšky nad 6 do 12 m</t>
  </si>
  <si>
    <t>23-M</t>
  </si>
  <si>
    <t xml:space="preserve">Montáže potrubia   </t>
  </si>
  <si>
    <t>230040023.S</t>
  </si>
  <si>
    <t>Zhotovenie vonkajšieho závitu G 3/8"</t>
  </si>
  <si>
    <t>230040024.S</t>
  </si>
  <si>
    <t>Zhotovenie vonkajšieho závitu G 1/2"</t>
  </si>
  <si>
    <t>230040025.S</t>
  </si>
  <si>
    <t>Zhotovenie vonkajšieho závitu G 3/4"</t>
  </si>
  <si>
    <t>OST</t>
  </si>
  <si>
    <t xml:space="preserve">Ostatné   </t>
  </si>
  <si>
    <t>O01</t>
  </si>
  <si>
    <t>HZS-001</t>
  </si>
  <si>
    <t>Hydraulické vyregulovanie vykurovacej sústavy s vystavením protokolu</t>
  </si>
  <si>
    <t>sub</t>
  </si>
  <si>
    <t>HZS-008</t>
  </si>
  <si>
    <t>Vykurovacia skúška</t>
  </si>
  <si>
    <t>so02 - SO 02 - Zateplenie stravovacieho pavilónu</t>
  </si>
  <si>
    <t>02.1 - 02.1 - Zateplenie fasády a strechy</t>
  </si>
  <si>
    <t xml:space="preserve">    721 - Zdravotechnika - vnútorná kanalizácia   </t>
  </si>
  <si>
    <t xml:space="preserve">    777 - Podlahy syntetické   </t>
  </si>
  <si>
    <t xml:space="preserve">    784 - Maľby   </t>
  </si>
  <si>
    <t>611422429.S</t>
  </si>
  <si>
    <t>Oprava vnútorných vápenných omietok stropov železobetónových rebrových, opravovaná plocha 70 %, hladká</t>
  </si>
  <si>
    <t>612409991.S</t>
  </si>
  <si>
    <t>Začistenie omietok (s dodaním hmoty) okolo okien, dverí, podláh, obkladov atď.</t>
  </si>
  <si>
    <t>612460121.S</t>
  </si>
  <si>
    <t>Príprava vnútorného podkladu stien penetráciou základnou</t>
  </si>
  <si>
    <t>612460124.S</t>
  </si>
  <si>
    <t>Príprava vnútorného podkladu stien penetráciou pod omietky a nátery</t>
  </si>
  <si>
    <t>612460152.S</t>
  </si>
  <si>
    <t>Príprava vnútorného podkladu stien vápenným prednástrekom, hr. 3 mm</t>
  </si>
  <si>
    <t>612460363.S</t>
  </si>
  <si>
    <t>Vnútorná omietka stien vápennocementová jednovrstvová, hr. 10 mm</t>
  </si>
  <si>
    <t>625250704.S1</t>
  </si>
  <si>
    <t>Kontaktný zatepľovací systém z minerálnej vlny hr. 50 mm, kotvy vr. líšt, lemovaní, dilatácie, zosilenia, tmelu - lamely komplet s povrchovou úpravou - strop pivnice</t>
  </si>
  <si>
    <t>625250708.S1</t>
  </si>
  <si>
    <t>Kontaktný zatepľovací systém z minerálnej vlny hr. 120 mm,  kotvy vr. líšt, lemovaní, dilatácie, zosilenia, tmelu - komplet</t>
  </si>
  <si>
    <t>632452318.S1</t>
  </si>
  <si>
    <t>Cementový poter rýchlotuhnúci (vhodný aj ako spádový), pevnosti v tlaku 30 MPa, hr. 20-30 mm</t>
  </si>
  <si>
    <t>642944121.S</t>
  </si>
  <si>
    <t>Dodatočná montáž oceľovej dverovej zárubne, plochy otvoru do 2,5 m2</t>
  </si>
  <si>
    <t>553310008600.S</t>
  </si>
  <si>
    <t>Zárubňa oceľová oblá šxvxhr 700x1970x160 mm</t>
  </si>
  <si>
    <t>553310009101.S</t>
  </si>
  <si>
    <t>Zárubňa oceľová oblá šxvxhr 1000x1970x160 mm</t>
  </si>
  <si>
    <t>943943221.S</t>
  </si>
  <si>
    <t>Montáž lešenia priestorového ľahkého bez podláh pri zaťaženie do 2 kPa, výšky do 10 m</t>
  </si>
  <si>
    <t>943943291.S</t>
  </si>
  <si>
    <t>Príplatok k cene za pôdorysnú plochu do 6 m2 lešenia priestorového ľahkého bez podláh, výšky do 22 m</t>
  </si>
  <si>
    <t>943943821.S</t>
  </si>
  <si>
    <t>Demontáž lešenia priestorového ľahkého bez podláh pri zaťažení do 2 kPa, výšky do 10 m</t>
  </si>
  <si>
    <t>943955021.S</t>
  </si>
  <si>
    <t>Montáž lešeňovej podlahy s priečnikmi alebo pozdĺžnikmi výšky do do 10 m</t>
  </si>
  <si>
    <t>943955191.S</t>
  </si>
  <si>
    <t>Príplatok za prvý a každý i začatý mesiac použitia lešeňovej podlahy pre všetky výšky do 40 m</t>
  </si>
  <si>
    <t>943955821.S</t>
  </si>
  <si>
    <t>Demontáž lešeňovej podlahy s priečnikmi alebo pozdľžnikmi výšky do 10 m</t>
  </si>
  <si>
    <t>952901111.S</t>
  </si>
  <si>
    <t>Vyčistenie po vybúraní podlahy</t>
  </si>
  <si>
    <t>Demontáž a spätná montáž  svietidiel vo vstupe</t>
  </si>
  <si>
    <t>953995989.S</t>
  </si>
  <si>
    <t>Demontáž VZT zariadení  (alt. oživenie funkčnosti)</t>
  </si>
  <si>
    <t>953995999.S</t>
  </si>
  <si>
    <t>Preosadenie plynovej prípojky - demontáž + spätná montáž + revízia</t>
  </si>
  <si>
    <t>965043341.S</t>
  </si>
  <si>
    <t>Búranie podkladov pod dlažby, liatych dlažieb a mazanín,betón s poterom,teracom hr.do 100 mm, plochy nad 4 m2  -2,20000t</t>
  </si>
  <si>
    <t>968061125.S</t>
  </si>
  <si>
    <t>Vyvesenie dreveného dverného krídla do suti plochy do 2 m2, -0,02400t</t>
  </si>
  <si>
    <t>968061126.S</t>
  </si>
  <si>
    <t>Vyvesenie dreveného dverného krídla do suti plochy nad 2 m2, -0,02700t</t>
  </si>
  <si>
    <t>968072455.S</t>
  </si>
  <si>
    <t>Vybúranie kovových dverových zárubní plochy do 2 m2,  -0,07600t</t>
  </si>
  <si>
    <t>968072456.S</t>
  </si>
  <si>
    <t>Vybúranie kovových dverových zárubní plochy nad 2 m2,  -0,06300t</t>
  </si>
  <si>
    <t>978011191.S1</t>
  </si>
  <si>
    <t>Otlčenie omietok stropov vnútorných vápenných alebo vápennocementových v rozsahu 50-100 %,  -0,05000t</t>
  </si>
  <si>
    <t>978013191.S</t>
  </si>
  <si>
    <t>Otlčenie omietok stien vnútorných vápenných alebo vápennocementových v rozsahu do 100 %,  -0,04600t</t>
  </si>
  <si>
    <t>712300841.S5</t>
  </si>
  <si>
    <t>712973240.S</t>
  </si>
  <si>
    <t>Detaily k PVC-P fóliam osadenie vetracích komínkov</t>
  </si>
  <si>
    <t>283220002300.S</t>
  </si>
  <si>
    <t>Hydroizolačná fólia PVC-P hr. 2,0 mm izolácia plochých striech</t>
  </si>
  <si>
    <t>283770004000.S</t>
  </si>
  <si>
    <t>Odvetrávací komín pre PVC-P fólie, výška 225 mm, priemer 75 mm</t>
  </si>
  <si>
    <t>721</t>
  </si>
  <si>
    <t xml:space="preserve">Zdravotechnika - vnútorná kanalizácia   </t>
  </si>
  <si>
    <t>721262897.S</t>
  </si>
  <si>
    <t>Demontáž  vetracích komínkov</t>
  </si>
  <si>
    <t>764321860.S</t>
  </si>
  <si>
    <t>Demontáž oplechovania ríms pod nadrímsovým žľabom vrátane podkladového plechu, do 30° rš 1000 mm,  -0,00740t</t>
  </si>
  <si>
    <t>766621400.S</t>
  </si>
  <si>
    <t>Montáž okien plastových s hydroizolačnými ISO páskami (exteriérová a interiérová)</t>
  </si>
  <si>
    <t>283290006100.S</t>
  </si>
  <si>
    <t>Tesniaca paropriepustná fólia polymér-flísová, š. 290 mm, dĺ. 30 m, pre tesnenie pripájacej škáry okenného rámu a muriva z exteriéru</t>
  </si>
  <si>
    <t>283290006200.S</t>
  </si>
  <si>
    <t>Tesniaca paronepriepustná fólia polymér-flísová, š. 70 mm, dĺ. 30 m, pre tesnenie pripájacej škáry okenného rámu a muriva z interiéru</t>
  </si>
  <si>
    <t>611410000100.S</t>
  </si>
  <si>
    <t>Plastové okno jednokrídlové OS, vxš 1180x490 mm, izolačné trojsklo vr. interierového parapetu, kovania - komplet</t>
  </si>
  <si>
    <t>611410000101.S</t>
  </si>
  <si>
    <t>Plastová okno 3650x2000mm  s dverami  1100x2650mm,  vr. interierového parapetu, kovania, zámku - komplet</t>
  </si>
  <si>
    <t>766662113.S</t>
  </si>
  <si>
    <t>Montáž dverového krídla otočného jednokrídlového bezpoldrážkového, do existujúcej zárubne, vrátane kovania</t>
  </si>
  <si>
    <t>611610001500.S</t>
  </si>
  <si>
    <t>Systémové dvere do pivníc  700-1000/2020mm ,  plné vr. kovania, klučiek, zámku, štítkov - komplet</t>
  </si>
  <si>
    <t>766694980.S</t>
  </si>
  <si>
    <t>Demontáž parapetnej dosky drevenej šírky do 300 mm, dĺžky do 1600 mm, -0,003t</t>
  </si>
  <si>
    <t>767662291.S</t>
  </si>
  <si>
    <t>Demontáž mreží pevných</t>
  </si>
  <si>
    <t>767991913.S</t>
  </si>
  <si>
    <t>Preosadenie rebríka - demontáž + spätná montáž</t>
  </si>
  <si>
    <t>769035078</t>
  </si>
  <si>
    <t>Montáž krycej mriežky hranatej do prierezu 0.100 m2</t>
  </si>
  <si>
    <t>429720204101.S</t>
  </si>
  <si>
    <t>Mriežka krycia hranatá KMH, rozmery šxv 150x150 mm - MR</t>
  </si>
  <si>
    <t>769035081.S</t>
  </si>
  <si>
    <t>Montáž krycej mriežky hranatej prierezu 0.125-0.355 m2</t>
  </si>
  <si>
    <t>429720200400.S</t>
  </si>
  <si>
    <t>Mriežka krycia hranatá, rozmery šxv 400x400 mm</t>
  </si>
  <si>
    <t>429720200501.S</t>
  </si>
  <si>
    <t>Mriežka krycia hranatá, rozmery šxv 450x450 mm</t>
  </si>
  <si>
    <t>769082785</t>
  </si>
  <si>
    <t>Demontáž krycej mriežky hranatej do prierezu 0.100 m2</t>
  </si>
  <si>
    <t>769082790.S</t>
  </si>
  <si>
    <t>Demontáž krycej mriežky hranatej prierezu 0.125-0.355 m2,  -0,0048 t</t>
  </si>
  <si>
    <t>998769201.S</t>
  </si>
  <si>
    <t>Presun hmôt pre montáž vzduchotechnických zariadení v stavbe (objekte) výšky do 7 m</t>
  </si>
  <si>
    <t>777</t>
  </si>
  <si>
    <t xml:space="preserve">Podlahy syntetické   </t>
  </si>
  <si>
    <t>777511105.S</t>
  </si>
  <si>
    <t>Epoxidová stierka hr. 1 mm, použitie v interiéry, 1x stierka, uzatvárací náter</t>
  </si>
  <si>
    <t>332</t>
  </si>
  <si>
    <t>167</t>
  </si>
  <si>
    <t>334</t>
  </si>
  <si>
    <t>336</t>
  </si>
  <si>
    <t>169</t>
  </si>
  <si>
    <t>338</t>
  </si>
  <si>
    <t>340</t>
  </si>
  <si>
    <t>171</t>
  </si>
  <si>
    <t>342</t>
  </si>
  <si>
    <t>344</t>
  </si>
  <si>
    <t>784</t>
  </si>
  <si>
    <t xml:space="preserve">Maľby   </t>
  </si>
  <si>
    <t>173</t>
  </si>
  <si>
    <t>784410010</t>
  </si>
  <si>
    <t>Oblepenie vypínačov, zásuviek páskou výšky do 3,80 m</t>
  </si>
  <si>
    <t>346</t>
  </si>
  <si>
    <t>784412301</t>
  </si>
  <si>
    <t>Pačokovanie vápenným mliekom dvojnásobné jemnozrnných povrchov do 3,80 m</t>
  </si>
  <si>
    <t>348</t>
  </si>
  <si>
    <t>175</t>
  </si>
  <si>
    <t>784418012</t>
  </si>
  <si>
    <t>Zakrývanie podláh a zariadení papierom v miestnostiach alebo na schodisku</t>
  </si>
  <si>
    <t>350</t>
  </si>
  <si>
    <t>784422271</t>
  </si>
  <si>
    <t>Maľby vápenné základné dvojnásobné, ručne nanášané na jemnozrnný podklad výšky do 3,80 m</t>
  </si>
  <si>
    <t>352</t>
  </si>
  <si>
    <t>02.2 - 02.2 - Bleskozvod</t>
  </si>
  <si>
    <t>354410022600.S</t>
  </si>
  <si>
    <t>Tyč zachytávacia FeZn s vrutom do dreva označenie JD 20</t>
  </si>
  <si>
    <t>354410024700.S</t>
  </si>
  <si>
    <t>Podstavec oceľový k zachytávacej tyči FeZn označenie JD</t>
  </si>
  <si>
    <t>210220204.S</t>
  </si>
  <si>
    <t>Zachytávacia tyč FeZn bez osadenia a s osadením JP10-30</t>
  </si>
  <si>
    <t>354410023200.S</t>
  </si>
  <si>
    <t>Tyč zachytávacia FeZn na upevnenie do muriva označenie JP 20</t>
  </si>
  <si>
    <t>354410024600.S</t>
  </si>
  <si>
    <t>Držiak FeZn izolačnej tyče FROB</t>
  </si>
  <si>
    <t>354410025100.S</t>
  </si>
  <si>
    <t>Izolačná tyč</t>
  </si>
  <si>
    <t>354410001500.S</t>
  </si>
  <si>
    <t>Svorka FeZn k uzemňovacej tyči označenie SJ 01</t>
  </si>
  <si>
    <t>354410001600.S</t>
  </si>
  <si>
    <t>Svorka FeZn k izolačnej tyči</t>
  </si>
  <si>
    <t>02.3 - 02.3 - Hydraulické vyregulovanie vykurovacej sústavy</t>
  </si>
  <si>
    <t>V2020DSX20</t>
  </si>
  <si>
    <t>Radiátorový termostatický ventil Honeywell SX priamy, DN20</t>
  </si>
  <si>
    <t>T301920W0</t>
  </si>
  <si>
    <t>Termostatická hlavica Honeywell Thera 6 s externým snímačom teploty</t>
  </si>
  <si>
    <t>VA2200D001</t>
  </si>
  <si>
    <t>Ručná hlavica Honeywell</t>
  </si>
  <si>
    <t>735000911.S</t>
  </si>
  <si>
    <t>Vyregulovanie dvojregulačného ventilu a kohútika s ručným ovládaním</t>
  </si>
  <si>
    <t>735153300.S</t>
  </si>
  <si>
    <t>Príplatok k cene za odvzdušňovací ventil telies panelových oceľových s príplatkom 8 %</t>
  </si>
  <si>
    <t>735154142.S</t>
  </si>
  <si>
    <t>Montáž vykurovacieho telesa panelového dvojradového výšky 600 mm/ dĺžky 1000-1200 mm</t>
  </si>
  <si>
    <t>K00226010009016011</t>
  </si>
  <si>
    <t>Oceľové panelové radiátory KORAD 22K 600x1000, s bočným pripojením, s 2 panelmi a 2 konvektormi</t>
  </si>
  <si>
    <t>735158120.S</t>
  </si>
  <si>
    <t>Vykurovacie telesá panelové dvojradové, tlaková skúška telesa vodou</t>
  </si>
  <si>
    <t>02.4 - 02.4 - Vzduchotechnika</t>
  </si>
  <si>
    <t xml:space="preserve">      D1 - Názov komponentu   </t>
  </si>
  <si>
    <t xml:space="preserve">    D2 - Zariadenie č.1   </t>
  </si>
  <si>
    <t>D1</t>
  </si>
  <si>
    <t xml:space="preserve">Názov komponentu   </t>
  </si>
  <si>
    <t>D2</t>
  </si>
  <si>
    <t xml:space="preserve">Zariadenie č.1   </t>
  </si>
  <si>
    <t>Pol1</t>
  </si>
  <si>
    <t>Rekuperačná jednotka</t>
  </si>
  <si>
    <t>Pol2</t>
  </si>
  <si>
    <t>Pol3</t>
  </si>
  <si>
    <t>Izolačné gumy pod nosným rámom VZT jednotky</t>
  </si>
  <si>
    <t>Pol4</t>
  </si>
  <si>
    <t>Pol5</t>
  </si>
  <si>
    <t>odvod kondenzátu dopojiť na prípravu od ZTI cez protizápachový uzáver</t>
  </si>
  <si>
    <t>Pol6</t>
  </si>
  <si>
    <t>Pol7</t>
  </si>
  <si>
    <t>Systém MaR</t>
  </si>
  <si>
    <t>Pol8</t>
  </si>
  <si>
    <t>Pol9</t>
  </si>
  <si>
    <t>Prekáblovanie vzdialeného ovládača</t>
  </si>
  <si>
    <t>bm</t>
  </si>
  <si>
    <t>Pol10</t>
  </si>
  <si>
    <t>Pol11</t>
  </si>
  <si>
    <t>Protidažďová žalúzia PZ-ZN-710x400-S</t>
  </si>
  <si>
    <t>Pol12</t>
  </si>
  <si>
    <t>Pol13</t>
  </si>
  <si>
    <t>Tlmič hluku THP-10-600x400-1000-3</t>
  </si>
  <si>
    <t>Pol14</t>
  </si>
  <si>
    <t>Pol15</t>
  </si>
  <si>
    <t>Tlmič hluku THP-10-600x400-3000-3</t>
  </si>
  <si>
    <t>Pol16</t>
  </si>
  <si>
    <t>Pol17</t>
  </si>
  <si>
    <t>Tlmič hluku THP-10-600x400-2500-3</t>
  </si>
  <si>
    <t>Pol18</t>
  </si>
  <si>
    <t>Pol19</t>
  </si>
  <si>
    <t>Prívodná výustka NOVA-C-2-825x125-R2</t>
  </si>
  <si>
    <t>Pol20</t>
  </si>
  <si>
    <t>Pol21</t>
  </si>
  <si>
    <t>Odvodná výustka NOVA-C-1-825x125-R1</t>
  </si>
  <si>
    <t>Pol22</t>
  </si>
  <si>
    <t>Pol23</t>
  </si>
  <si>
    <t>Do obvodu 2400mm (100% tv.)</t>
  </si>
  <si>
    <t>Pol24</t>
  </si>
  <si>
    <t>Pol25</t>
  </si>
  <si>
    <t>400 (40% tv.)</t>
  </si>
  <si>
    <t>Pol26</t>
  </si>
  <si>
    <t>Pol27</t>
  </si>
  <si>
    <t>Tepelná izolácia vnútorných rozvodov hr.20mm, samolep AL, sanie čerstvého vzduchu</t>
  </si>
  <si>
    <t>Pol28</t>
  </si>
  <si>
    <t>Pol29</t>
  </si>
  <si>
    <t>Realizačná dokumentácia</t>
  </si>
  <si>
    <t>Pol30</t>
  </si>
  <si>
    <t>Montážny spojovací a tesniaci materiál</t>
  </si>
  <si>
    <t>Pol31</t>
  </si>
  <si>
    <t>Pol32</t>
  </si>
  <si>
    <t>Skúšky a zaregulovanie</t>
  </si>
  <si>
    <t>Pol33</t>
  </si>
  <si>
    <t>Pol34</t>
  </si>
  <si>
    <t>Dopravné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</si>
</sst>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21" fillId="3" borderId="0" xfId="0" applyFont="1" applyFill="1" applyAlignment="1" applyProtection="1">
      <alignment horizontal="left" vertical="center"/>
    </xf>
    <xf numFmtId="4" fontId="21" fillId="3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pans="1:74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51" t="s">
        <v>12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19"/>
      <c r="AQ5" s="19"/>
      <c r="AR5" s="17"/>
      <c r="BS5" s="14" t="s">
        <v>6</v>
      </c>
    </row>
    <row r="6" spans="1:74" s="1" customFormat="1" ht="36.950000000000003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3" t="s">
        <v>14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P6" s="19"/>
      <c r="AQ6" s="19"/>
      <c r="AR6" s="17"/>
      <c r="BS6" s="14" t="s">
        <v>6</v>
      </c>
    </row>
    <row r="7" spans="1:74" s="1" customFormat="1" ht="12" customHeight="1">
      <c r="B7" s="18"/>
      <c r="C7" s="19"/>
      <c r="D7" s="25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pans="1:74" s="1" customFormat="1" ht="12" customHeight="1">
      <c r="B8" s="18"/>
      <c r="C8" s="19"/>
      <c r="D8" s="25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pans="1:74" s="1" customFormat="1" ht="12" customHeight="1">
      <c r="B10" s="18"/>
      <c r="C10" s="19"/>
      <c r="D10" s="25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22</v>
      </c>
      <c r="AL10" s="19"/>
      <c r="AM10" s="19"/>
      <c r="AN10" s="23" t="s">
        <v>23</v>
      </c>
      <c r="AO10" s="19"/>
      <c r="AP10" s="19"/>
      <c r="AQ10" s="19"/>
      <c r="AR10" s="17"/>
      <c r="BS10" s="14" t="s">
        <v>6</v>
      </c>
    </row>
    <row r="11" spans="1:74" s="1" customFormat="1" ht="18.399999999999999" customHeight="1">
      <c r="B11" s="18"/>
      <c r="C11" s="19"/>
      <c r="D11" s="19"/>
      <c r="E11" s="23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25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pans="1:74" s="1" customFormat="1" ht="12" customHeight="1">
      <c r="B13" s="18"/>
      <c r="C13" s="19"/>
      <c r="D13" s="25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22</v>
      </c>
      <c r="AL13" s="19"/>
      <c r="AM13" s="19"/>
      <c r="AN13" s="23" t="s">
        <v>27</v>
      </c>
      <c r="AO13" s="19"/>
      <c r="AP13" s="19"/>
      <c r="AQ13" s="19"/>
      <c r="AR13" s="17"/>
      <c r="BS13" s="14" t="s">
        <v>6</v>
      </c>
    </row>
    <row r="14" spans="1:74" ht="12.75">
      <c r="B14" s="18"/>
      <c r="C14" s="19"/>
      <c r="D14" s="19"/>
      <c r="E14" s="23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25</v>
      </c>
      <c r="AL14" s="19"/>
      <c r="AM14" s="19"/>
      <c r="AN14" s="23" t="s">
        <v>29</v>
      </c>
      <c r="AO14" s="19"/>
      <c r="AP14" s="19"/>
      <c r="AQ14" s="19"/>
      <c r="AR14" s="1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30</v>
      </c>
    </row>
    <row r="16" spans="1:74" s="1" customFormat="1" ht="12" customHeight="1">
      <c r="B16" s="18"/>
      <c r="C16" s="19"/>
      <c r="D16" s="25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30</v>
      </c>
    </row>
    <row r="17" spans="1:71" s="1" customFormat="1" ht="18.399999999999999" customHeight="1">
      <c r="B17" s="18"/>
      <c r="C17" s="19"/>
      <c r="D17" s="19"/>
      <c r="E17" s="23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25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pans="1:71" s="1" customFormat="1" ht="12" customHeight="1">
      <c r="B19" s="18"/>
      <c r="C19" s="19"/>
      <c r="D19" s="25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pans="1:71" s="1" customFormat="1" ht="18.399999999999999" customHeight="1">
      <c r="B20" s="18"/>
      <c r="C20" s="19"/>
      <c r="D20" s="19"/>
      <c r="E20" s="23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25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pans="1:71" s="1" customFormat="1" ht="12" customHeight="1">
      <c r="B22" s="18"/>
      <c r="C22" s="19"/>
      <c r="D22" s="25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pans="1:71" s="1" customFormat="1" ht="16.5" customHeight="1">
      <c r="B23" s="18"/>
      <c r="C23" s="19"/>
      <c r="D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pans="1:71" s="1" customFormat="1" ht="6.95" customHeight="1">
      <c r="B25" s="18"/>
      <c r="C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9"/>
      <c r="AQ25" s="19"/>
      <c r="AR25" s="17"/>
    </row>
    <row r="26" spans="1:71" s="2" customFormat="1" ht="25.9" customHeight="1">
      <c r="A26" s="28"/>
      <c r="B26" s="29"/>
      <c r="C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55">
        <f>ROUND(AG94,2)</f>
        <v>515394.13</v>
      </c>
      <c r="AL26" s="256"/>
      <c r="AM26" s="256"/>
      <c r="AN26" s="256"/>
      <c r="AO26" s="256"/>
      <c r="AP26" s="30"/>
      <c r="AQ26" s="30"/>
      <c r="AR26" s="33"/>
      <c r="BE26" s="28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8"/>
    </row>
    <row r="28" spans="1:71" s="2" customFormat="1" ht="12.7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57" t="s">
        <v>37</v>
      </c>
      <c r="M28" s="257"/>
      <c r="N28" s="257"/>
      <c r="O28" s="257"/>
      <c r="P28" s="257"/>
      <c r="Q28" s="30"/>
      <c r="R28" s="30"/>
      <c r="S28" s="30"/>
      <c r="T28" s="30"/>
      <c r="U28" s="30"/>
      <c r="V28" s="30"/>
      <c r="W28" s="257" t="s">
        <v>38</v>
      </c>
      <c r="X28" s="257"/>
      <c r="Y28" s="257"/>
      <c r="Z28" s="257"/>
      <c r="AA28" s="257"/>
      <c r="AB28" s="257"/>
      <c r="AC28" s="257"/>
      <c r="AD28" s="257"/>
      <c r="AE28" s="257"/>
      <c r="AF28" s="30"/>
      <c r="AG28" s="30"/>
      <c r="AH28" s="30"/>
      <c r="AI28" s="30"/>
      <c r="AJ28" s="30"/>
      <c r="AK28" s="257" t="s">
        <v>39</v>
      </c>
      <c r="AL28" s="257"/>
      <c r="AM28" s="257"/>
      <c r="AN28" s="257"/>
      <c r="AO28" s="257"/>
      <c r="AP28" s="30"/>
      <c r="AQ28" s="30"/>
      <c r="AR28" s="33"/>
      <c r="BE28" s="28"/>
    </row>
    <row r="29" spans="1:71" s="3" customFormat="1" ht="14.45" customHeight="1">
      <c r="B29" s="34"/>
      <c r="C29" s="35"/>
      <c r="D29" s="25" t="s">
        <v>40</v>
      </c>
      <c r="E29" s="35"/>
      <c r="F29" s="36" t="s">
        <v>41</v>
      </c>
      <c r="G29" s="35"/>
      <c r="H29" s="35"/>
      <c r="I29" s="35"/>
      <c r="J29" s="35"/>
      <c r="K29" s="35"/>
      <c r="L29" s="260">
        <v>0.2</v>
      </c>
      <c r="M29" s="259"/>
      <c r="N29" s="259"/>
      <c r="O29" s="259"/>
      <c r="P29" s="259"/>
      <c r="Q29" s="37"/>
      <c r="R29" s="37"/>
      <c r="S29" s="37"/>
      <c r="T29" s="37"/>
      <c r="U29" s="37"/>
      <c r="V29" s="37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37"/>
      <c r="AG29" s="37"/>
      <c r="AH29" s="37"/>
      <c r="AI29" s="37"/>
      <c r="AJ29" s="37"/>
      <c r="AK29" s="258">
        <f>ROUND(AV94, 2)</f>
        <v>0</v>
      </c>
      <c r="AL29" s="259"/>
      <c r="AM29" s="259"/>
      <c r="AN29" s="259"/>
      <c r="AO29" s="259"/>
      <c r="AP29" s="37"/>
      <c r="AQ29" s="37"/>
      <c r="AR29" s="38"/>
      <c r="AS29" s="39"/>
      <c r="AT29" s="39"/>
      <c r="AU29" s="39"/>
      <c r="AV29" s="39"/>
      <c r="AW29" s="39"/>
      <c r="AX29" s="39"/>
      <c r="AY29" s="39"/>
      <c r="AZ29" s="39"/>
    </row>
    <row r="30" spans="1:71" s="3" customFormat="1" ht="14.45" customHeight="1">
      <c r="B30" s="34"/>
      <c r="C30" s="35"/>
      <c r="D30" s="35"/>
      <c r="E30" s="35"/>
      <c r="F30" s="36" t="s">
        <v>42</v>
      </c>
      <c r="G30" s="35"/>
      <c r="H30" s="35"/>
      <c r="I30" s="35"/>
      <c r="J30" s="35"/>
      <c r="K30" s="35"/>
      <c r="L30" s="263">
        <v>0.2</v>
      </c>
      <c r="M30" s="262"/>
      <c r="N30" s="262"/>
      <c r="O30" s="262"/>
      <c r="P30" s="262"/>
      <c r="Q30" s="35"/>
      <c r="R30" s="35"/>
      <c r="S30" s="35"/>
      <c r="T30" s="35"/>
      <c r="U30" s="35"/>
      <c r="V30" s="35"/>
      <c r="W30" s="261">
        <f>ROUND(BA94, 2)</f>
        <v>515394.13</v>
      </c>
      <c r="X30" s="262"/>
      <c r="Y30" s="262"/>
      <c r="Z30" s="262"/>
      <c r="AA30" s="262"/>
      <c r="AB30" s="262"/>
      <c r="AC30" s="262"/>
      <c r="AD30" s="262"/>
      <c r="AE30" s="262"/>
      <c r="AF30" s="35"/>
      <c r="AG30" s="35"/>
      <c r="AH30" s="35"/>
      <c r="AI30" s="35"/>
      <c r="AJ30" s="35"/>
      <c r="AK30" s="261">
        <f>ROUND(AW94, 2)</f>
        <v>103078.83</v>
      </c>
      <c r="AL30" s="262"/>
      <c r="AM30" s="262"/>
      <c r="AN30" s="262"/>
      <c r="AO30" s="262"/>
      <c r="AP30" s="35"/>
      <c r="AQ30" s="35"/>
      <c r="AR30" s="40"/>
    </row>
    <row r="31" spans="1:71" s="3" customFormat="1" ht="14.45" hidden="1" customHeight="1">
      <c r="B31" s="34"/>
      <c r="C31" s="35"/>
      <c r="D31" s="35"/>
      <c r="E31" s="35"/>
      <c r="F31" s="25" t="s">
        <v>43</v>
      </c>
      <c r="G31" s="35"/>
      <c r="H31" s="35"/>
      <c r="I31" s="35"/>
      <c r="J31" s="35"/>
      <c r="K31" s="35"/>
      <c r="L31" s="263">
        <v>0.2</v>
      </c>
      <c r="M31" s="262"/>
      <c r="N31" s="262"/>
      <c r="O31" s="262"/>
      <c r="P31" s="262"/>
      <c r="Q31" s="35"/>
      <c r="R31" s="35"/>
      <c r="S31" s="35"/>
      <c r="T31" s="35"/>
      <c r="U31" s="35"/>
      <c r="V31" s="35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35"/>
      <c r="AG31" s="35"/>
      <c r="AH31" s="35"/>
      <c r="AI31" s="35"/>
      <c r="AJ31" s="35"/>
      <c r="AK31" s="261">
        <v>0</v>
      </c>
      <c r="AL31" s="262"/>
      <c r="AM31" s="262"/>
      <c r="AN31" s="262"/>
      <c r="AO31" s="262"/>
      <c r="AP31" s="35"/>
      <c r="AQ31" s="35"/>
      <c r="AR31" s="40"/>
    </row>
    <row r="32" spans="1:71" s="3" customFormat="1" ht="14.45" hidden="1" customHeight="1">
      <c r="B32" s="34"/>
      <c r="C32" s="35"/>
      <c r="D32" s="35"/>
      <c r="E32" s="35"/>
      <c r="F32" s="25" t="s">
        <v>44</v>
      </c>
      <c r="G32" s="35"/>
      <c r="H32" s="35"/>
      <c r="I32" s="35"/>
      <c r="J32" s="35"/>
      <c r="K32" s="35"/>
      <c r="L32" s="263">
        <v>0.2</v>
      </c>
      <c r="M32" s="262"/>
      <c r="N32" s="262"/>
      <c r="O32" s="262"/>
      <c r="P32" s="262"/>
      <c r="Q32" s="35"/>
      <c r="R32" s="35"/>
      <c r="S32" s="35"/>
      <c r="T32" s="35"/>
      <c r="U32" s="35"/>
      <c r="V32" s="35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35"/>
      <c r="AG32" s="35"/>
      <c r="AH32" s="35"/>
      <c r="AI32" s="35"/>
      <c r="AJ32" s="35"/>
      <c r="AK32" s="261">
        <v>0</v>
      </c>
      <c r="AL32" s="262"/>
      <c r="AM32" s="262"/>
      <c r="AN32" s="262"/>
      <c r="AO32" s="262"/>
      <c r="AP32" s="35"/>
      <c r="AQ32" s="35"/>
      <c r="AR32" s="40"/>
    </row>
    <row r="33" spans="1:57" s="3" customFormat="1" ht="14.45" hidden="1" customHeight="1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260">
        <v>0</v>
      </c>
      <c r="M33" s="259"/>
      <c r="N33" s="259"/>
      <c r="O33" s="259"/>
      <c r="P33" s="259"/>
      <c r="Q33" s="37"/>
      <c r="R33" s="37"/>
      <c r="S33" s="37"/>
      <c r="T33" s="37"/>
      <c r="U33" s="37"/>
      <c r="V33" s="37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37"/>
      <c r="AG33" s="37"/>
      <c r="AH33" s="37"/>
      <c r="AI33" s="37"/>
      <c r="AJ33" s="37"/>
      <c r="AK33" s="258">
        <v>0</v>
      </c>
      <c r="AL33" s="259"/>
      <c r="AM33" s="259"/>
      <c r="AN33" s="259"/>
      <c r="AO33" s="259"/>
      <c r="AP33" s="37"/>
      <c r="AQ33" s="37"/>
      <c r="AR33" s="38"/>
      <c r="AS33" s="39"/>
      <c r="AT33" s="39"/>
      <c r="AU33" s="39"/>
      <c r="AV33" s="39"/>
      <c r="AW33" s="39"/>
      <c r="AX33" s="39"/>
      <c r="AY33" s="39"/>
      <c r="AZ33" s="39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" customHeight="1">
      <c r="A35" s="28"/>
      <c r="B35" s="29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67" t="s">
        <v>48</v>
      </c>
      <c r="Y35" s="265"/>
      <c r="Z35" s="265"/>
      <c r="AA35" s="265"/>
      <c r="AB35" s="265"/>
      <c r="AC35" s="43"/>
      <c r="AD35" s="43"/>
      <c r="AE35" s="43"/>
      <c r="AF35" s="43"/>
      <c r="AG35" s="43"/>
      <c r="AH35" s="43"/>
      <c r="AI35" s="43"/>
      <c r="AJ35" s="43"/>
      <c r="AK35" s="264">
        <f>SUM(AK26:AK33)</f>
        <v>618472.95999999996</v>
      </c>
      <c r="AL35" s="265"/>
      <c r="AM35" s="265"/>
      <c r="AN35" s="265"/>
      <c r="AO35" s="266"/>
      <c r="AP35" s="41"/>
      <c r="AQ35" s="41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5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5"/>
      <c r="C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28"/>
      <c r="B60" s="29"/>
      <c r="C60" s="30"/>
      <c r="D60" s="50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50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50" t="s">
        <v>51</v>
      </c>
      <c r="AI60" s="32"/>
      <c r="AJ60" s="32"/>
      <c r="AK60" s="32"/>
      <c r="AL60" s="32"/>
      <c r="AM60" s="50" t="s">
        <v>52</v>
      </c>
      <c r="AN60" s="32"/>
      <c r="AO60" s="32"/>
      <c r="AP60" s="30"/>
      <c r="AQ60" s="30"/>
      <c r="AR60" s="33"/>
      <c r="BE60" s="28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28"/>
      <c r="B64" s="29"/>
      <c r="C64" s="30"/>
      <c r="D64" s="47" t="s">
        <v>53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54</v>
      </c>
      <c r="AI64" s="51"/>
      <c r="AJ64" s="51"/>
      <c r="AK64" s="51"/>
      <c r="AL64" s="51"/>
      <c r="AM64" s="51"/>
      <c r="AN64" s="51"/>
      <c r="AO64" s="51"/>
      <c r="AP64" s="30"/>
      <c r="AQ64" s="30"/>
      <c r="AR64" s="33"/>
      <c r="BE64" s="28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28"/>
      <c r="B75" s="29"/>
      <c r="C75" s="30"/>
      <c r="D75" s="50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50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50" t="s">
        <v>51</v>
      </c>
      <c r="AI75" s="32"/>
      <c r="AJ75" s="32"/>
      <c r="AK75" s="32"/>
      <c r="AL75" s="32"/>
      <c r="AM75" s="50" t="s">
        <v>52</v>
      </c>
      <c r="AN75" s="32"/>
      <c r="AO75" s="32"/>
      <c r="AP75" s="30"/>
      <c r="AQ75" s="30"/>
      <c r="AR75" s="33"/>
      <c r="BE75" s="28"/>
    </row>
    <row r="76" spans="1:57" s="2" customFormat="1" ht="11.25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5" customHeight="1">
      <c r="A77" s="2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3"/>
      <c r="BE77" s="28"/>
    </row>
    <row r="81" spans="1:91" s="2" customFormat="1" ht="6.95" customHeight="1">
      <c r="A81" s="28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3"/>
      <c r="BE81" s="28"/>
    </row>
    <row r="82" spans="1:91" s="2" customFormat="1" ht="24.95" customHeight="1">
      <c r="A82" s="28"/>
      <c r="B82" s="29"/>
      <c r="C82" s="20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6"/>
      <c r="C84" s="25" t="s">
        <v>11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ab211024-118u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13</v>
      </c>
      <c r="D85" s="61"/>
      <c r="E85" s="61"/>
      <c r="F85" s="61"/>
      <c r="G85" s="61"/>
      <c r="H85" s="61"/>
      <c r="I85" s="61"/>
      <c r="J85" s="61"/>
      <c r="K85" s="61"/>
      <c r="L85" s="226" t="str">
        <f>K6</f>
        <v>ZŠ Cabajská - školský a stravovací pavilón v Nitre - zateplenie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P85" s="61"/>
      <c r="AQ85" s="61"/>
      <c r="AR85" s="62"/>
    </row>
    <row r="86" spans="1:91" s="2" customFormat="1" ht="6.95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5" t="s">
        <v>17</v>
      </c>
      <c r="D87" s="30"/>
      <c r="E87" s="30"/>
      <c r="F87" s="30"/>
      <c r="G87" s="30"/>
      <c r="H87" s="30"/>
      <c r="I87" s="30"/>
      <c r="J87" s="30"/>
      <c r="K87" s="30"/>
      <c r="L87" s="63" t="str">
        <f>IF(K8="","",K8)</f>
        <v>Nitra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19</v>
      </c>
      <c r="AJ87" s="30"/>
      <c r="AK87" s="30"/>
      <c r="AL87" s="30"/>
      <c r="AM87" s="228" t="str">
        <f>IF(AN8= "","",AN8)</f>
        <v>4. 11. 2021</v>
      </c>
      <c r="AN87" s="228"/>
      <c r="AO87" s="30"/>
      <c r="AP87" s="30"/>
      <c r="AQ87" s="30"/>
      <c r="AR87" s="33"/>
      <c r="BE87" s="28"/>
    </row>
    <row r="88" spans="1:91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2" customHeight="1">
      <c r="A89" s="28"/>
      <c r="B89" s="29"/>
      <c r="C89" s="25" t="s">
        <v>21</v>
      </c>
      <c r="D89" s="30"/>
      <c r="E89" s="30"/>
      <c r="F89" s="30"/>
      <c r="G89" s="30"/>
      <c r="H89" s="30"/>
      <c r="I89" s="30"/>
      <c r="J89" s="30"/>
      <c r="K89" s="30"/>
      <c r="L89" s="57" t="str">
        <f>IF(E11= "","",E11)</f>
        <v>Mesto Nitra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31</v>
      </c>
      <c r="AJ89" s="30"/>
      <c r="AK89" s="30"/>
      <c r="AL89" s="30"/>
      <c r="AM89" s="229" t="str">
        <f>IF(E17="","",E17)</f>
        <v xml:space="preserve"> </v>
      </c>
      <c r="AN89" s="230"/>
      <c r="AO89" s="230"/>
      <c r="AP89" s="230"/>
      <c r="AQ89" s="30"/>
      <c r="AR89" s="33"/>
      <c r="AS89" s="231" t="s">
        <v>56</v>
      </c>
      <c r="AT89" s="232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28"/>
    </row>
    <row r="90" spans="1:91" s="2" customFormat="1" ht="15.2" customHeight="1">
      <c r="A90" s="28"/>
      <c r="B90" s="29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57" t="str">
        <f>IF(E14="","",E14)</f>
        <v>AB-STAV, s.r.o. Malý Cetín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33</v>
      </c>
      <c r="AJ90" s="30"/>
      <c r="AK90" s="30"/>
      <c r="AL90" s="30"/>
      <c r="AM90" s="229" t="str">
        <f>IF(E20="","",E20)</f>
        <v>Miroslav Čech</v>
      </c>
      <c r="AN90" s="230"/>
      <c r="AO90" s="230"/>
      <c r="AP90" s="230"/>
      <c r="AQ90" s="30"/>
      <c r="AR90" s="33"/>
      <c r="AS90" s="233"/>
      <c r="AT90" s="234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28"/>
    </row>
    <row r="91" spans="1:91" s="2" customFormat="1" ht="10.9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235"/>
      <c r="AT91" s="236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28"/>
    </row>
    <row r="92" spans="1:91" s="2" customFormat="1" ht="29.25" customHeight="1">
      <c r="A92" s="28"/>
      <c r="B92" s="29"/>
      <c r="C92" s="237" t="s">
        <v>57</v>
      </c>
      <c r="D92" s="238"/>
      <c r="E92" s="238"/>
      <c r="F92" s="238"/>
      <c r="G92" s="238"/>
      <c r="H92" s="71"/>
      <c r="I92" s="239" t="s">
        <v>58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1" t="s">
        <v>59</v>
      </c>
      <c r="AH92" s="238"/>
      <c r="AI92" s="238"/>
      <c r="AJ92" s="238"/>
      <c r="AK92" s="238"/>
      <c r="AL92" s="238"/>
      <c r="AM92" s="238"/>
      <c r="AN92" s="239" t="s">
        <v>60</v>
      </c>
      <c r="AO92" s="238"/>
      <c r="AP92" s="240"/>
      <c r="AQ92" s="72" t="s">
        <v>61</v>
      </c>
      <c r="AR92" s="33"/>
      <c r="AS92" s="73" t="s">
        <v>62</v>
      </c>
      <c r="AT92" s="74" t="s">
        <v>63</v>
      </c>
      <c r="AU92" s="74" t="s">
        <v>64</v>
      </c>
      <c r="AV92" s="74" t="s">
        <v>65</v>
      </c>
      <c r="AW92" s="74" t="s">
        <v>66</v>
      </c>
      <c r="AX92" s="74" t="s">
        <v>67</v>
      </c>
      <c r="AY92" s="74" t="s">
        <v>68</v>
      </c>
      <c r="AZ92" s="74" t="s">
        <v>69</v>
      </c>
      <c r="BA92" s="74" t="s">
        <v>70</v>
      </c>
      <c r="BB92" s="74" t="s">
        <v>71</v>
      </c>
      <c r="BC92" s="74" t="s">
        <v>72</v>
      </c>
      <c r="BD92" s="75" t="s">
        <v>73</v>
      </c>
      <c r="BE92" s="28"/>
    </row>
    <row r="93" spans="1:91" s="2" customFormat="1" ht="10.9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8"/>
    </row>
    <row r="94" spans="1:91" s="6" customFormat="1" ht="32.450000000000003" customHeight="1">
      <c r="B94" s="79"/>
      <c r="C94" s="80" t="s">
        <v>74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49">
        <f>ROUND(AG95+AG99,2)</f>
        <v>515394.13</v>
      </c>
      <c r="AH94" s="249"/>
      <c r="AI94" s="249"/>
      <c r="AJ94" s="249"/>
      <c r="AK94" s="249"/>
      <c r="AL94" s="249"/>
      <c r="AM94" s="249"/>
      <c r="AN94" s="250">
        <f t="shared" ref="AN94:AN103" si="0">SUM(AG94,AT94)</f>
        <v>618472.95999999996</v>
      </c>
      <c r="AO94" s="250"/>
      <c r="AP94" s="250"/>
      <c r="AQ94" s="83" t="s">
        <v>1</v>
      </c>
      <c r="AR94" s="84"/>
      <c r="AS94" s="85">
        <f>ROUND(AS95+AS99,2)</f>
        <v>0</v>
      </c>
      <c r="AT94" s="86">
        <f t="shared" ref="AT94:AT103" si="1">ROUND(SUM(AV94:AW94),2)</f>
        <v>103078.83</v>
      </c>
      <c r="AU94" s="87">
        <f>ROUND(AU95+AU99,5)</f>
        <v>3082.53856</v>
      </c>
      <c r="AV94" s="86">
        <f>ROUND(AZ94*L29,2)</f>
        <v>0</v>
      </c>
      <c r="AW94" s="86">
        <f>ROUND(BA94*L30,2)</f>
        <v>103078.83</v>
      </c>
      <c r="AX94" s="86">
        <f>ROUND(BB94*L29,2)</f>
        <v>0</v>
      </c>
      <c r="AY94" s="86">
        <f>ROUND(BC94*L30,2)</f>
        <v>0</v>
      </c>
      <c r="AZ94" s="86">
        <f>ROUND(AZ95+AZ99,2)</f>
        <v>0</v>
      </c>
      <c r="BA94" s="86">
        <f>ROUND(BA95+BA99,2)</f>
        <v>515394.13</v>
      </c>
      <c r="BB94" s="86">
        <f>ROUND(BB95+BB99,2)</f>
        <v>0</v>
      </c>
      <c r="BC94" s="86">
        <f>ROUND(BC95+BC99,2)</f>
        <v>0</v>
      </c>
      <c r="BD94" s="88">
        <f>ROUND(BD95+BD99,2)</f>
        <v>0</v>
      </c>
      <c r="BS94" s="89" t="s">
        <v>75</v>
      </c>
      <c r="BT94" s="89" t="s">
        <v>76</v>
      </c>
      <c r="BU94" s="90" t="s">
        <v>77</v>
      </c>
      <c r="BV94" s="89" t="s">
        <v>78</v>
      </c>
      <c r="BW94" s="89" t="s">
        <v>5</v>
      </c>
      <c r="BX94" s="89" t="s">
        <v>79</v>
      </c>
      <c r="CL94" s="89" t="s">
        <v>1</v>
      </c>
    </row>
    <row r="95" spans="1:91" s="7" customFormat="1" ht="16.5" customHeight="1">
      <c r="B95" s="91"/>
      <c r="C95" s="92"/>
      <c r="D95" s="244" t="s">
        <v>80</v>
      </c>
      <c r="E95" s="244"/>
      <c r="F95" s="244"/>
      <c r="G95" s="244"/>
      <c r="H95" s="244"/>
      <c r="I95" s="93"/>
      <c r="J95" s="244" t="s">
        <v>81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5">
        <f>ROUND(SUM(AG96:AG98),2)</f>
        <v>290196.69</v>
      </c>
      <c r="AH95" s="243"/>
      <c r="AI95" s="243"/>
      <c r="AJ95" s="243"/>
      <c r="AK95" s="243"/>
      <c r="AL95" s="243"/>
      <c r="AM95" s="243"/>
      <c r="AN95" s="242">
        <f t="shared" si="0"/>
        <v>348236.03</v>
      </c>
      <c r="AO95" s="243"/>
      <c r="AP95" s="243"/>
      <c r="AQ95" s="94" t="s">
        <v>82</v>
      </c>
      <c r="AR95" s="95"/>
      <c r="AS95" s="96">
        <f>ROUND(SUM(AS96:AS98),2)</f>
        <v>0</v>
      </c>
      <c r="AT95" s="97">
        <f t="shared" si="1"/>
        <v>58039.34</v>
      </c>
      <c r="AU95" s="98">
        <f>ROUND(SUM(AU96:AU98),5)</f>
        <v>2118.7422299999998</v>
      </c>
      <c r="AV95" s="97">
        <f>ROUND(AZ95*L29,2)</f>
        <v>0</v>
      </c>
      <c r="AW95" s="97">
        <f>ROUND(BA95*L30,2)</f>
        <v>58039.34</v>
      </c>
      <c r="AX95" s="97">
        <f>ROUND(BB95*L29,2)</f>
        <v>0</v>
      </c>
      <c r="AY95" s="97">
        <f>ROUND(BC95*L30,2)</f>
        <v>0</v>
      </c>
      <c r="AZ95" s="97">
        <f>ROUND(SUM(AZ96:AZ98),2)</f>
        <v>0</v>
      </c>
      <c r="BA95" s="97">
        <f>ROUND(SUM(BA96:BA98),2)</f>
        <v>290196.69</v>
      </c>
      <c r="BB95" s="97">
        <f>ROUND(SUM(BB96:BB98),2)</f>
        <v>0</v>
      </c>
      <c r="BC95" s="97">
        <f>ROUND(SUM(BC96:BC98),2)</f>
        <v>0</v>
      </c>
      <c r="BD95" s="99">
        <f>ROUND(SUM(BD96:BD98),2)</f>
        <v>0</v>
      </c>
      <c r="BS95" s="100" t="s">
        <v>75</v>
      </c>
      <c r="BT95" s="100" t="s">
        <v>83</v>
      </c>
      <c r="BU95" s="100" t="s">
        <v>77</v>
      </c>
      <c r="BV95" s="100" t="s">
        <v>78</v>
      </c>
      <c r="BW95" s="100" t="s">
        <v>84</v>
      </c>
      <c r="BX95" s="100" t="s">
        <v>5</v>
      </c>
      <c r="CL95" s="100" t="s">
        <v>1</v>
      </c>
      <c r="CM95" s="100" t="s">
        <v>76</v>
      </c>
    </row>
    <row r="96" spans="1:91" s="4" customFormat="1" ht="16.5" customHeight="1">
      <c r="A96" s="101" t="s">
        <v>85</v>
      </c>
      <c r="B96" s="56"/>
      <c r="C96" s="102"/>
      <c r="D96" s="102"/>
      <c r="E96" s="246" t="s">
        <v>86</v>
      </c>
      <c r="F96" s="246"/>
      <c r="G96" s="246"/>
      <c r="H96" s="246"/>
      <c r="I96" s="246"/>
      <c r="J96" s="102"/>
      <c r="K96" s="246" t="s">
        <v>87</v>
      </c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7">
        <f>'01.1 - 01.1 - Zateplenie ...'!J34</f>
        <v>280160.28000000003</v>
      </c>
      <c r="AH96" s="248"/>
      <c r="AI96" s="248"/>
      <c r="AJ96" s="248"/>
      <c r="AK96" s="248"/>
      <c r="AL96" s="248"/>
      <c r="AM96" s="248"/>
      <c r="AN96" s="247">
        <f t="shared" si="0"/>
        <v>336192.34</v>
      </c>
      <c r="AO96" s="248"/>
      <c r="AP96" s="248"/>
      <c r="AQ96" s="103" t="s">
        <v>88</v>
      </c>
      <c r="AR96" s="58"/>
      <c r="AS96" s="104">
        <v>0</v>
      </c>
      <c r="AT96" s="105">
        <f t="shared" si="1"/>
        <v>56032.06</v>
      </c>
      <c r="AU96" s="106">
        <f>'01.1 - 01.1 - Zateplenie ...'!P141</f>
        <v>2118.7422289999995</v>
      </c>
      <c r="AV96" s="105">
        <f>'01.1 - 01.1 - Zateplenie ...'!J37</f>
        <v>0</v>
      </c>
      <c r="AW96" s="105">
        <f>'01.1 - 01.1 - Zateplenie ...'!J38</f>
        <v>56032.06</v>
      </c>
      <c r="AX96" s="105">
        <f>'01.1 - 01.1 - Zateplenie ...'!J39</f>
        <v>0</v>
      </c>
      <c r="AY96" s="105">
        <f>'01.1 - 01.1 - Zateplenie ...'!J40</f>
        <v>0</v>
      </c>
      <c r="AZ96" s="105">
        <f>'01.1 - 01.1 - Zateplenie ...'!F37</f>
        <v>0</v>
      </c>
      <c r="BA96" s="105">
        <f>'01.1 - 01.1 - Zateplenie ...'!F38</f>
        <v>280160.28000000003</v>
      </c>
      <c r="BB96" s="105">
        <f>'01.1 - 01.1 - Zateplenie ...'!F39</f>
        <v>0</v>
      </c>
      <c r="BC96" s="105">
        <f>'01.1 - 01.1 - Zateplenie ...'!F40</f>
        <v>0</v>
      </c>
      <c r="BD96" s="107">
        <f>'01.1 - 01.1 - Zateplenie ...'!F41</f>
        <v>0</v>
      </c>
      <c r="BT96" s="108" t="s">
        <v>89</v>
      </c>
      <c r="BV96" s="108" t="s">
        <v>78</v>
      </c>
      <c r="BW96" s="108" t="s">
        <v>90</v>
      </c>
      <c r="BX96" s="108" t="s">
        <v>84</v>
      </c>
      <c r="CL96" s="108" t="s">
        <v>1</v>
      </c>
    </row>
    <row r="97" spans="1:91" s="4" customFormat="1" ht="16.5" customHeight="1">
      <c r="A97" s="101" t="s">
        <v>85</v>
      </c>
      <c r="B97" s="56"/>
      <c r="C97" s="102"/>
      <c r="D97" s="102"/>
      <c r="E97" s="246" t="s">
        <v>91</v>
      </c>
      <c r="F97" s="246"/>
      <c r="G97" s="246"/>
      <c r="H97" s="246"/>
      <c r="I97" s="246"/>
      <c r="J97" s="102"/>
      <c r="K97" s="246" t="s">
        <v>92</v>
      </c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47">
        <f>'01.2 - 01.2 - Bleskozvod'!J34</f>
        <v>4211.0200000000004</v>
      </c>
      <c r="AH97" s="248"/>
      <c r="AI97" s="248"/>
      <c r="AJ97" s="248"/>
      <c r="AK97" s="248"/>
      <c r="AL97" s="248"/>
      <c r="AM97" s="248"/>
      <c r="AN97" s="247">
        <f t="shared" si="0"/>
        <v>5053.22</v>
      </c>
      <c r="AO97" s="248"/>
      <c r="AP97" s="248"/>
      <c r="AQ97" s="103" t="s">
        <v>88</v>
      </c>
      <c r="AR97" s="58"/>
      <c r="AS97" s="104">
        <v>0</v>
      </c>
      <c r="AT97" s="105">
        <f t="shared" si="1"/>
        <v>842.2</v>
      </c>
      <c r="AU97" s="106">
        <f>'01.2 - 01.2 - Bleskozvod'!P128</f>
        <v>0</v>
      </c>
      <c r="AV97" s="105">
        <f>'01.2 - 01.2 - Bleskozvod'!J37</f>
        <v>0</v>
      </c>
      <c r="AW97" s="105">
        <f>'01.2 - 01.2 - Bleskozvod'!J38</f>
        <v>842.2</v>
      </c>
      <c r="AX97" s="105">
        <f>'01.2 - 01.2 - Bleskozvod'!J39</f>
        <v>0</v>
      </c>
      <c r="AY97" s="105">
        <f>'01.2 - 01.2 - Bleskozvod'!J40</f>
        <v>0</v>
      </c>
      <c r="AZ97" s="105">
        <f>'01.2 - 01.2 - Bleskozvod'!F37</f>
        <v>0</v>
      </c>
      <c r="BA97" s="105">
        <f>'01.2 - 01.2 - Bleskozvod'!F38</f>
        <v>4211.0200000000004</v>
      </c>
      <c r="BB97" s="105">
        <f>'01.2 - 01.2 - Bleskozvod'!F39</f>
        <v>0</v>
      </c>
      <c r="BC97" s="105">
        <f>'01.2 - 01.2 - Bleskozvod'!F40</f>
        <v>0</v>
      </c>
      <c r="BD97" s="107">
        <f>'01.2 - 01.2 - Bleskozvod'!F41</f>
        <v>0</v>
      </c>
      <c r="BT97" s="108" t="s">
        <v>89</v>
      </c>
      <c r="BV97" s="108" t="s">
        <v>78</v>
      </c>
      <c r="BW97" s="108" t="s">
        <v>93</v>
      </c>
      <c r="BX97" s="108" t="s">
        <v>84</v>
      </c>
      <c r="CL97" s="108" t="s">
        <v>1</v>
      </c>
    </row>
    <row r="98" spans="1:91" s="4" customFormat="1" ht="23.25" customHeight="1">
      <c r="A98" s="101" t="s">
        <v>85</v>
      </c>
      <c r="B98" s="56"/>
      <c r="C98" s="102"/>
      <c r="D98" s="102"/>
      <c r="E98" s="246" t="s">
        <v>94</v>
      </c>
      <c r="F98" s="246"/>
      <c r="G98" s="246"/>
      <c r="H98" s="246"/>
      <c r="I98" s="246"/>
      <c r="J98" s="102"/>
      <c r="K98" s="246" t="s">
        <v>95</v>
      </c>
      <c r="L98" s="246"/>
      <c r="M98" s="246"/>
      <c r="N98" s="246"/>
      <c r="O98" s="246"/>
      <c r="P98" s="246"/>
      <c r="Q98" s="246"/>
      <c r="R98" s="246"/>
      <c r="S98" s="246"/>
      <c r="T98" s="246"/>
      <c r="U98" s="246"/>
      <c r="V98" s="246"/>
      <c r="W98" s="246"/>
      <c r="X98" s="246"/>
      <c r="Y98" s="246"/>
      <c r="Z98" s="246"/>
      <c r="AA98" s="246"/>
      <c r="AB98" s="246"/>
      <c r="AC98" s="246"/>
      <c r="AD98" s="246"/>
      <c r="AE98" s="246"/>
      <c r="AF98" s="246"/>
      <c r="AG98" s="247">
        <f>'01.3 - 01.3 - Hydraulické...'!J34</f>
        <v>5825.39</v>
      </c>
      <c r="AH98" s="248"/>
      <c r="AI98" s="248"/>
      <c r="AJ98" s="248"/>
      <c r="AK98" s="248"/>
      <c r="AL98" s="248"/>
      <c r="AM98" s="248"/>
      <c r="AN98" s="247">
        <f t="shared" si="0"/>
        <v>6990.47</v>
      </c>
      <c r="AO98" s="248"/>
      <c r="AP98" s="248"/>
      <c r="AQ98" s="103" t="s">
        <v>88</v>
      </c>
      <c r="AR98" s="58"/>
      <c r="AS98" s="104">
        <v>0</v>
      </c>
      <c r="AT98" s="105">
        <f t="shared" si="1"/>
        <v>1165.08</v>
      </c>
      <c r="AU98" s="106">
        <f>'01.3 - 01.3 - Hydraulické...'!P133</f>
        <v>0</v>
      </c>
      <c r="AV98" s="105">
        <f>'01.3 - 01.3 - Hydraulické...'!J37</f>
        <v>0</v>
      </c>
      <c r="AW98" s="105">
        <f>'01.3 - 01.3 - Hydraulické...'!J38</f>
        <v>1165.08</v>
      </c>
      <c r="AX98" s="105">
        <f>'01.3 - 01.3 - Hydraulické...'!J39</f>
        <v>0</v>
      </c>
      <c r="AY98" s="105">
        <f>'01.3 - 01.3 - Hydraulické...'!J40</f>
        <v>0</v>
      </c>
      <c r="AZ98" s="105">
        <f>'01.3 - 01.3 - Hydraulické...'!F37</f>
        <v>0</v>
      </c>
      <c r="BA98" s="105">
        <f>'01.3 - 01.3 - Hydraulické...'!F38</f>
        <v>5825.39</v>
      </c>
      <c r="BB98" s="105">
        <f>'01.3 - 01.3 - Hydraulické...'!F39</f>
        <v>0</v>
      </c>
      <c r="BC98" s="105">
        <f>'01.3 - 01.3 - Hydraulické...'!F40</f>
        <v>0</v>
      </c>
      <c r="BD98" s="107">
        <f>'01.3 - 01.3 - Hydraulické...'!F41</f>
        <v>0</v>
      </c>
      <c r="BT98" s="108" t="s">
        <v>89</v>
      </c>
      <c r="BV98" s="108" t="s">
        <v>78</v>
      </c>
      <c r="BW98" s="108" t="s">
        <v>96</v>
      </c>
      <c r="BX98" s="108" t="s">
        <v>84</v>
      </c>
      <c r="CL98" s="108" t="s">
        <v>1</v>
      </c>
    </row>
    <row r="99" spans="1:91" s="7" customFormat="1" ht="24.75" customHeight="1">
      <c r="B99" s="91"/>
      <c r="C99" s="92"/>
      <c r="D99" s="244" t="s">
        <v>97</v>
      </c>
      <c r="E99" s="244"/>
      <c r="F99" s="244"/>
      <c r="G99" s="244"/>
      <c r="H99" s="244"/>
      <c r="I99" s="93"/>
      <c r="J99" s="244" t="s">
        <v>98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4"/>
      <c r="AG99" s="245">
        <f>ROUND(SUM(AG100:AG103),2)</f>
        <v>225197.44</v>
      </c>
      <c r="AH99" s="243"/>
      <c r="AI99" s="243"/>
      <c r="AJ99" s="243"/>
      <c r="AK99" s="243"/>
      <c r="AL99" s="243"/>
      <c r="AM99" s="243"/>
      <c r="AN99" s="242">
        <f t="shared" si="0"/>
        <v>270236.93</v>
      </c>
      <c r="AO99" s="243"/>
      <c r="AP99" s="243"/>
      <c r="AQ99" s="94" t="s">
        <v>82</v>
      </c>
      <c r="AR99" s="95"/>
      <c r="AS99" s="96">
        <f>ROUND(SUM(AS100:AS103),2)</f>
        <v>0</v>
      </c>
      <c r="AT99" s="97">
        <f t="shared" si="1"/>
        <v>45039.49</v>
      </c>
      <c r="AU99" s="98">
        <f>ROUND(SUM(AU100:AU103),5)</f>
        <v>963.79633000000001</v>
      </c>
      <c r="AV99" s="97">
        <f>ROUND(AZ99*L29,2)</f>
        <v>0</v>
      </c>
      <c r="AW99" s="97">
        <f>ROUND(BA99*L30,2)</f>
        <v>45039.49</v>
      </c>
      <c r="AX99" s="97">
        <f>ROUND(BB99*L29,2)</f>
        <v>0</v>
      </c>
      <c r="AY99" s="97">
        <f>ROUND(BC99*L30,2)</f>
        <v>0</v>
      </c>
      <c r="AZ99" s="97">
        <f>ROUND(SUM(AZ100:AZ103),2)</f>
        <v>0</v>
      </c>
      <c r="BA99" s="97">
        <f>ROUND(SUM(BA100:BA103),2)</f>
        <v>225197.44</v>
      </c>
      <c r="BB99" s="97">
        <f>ROUND(SUM(BB100:BB103),2)</f>
        <v>0</v>
      </c>
      <c r="BC99" s="97">
        <f>ROUND(SUM(BC100:BC103),2)</f>
        <v>0</v>
      </c>
      <c r="BD99" s="99">
        <f>ROUND(SUM(BD100:BD103),2)</f>
        <v>0</v>
      </c>
      <c r="BS99" s="100" t="s">
        <v>75</v>
      </c>
      <c r="BT99" s="100" t="s">
        <v>83</v>
      </c>
      <c r="BU99" s="100" t="s">
        <v>77</v>
      </c>
      <c r="BV99" s="100" t="s">
        <v>78</v>
      </c>
      <c r="BW99" s="100" t="s">
        <v>99</v>
      </c>
      <c r="BX99" s="100" t="s">
        <v>5</v>
      </c>
      <c r="CL99" s="100" t="s">
        <v>1</v>
      </c>
      <c r="CM99" s="100" t="s">
        <v>76</v>
      </c>
    </row>
    <row r="100" spans="1:91" s="4" customFormat="1" ht="16.5" customHeight="1">
      <c r="A100" s="101" t="s">
        <v>85</v>
      </c>
      <c r="B100" s="56"/>
      <c r="C100" s="102"/>
      <c r="D100" s="102"/>
      <c r="E100" s="246" t="s">
        <v>100</v>
      </c>
      <c r="F100" s="246"/>
      <c r="G100" s="246"/>
      <c r="H100" s="246"/>
      <c r="I100" s="246"/>
      <c r="J100" s="102"/>
      <c r="K100" s="246" t="s">
        <v>101</v>
      </c>
      <c r="L100" s="246"/>
      <c r="M100" s="246"/>
      <c r="N100" s="246"/>
      <c r="O100" s="246"/>
      <c r="P100" s="246"/>
      <c r="Q100" s="246"/>
      <c r="R100" s="246"/>
      <c r="S100" s="246"/>
      <c r="T100" s="246"/>
      <c r="U100" s="246"/>
      <c r="V100" s="246"/>
      <c r="W100" s="246"/>
      <c r="X100" s="246"/>
      <c r="Y100" s="246"/>
      <c r="Z100" s="246"/>
      <c r="AA100" s="246"/>
      <c r="AB100" s="246"/>
      <c r="AC100" s="246"/>
      <c r="AD100" s="246"/>
      <c r="AE100" s="246"/>
      <c r="AF100" s="246"/>
      <c r="AG100" s="247">
        <f>'02.1 - 02.1 - Zateplenie ...'!J34</f>
        <v>193938.96</v>
      </c>
      <c r="AH100" s="248"/>
      <c r="AI100" s="248"/>
      <c r="AJ100" s="248"/>
      <c r="AK100" s="248"/>
      <c r="AL100" s="248"/>
      <c r="AM100" s="248"/>
      <c r="AN100" s="247">
        <f t="shared" si="0"/>
        <v>232726.75</v>
      </c>
      <c r="AO100" s="248"/>
      <c r="AP100" s="248"/>
      <c r="AQ100" s="103" t="s">
        <v>88</v>
      </c>
      <c r="AR100" s="58"/>
      <c r="AS100" s="104">
        <v>0</v>
      </c>
      <c r="AT100" s="105">
        <f t="shared" si="1"/>
        <v>38787.79</v>
      </c>
      <c r="AU100" s="106">
        <f>'02.1 - 02.1 - Zateplenie ...'!P143</f>
        <v>963.79633000000013</v>
      </c>
      <c r="AV100" s="105">
        <f>'02.1 - 02.1 - Zateplenie ...'!J37</f>
        <v>0</v>
      </c>
      <c r="AW100" s="105">
        <f>'02.1 - 02.1 - Zateplenie ...'!J38</f>
        <v>38787.79</v>
      </c>
      <c r="AX100" s="105">
        <f>'02.1 - 02.1 - Zateplenie ...'!J39</f>
        <v>0</v>
      </c>
      <c r="AY100" s="105">
        <f>'02.1 - 02.1 - Zateplenie ...'!J40</f>
        <v>0</v>
      </c>
      <c r="AZ100" s="105">
        <f>'02.1 - 02.1 - Zateplenie ...'!F37</f>
        <v>0</v>
      </c>
      <c r="BA100" s="105">
        <f>'02.1 - 02.1 - Zateplenie ...'!F38</f>
        <v>193938.96</v>
      </c>
      <c r="BB100" s="105">
        <f>'02.1 - 02.1 - Zateplenie ...'!F39</f>
        <v>0</v>
      </c>
      <c r="BC100" s="105">
        <f>'02.1 - 02.1 - Zateplenie ...'!F40</f>
        <v>0</v>
      </c>
      <c r="BD100" s="107">
        <f>'02.1 - 02.1 - Zateplenie ...'!F41</f>
        <v>0</v>
      </c>
      <c r="BT100" s="108" t="s">
        <v>89</v>
      </c>
      <c r="BV100" s="108" t="s">
        <v>78</v>
      </c>
      <c r="BW100" s="108" t="s">
        <v>102</v>
      </c>
      <c r="BX100" s="108" t="s">
        <v>99</v>
      </c>
      <c r="CL100" s="108" t="s">
        <v>1</v>
      </c>
    </row>
    <row r="101" spans="1:91" s="4" customFormat="1" ht="16.5" customHeight="1">
      <c r="A101" s="101" t="s">
        <v>85</v>
      </c>
      <c r="B101" s="56"/>
      <c r="C101" s="102"/>
      <c r="D101" s="102"/>
      <c r="E101" s="246" t="s">
        <v>103</v>
      </c>
      <c r="F101" s="246"/>
      <c r="G101" s="246"/>
      <c r="H101" s="246"/>
      <c r="I101" s="246"/>
      <c r="J101" s="102"/>
      <c r="K101" s="246" t="s">
        <v>104</v>
      </c>
      <c r="L101" s="246"/>
      <c r="M101" s="246"/>
      <c r="N101" s="246"/>
      <c r="O101" s="246"/>
      <c r="P101" s="246"/>
      <c r="Q101" s="246"/>
      <c r="R101" s="246"/>
      <c r="S101" s="246"/>
      <c r="T101" s="246"/>
      <c r="U101" s="246"/>
      <c r="V101" s="246"/>
      <c r="W101" s="246"/>
      <c r="X101" s="246"/>
      <c r="Y101" s="246"/>
      <c r="Z101" s="246"/>
      <c r="AA101" s="246"/>
      <c r="AB101" s="246"/>
      <c r="AC101" s="246"/>
      <c r="AD101" s="246"/>
      <c r="AE101" s="246"/>
      <c r="AF101" s="246"/>
      <c r="AG101" s="247">
        <f>'02.2 - 02.2 - Bleskozvod'!J34</f>
        <v>3600.98</v>
      </c>
      <c r="AH101" s="248"/>
      <c r="AI101" s="248"/>
      <c r="AJ101" s="248"/>
      <c r="AK101" s="248"/>
      <c r="AL101" s="248"/>
      <c r="AM101" s="248"/>
      <c r="AN101" s="247">
        <f t="shared" si="0"/>
        <v>4321.18</v>
      </c>
      <c r="AO101" s="248"/>
      <c r="AP101" s="248"/>
      <c r="AQ101" s="103" t="s">
        <v>88</v>
      </c>
      <c r="AR101" s="58"/>
      <c r="AS101" s="104">
        <v>0</v>
      </c>
      <c r="AT101" s="105">
        <f t="shared" si="1"/>
        <v>720.2</v>
      </c>
      <c r="AU101" s="106">
        <f>'02.2 - 02.2 - Bleskozvod'!P128</f>
        <v>0</v>
      </c>
      <c r="AV101" s="105">
        <f>'02.2 - 02.2 - Bleskozvod'!J37</f>
        <v>0</v>
      </c>
      <c r="AW101" s="105">
        <f>'02.2 - 02.2 - Bleskozvod'!J38</f>
        <v>720.2</v>
      </c>
      <c r="AX101" s="105">
        <f>'02.2 - 02.2 - Bleskozvod'!J39</f>
        <v>0</v>
      </c>
      <c r="AY101" s="105">
        <f>'02.2 - 02.2 - Bleskozvod'!J40</f>
        <v>0</v>
      </c>
      <c r="AZ101" s="105">
        <f>'02.2 - 02.2 - Bleskozvod'!F37</f>
        <v>0</v>
      </c>
      <c r="BA101" s="105">
        <f>'02.2 - 02.2 - Bleskozvod'!F38</f>
        <v>3600.98</v>
      </c>
      <c r="BB101" s="105">
        <f>'02.2 - 02.2 - Bleskozvod'!F39</f>
        <v>0</v>
      </c>
      <c r="BC101" s="105">
        <f>'02.2 - 02.2 - Bleskozvod'!F40</f>
        <v>0</v>
      </c>
      <c r="BD101" s="107">
        <f>'02.2 - 02.2 - Bleskozvod'!F41</f>
        <v>0</v>
      </c>
      <c r="BT101" s="108" t="s">
        <v>89</v>
      </c>
      <c r="BV101" s="108" t="s">
        <v>78</v>
      </c>
      <c r="BW101" s="108" t="s">
        <v>105</v>
      </c>
      <c r="BX101" s="108" t="s">
        <v>99</v>
      </c>
      <c r="CL101" s="108" t="s">
        <v>1</v>
      </c>
    </row>
    <row r="102" spans="1:91" s="4" customFormat="1" ht="23.25" customHeight="1">
      <c r="A102" s="101" t="s">
        <v>85</v>
      </c>
      <c r="B102" s="56"/>
      <c r="C102" s="102"/>
      <c r="D102" s="102"/>
      <c r="E102" s="246" t="s">
        <v>106</v>
      </c>
      <c r="F102" s="246"/>
      <c r="G102" s="246"/>
      <c r="H102" s="246"/>
      <c r="I102" s="246"/>
      <c r="J102" s="102"/>
      <c r="K102" s="246" t="s">
        <v>107</v>
      </c>
      <c r="L102" s="246"/>
      <c r="M102" s="246"/>
      <c r="N102" s="246"/>
      <c r="O102" s="246"/>
      <c r="P102" s="246"/>
      <c r="Q102" s="246"/>
      <c r="R102" s="246"/>
      <c r="S102" s="246"/>
      <c r="T102" s="246"/>
      <c r="U102" s="246"/>
      <c r="V102" s="246"/>
      <c r="W102" s="246"/>
      <c r="X102" s="246"/>
      <c r="Y102" s="246"/>
      <c r="Z102" s="246"/>
      <c r="AA102" s="246"/>
      <c r="AB102" s="246"/>
      <c r="AC102" s="246"/>
      <c r="AD102" s="246"/>
      <c r="AE102" s="246"/>
      <c r="AF102" s="246"/>
      <c r="AG102" s="247">
        <f>'02.3 - 02.3 - Hydraulické...'!J34</f>
        <v>3482.05</v>
      </c>
      <c r="AH102" s="248"/>
      <c r="AI102" s="248"/>
      <c r="AJ102" s="248"/>
      <c r="AK102" s="248"/>
      <c r="AL102" s="248"/>
      <c r="AM102" s="248"/>
      <c r="AN102" s="247">
        <f t="shared" si="0"/>
        <v>4178.46</v>
      </c>
      <c r="AO102" s="248"/>
      <c r="AP102" s="248"/>
      <c r="AQ102" s="103" t="s">
        <v>88</v>
      </c>
      <c r="AR102" s="58"/>
      <c r="AS102" s="104">
        <v>0</v>
      </c>
      <c r="AT102" s="105">
        <f t="shared" si="1"/>
        <v>696.41</v>
      </c>
      <c r="AU102" s="106">
        <f>'02.3 - 02.3 - Hydraulické...'!P131</f>
        <v>0</v>
      </c>
      <c r="AV102" s="105">
        <f>'02.3 - 02.3 - Hydraulické...'!J37</f>
        <v>0</v>
      </c>
      <c r="AW102" s="105">
        <f>'02.3 - 02.3 - Hydraulické...'!J38</f>
        <v>696.41</v>
      </c>
      <c r="AX102" s="105">
        <f>'02.3 - 02.3 - Hydraulické...'!J39</f>
        <v>0</v>
      </c>
      <c r="AY102" s="105">
        <f>'02.3 - 02.3 - Hydraulické...'!J40</f>
        <v>0</v>
      </c>
      <c r="AZ102" s="105">
        <f>'02.3 - 02.3 - Hydraulické...'!F37</f>
        <v>0</v>
      </c>
      <c r="BA102" s="105">
        <f>'02.3 - 02.3 - Hydraulické...'!F38</f>
        <v>3482.05</v>
      </c>
      <c r="BB102" s="105">
        <f>'02.3 - 02.3 - Hydraulické...'!F39</f>
        <v>0</v>
      </c>
      <c r="BC102" s="105">
        <f>'02.3 - 02.3 - Hydraulické...'!F40</f>
        <v>0</v>
      </c>
      <c r="BD102" s="107">
        <f>'02.3 - 02.3 - Hydraulické...'!F41</f>
        <v>0</v>
      </c>
      <c r="BT102" s="108" t="s">
        <v>89</v>
      </c>
      <c r="BV102" s="108" t="s">
        <v>78</v>
      </c>
      <c r="BW102" s="108" t="s">
        <v>108</v>
      </c>
      <c r="BX102" s="108" t="s">
        <v>99</v>
      </c>
      <c r="CL102" s="108" t="s">
        <v>1</v>
      </c>
    </row>
    <row r="103" spans="1:91" s="4" customFormat="1" ht="16.5" customHeight="1">
      <c r="A103" s="101" t="s">
        <v>85</v>
      </c>
      <c r="B103" s="56"/>
      <c r="C103" s="102"/>
      <c r="D103" s="102"/>
      <c r="E103" s="246" t="s">
        <v>109</v>
      </c>
      <c r="F103" s="246"/>
      <c r="G103" s="246"/>
      <c r="H103" s="246"/>
      <c r="I103" s="246"/>
      <c r="J103" s="102"/>
      <c r="K103" s="246" t="s">
        <v>110</v>
      </c>
      <c r="L103" s="246"/>
      <c r="M103" s="246"/>
      <c r="N103" s="246"/>
      <c r="O103" s="246"/>
      <c r="P103" s="246"/>
      <c r="Q103" s="246"/>
      <c r="R103" s="246"/>
      <c r="S103" s="246"/>
      <c r="T103" s="246"/>
      <c r="U103" s="246"/>
      <c r="V103" s="246"/>
      <c r="W103" s="246"/>
      <c r="X103" s="246"/>
      <c r="Y103" s="246"/>
      <c r="Z103" s="246"/>
      <c r="AA103" s="246"/>
      <c r="AB103" s="246"/>
      <c r="AC103" s="246"/>
      <c r="AD103" s="246"/>
      <c r="AE103" s="246"/>
      <c r="AF103" s="246"/>
      <c r="AG103" s="247">
        <f>'02.4 - 02.4 - Vzduchotech...'!J34</f>
        <v>24175.45</v>
      </c>
      <c r="AH103" s="248"/>
      <c r="AI103" s="248"/>
      <c r="AJ103" s="248"/>
      <c r="AK103" s="248"/>
      <c r="AL103" s="248"/>
      <c r="AM103" s="248"/>
      <c r="AN103" s="247">
        <f t="shared" si="0"/>
        <v>29010.54</v>
      </c>
      <c r="AO103" s="248"/>
      <c r="AP103" s="248"/>
      <c r="AQ103" s="103" t="s">
        <v>88</v>
      </c>
      <c r="AR103" s="58"/>
      <c r="AS103" s="109">
        <v>0</v>
      </c>
      <c r="AT103" s="110">
        <f t="shared" si="1"/>
        <v>4835.09</v>
      </c>
      <c r="AU103" s="111">
        <f>'02.4 - 02.4 - Vzduchotech...'!P128</f>
        <v>0</v>
      </c>
      <c r="AV103" s="110">
        <f>'02.4 - 02.4 - Vzduchotech...'!J37</f>
        <v>0</v>
      </c>
      <c r="AW103" s="110">
        <f>'02.4 - 02.4 - Vzduchotech...'!J38</f>
        <v>4835.09</v>
      </c>
      <c r="AX103" s="110">
        <f>'02.4 - 02.4 - Vzduchotech...'!J39</f>
        <v>0</v>
      </c>
      <c r="AY103" s="110">
        <f>'02.4 - 02.4 - Vzduchotech...'!J40</f>
        <v>0</v>
      </c>
      <c r="AZ103" s="110">
        <f>'02.4 - 02.4 - Vzduchotech...'!F37</f>
        <v>0</v>
      </c>
      <c r="BA103" s="110">
        <f>'02.4 - 02.4 - Vzduchotech...'!F38</f>
        <v>24175.45</v>
      </c>
      <c r="BB103" s="110">
        <f>'02.4 - 02.4 - Vzduchotech...'!F39</f>
        <v>0</v>
      </c>
      <c r="BC103" s="110">
        <f>'02.4 - 02.4 - Vzduchotech...'!F40</f>
        <v>0</v>
      </c>
      <c r="BD103" s="112">
        <f>'02.4 - 02.4 - Vzduchotech...'!F41</f>
        <v>0</v>
      </c>
      <c r="BT103" s="108" t="s">
        <v>89</v>
      </c>
      <c r="BV103" s="108" t="s">
        <v>78</v>
      </c>
      <c r="BW103" s="108" t="s">
        <v>111</v>
      </c>
      <c r="BX103" s="108" t="s">
        <v>99</v>
      </c>
      <c r="CL103" s="108" t="s">
        <v>1</v>
      </c>
    </row>
    <row r="104" spans="1:91" s="2" customFormat="1" ht="30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3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</row>
    <row r="105" spans="1:91" s="2" customFormat="1" ht="6.95" customHeight="1">
      <c r="A105" s="28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33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</row>
  </sheetData>
  <sheetProtection algorithmName="SHA-512" hashValue="dhoGvkVJhrbi22haDuu9laZiBei3z89eMKKjaEBsYeeVEM8OETswQ3bkd8EXnEQEfCY7vBGfULZVfRHxGRRVmg==" saltValue="egaAZx6VyQEYd1n/tGzqPuIWT7v9q2aFT5vvMv/k53x4LJIJviQPKUmcG/CELT34QTt4A5Jc6ewEKp2s6vAlXw==" spinCount="100000" sheet="1" objects="1" scenarios="1" formatColumns="0" formatRows="0"/>
  <mergeCells count="7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K98:AF98"/>
    <mergeCell ref="AN98:AP98"/>
    <mergeCell ref="AG98:AM98"/>
    <mergeCell ref="E98:I98"/>
    <mergeCell ref="AN99:AP99"/>
    <mergeCell ref="AG99:AM99"/>
    <mergeCell ref="D99:H99"/>
    <mergeCell ref="J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01.1 - 01.1 - Zateplenie ...'!C2" display="/"/>
    <hyperlink ref="A97" location="'01.2 - 01.2 - Bleskozvod'!C2" display="/"/>
    <hyperlink ref="A98" location="'01.3 - 01.3 - Hydraulické...'!C2" display="/"/>
    <hyperlink ref="A100" location="'02.1 - 02.1 - Zateplenie ...'!C2" display="/"/>
    <hyperlink ref="A101" location="'02.2 - 02.2 - Bleskozvod'!C2" display="/"/>
    <hyperlink ref="A102" location="'02.3 - 02.3 - Hydraulické...'!C2" display="/"/>
    <hyperlink ref="A103" location="'02.4 - 02.4 - Vzduchotech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90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7"/>
      <c r="AT3" s="14" t="s">
        <v>76</v>
      </c>
    </row>
    <row r="4" spans="1:46" s="1" customFormat="1" ht="24.95" customHeight="1">
      <c r="B4" s="17"/>
      <c r="D4" s="115" t="s">
        <v>112</v>
      </c>
      <c r="L4" s="17"/>
      <c r="M4" s="116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7" t="s">
        <v>13</v>
      </c>
      <c r="L6" s="17"/>
    </row>
    <row r="7" spans="1:46" s="1" customFormat="1" ht="16.5" customHeight="1">
      <c r="B7" s="17"/>
      <c r="E7" s="269" t="str">
        <f>'Rekapitulácia stavby'!K6</f>
        <v>ZŠ Cabajská - školský a stravovací pavilón v Nitre - zateplenie</v>
      </c>
      <c r="F7" s="270"/>
      <c r="G7" s="270"/>
      <c r="H7" s="270"/>
      <c r="L7" s="17"/>
    </row>
    <row r="8" spans="1:46" s="1" customFormat="1" ht="12" customHeight="1">
      <c r="B8" s="17"/>
      <c r="D8" s="117" t="s">
        <v>113</v>
      </c>
      <c r="L8" s="17"/>
    </row>
    <row r="9" spans="1:46" s="2" customFormat="1" ht="16.5" customHeight="1">
      <c r="A9" s="28"/>
      <c r="B9" s="33"/>
      <c r="C9" s="28"/>
      <c r="D9" s="28"/>
      <c r="E9" s="269" t="s">
        <v>114</v>
      </c>
      <c r="F9" s="271"/>
      <c r="G9" s="271"/>
      <c r="H9" s="271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33"/>
      <c r="C10" s="28"/>
      <c r="D10" s="117" t="s">
        <v>115</v>
      </c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33"/>
      <c r="C11" s="28"/>
      <c r="D11" s="28"/>
      <c r="E11" s="272" t="s">
        <v>116</v>
      </c>
      <c r="F11" s="271"/>
      <c r="G11" s="271"/>
      <c r="H11" s="271"/>
      <c r="I11" s="28"/>
      <c r="J11" s="28"/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33"/>
      <c r="C13" s="28"/>
      <c r="D13" s="117" t="s">
        <v>15</v>
      </c>
      <c r="E13" s="28"/>
      <c r="F13" s="108" t="s">
        <v>1</v>
      </c>
      <c r="G13" s="28"/>
      <c r="H13" s="28"/>
      <c r="I13" s="117" t="s">
        <v>16</v>
      </c>
      <c r="J13" s="108" t="s">
        <v>1</v>
      </c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7" t="s">
        <v>17</v>
      </c>
      <c r="E14" s="28"/>
      <c r="F14" s="108" t="s">
        <v>18</v>
      </c>
      <c r="G14" s="28"/>
      <c r="H14" s="28"/>
      <c r="I14" s="117" t="s">
        <v>19</v>
      </c>
      <c r="J14" s="118" t="str">
        <f>'Rekapitulácia stavby'!AN8</f>
        <v>4. 11. 2021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33"/>
      <c r="C16" s="28"/>
      <c r="D16" s="117" t="s">
        <v>21</v>
      </c>
      <c r="E16" s="28"/>
      <c r="F16" s="28"/>
      <c r="G16" s="28"/>
      <c r="H16" s="28"/>
      <c r="I16" s="117" t="s">
        <v>22</v>
      </c>
      <c r="J16" s="108" t="s">
        <v>23</v>
      </c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33"/>
      <c r="C17" s="28"/>
      <c r="D17" s="28"/>
      <c r="E17" s="108" t="s">
        <v>24</v>
      </c>
      <c r="F17" s="28"/>
      <c r="G17" s="28"/>
      <c r="H17" s="28"/>
      <c r="I17" s="117" t="s">
        <v>25</v>
      </c>
      <c r="J17" s="108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33"/>
      <c r="C19" s="28"/>
      <c r="D19" s="117" t="s">
        <v>26</v>
      </c>
      <c r="E19" s="28"/>
      <c r="F19" s="28"/>
      <c r="G19" s="28"/>
      <c r="H19" s="28"/>
      <c r="I19" s="117" t="s">
        <v>22</v>
      </c>
      <c r="J19" s="108" t="s">
        <v>27</v>
      </c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33"/>
      <c r="C20" s="28"/>
      <c r="D20" s="28"/>
      <c r="E20" s="108" t="s">
        <v>28</v>
      </c>
      <c r="F20" s="28"/>
      <c r="G20" s="28"/>
      <c r="H20" s="28"/>
      <c r="I20" s="117" t="s">
        <v>25</v>
      </c>
      <c r="J20" s="108" t="s">
        <v>29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33"/>
      <c r="C22" s="28"/>
      <c r="D22" s="117" t="s">
        <v>31</v>
      </c>
      <c r="E22" s="28"/>
      <c r="F22" s="28"/>
      <c r="G22" s="28"/>
      <c r="H22" s="28"/>
      <c r="I22" s="117" t="s">
        <v>22</v>
      </c>
      <c r="J22" s="108" t="str">
        <f>IF('Rekapitulácia stavby'!AN16="","",'Rekapitulácia stavby'!AN16)</f>
        <v/>
      </c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33"/>
      <c r="C23" s="28"/>
      <c r="D23" s="28"/>
      <c r="E23" s="108" t="str">
        <f>IF('Rekapitulácia stavby'!E17="","",'Rekapitulácia stavby'!E17)</f>
        <v xml:space="preserve"> </v>
      </c>
      <c r="F23" s="28"/>
      <c r="G23" s="28"/>
      <c r="H23" s="28"/>
      <c r="I23" s="117" t="s">
        <v>25</v>
      </c>
      <c r="J23" s="108" t="str">
        <f>IF('Rekapitulácia stavby'!AN17="","",'Rekapitulácia stavby'!AN17)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33"/>
      <c r="C25" s="28"/>
      <c r="D25" s="117" t="s">
        <v>33</v>
      </c>
      <c r="E25" s="28"/>
      <c r="F25" s="28"/>
      <c r="G25" s="28"/>
      <c r="H25" s="28"/>
      <c r="I25" s="117" t="s">
        <v>22</v>
      </c>
      <c r="J25" s="108" t="s">
        <v>1</v>
      </c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33"/>
      <c r="C26" s="28"/>
      <c r="D26" s="28"/>
      <c r="E26" s="108" t="s">
        <v>34</v>
      </c>
      <c r="F26" s="28"/>
      <c r="G26" s="28"/>
      <c r="H26" s="28"/>
      <c r="I26" s="117" t="s">
        <v>25</v>
      </c>
      <c r="J26" s="108" t="s">
        <v>1</v>
      </c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9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33"/>
      <c r="C28" s="28"/>
      <c r="D28" s="117" t="s">
        <v>35</v>
      </c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19"/>
      <c r="B29" s="120"/>
      <c r="C29" s="119"/>
      <c r="D29" s="119"/>
      <c r="E29" s="273" t="s">
        <v>1</v>
      </c>
      <c r="F29" s="273"/>
      <c r="G29" s="273"/>
      <c r="H29" s="273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22"/>
      <c r="E31" s="122"/>
      <c r="F31" s="122"/>
      <c r="G31" s="122"/>
      <c r="H31" s="122"/>
      <c r="I31" s="122"/>
      <c r="J31" s="122"/>
      <c r="K31" s="122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108" t="s">
        <v>117</v>
      </c>
      <c r="E32" s="28"/>
      <c r="F32" s="28"/>
      <c r="G32" s="28"/>
      <c r="H32" s="28"/>
      <c r="I32" s="28"/>
      <c r="J32" s="123">
        <f>J98</f>
        <v>280160.28000000003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4" t="s">
        <v>118</v>
      </c>
      <c r="E33" s="28"/>
      <c r="F33" s="28"/>
      <c r="G33" s="28"/>
      <c r="H33" s="28"/>
      <c r="I33" s="28"/>
      <c r="J33" s="123">
        <f>J118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33"/>
      <c r="C34" s="28"/>
      <c r="D34" s="125" t="s">
        <v>36</v>
      </c>
      <c r="E34" s="28"/>
      <c r="F34" s="28"/>
      <c r="G34" s="28"/>
      <c r="H34" s="28"/>
      <c r="I34" s="28"/>
      <c r="J34" s="126">
        <f>ROUND(J32 + J33, 2)</f>
        <v>280160.28000000003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33"/>
      <c r="C35" s="28"/>
      <c r="D35" s="122"/>
      <c r="E35" s="122"/>
      <c r="F35" s="122"/>
      <c r="G35" s="122"/>
      <c r="H35" s="122"/>
      <c r="I35" s="122"/>
      <c r="J35" s="122"/>
      <c r="K35" s="122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28"/>
      <c r="F36" s="127" t="s">
        <v>38</v>
      </c>
      <c r="G36" s="28"/>
      <c r="H36" s="28"/>
      <c r="I36" s="127" t="s">
        <v>37</v>
      </c>
      <c r="J36" s="127" t="s">
        <v>39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33"/>
      <c r="C37" s="28"/>
      <c r="D37" s="128" t="s">
        <v>40</v>
      </c>
      <c r="E37" s="129" t="s">
        <v>41</v>
      </c>
      <c r="F37" s="130">
        <f>ROUND((SUM(BE118:BE119) + SUM(BE141:BE323)),  2)</f>
        <v>0</v>
      </c>
      <c r="G37" s="131"/>
      <c r="H37" s="131"/>
      <c r="I37" s="132">
        <v>0.2</v>
      </c>
      <c r="J37" s="130">
        <f>ROUND(((SUM(BE118:BE119) + SUM(BE141:BE323))*I37),  2)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33"/>
      <c r="C38" s="28"/>
      <c r="D38" s="28"/>
      <c r="E38" s="129" t="s">
        <v>42</v>
      </c>
      <c r="F38" s="133">
        <f>ROUND((SUM(BF118:BF119) + SUM(BF141:BF323)),  2)</f>
        <v>280160.28000000003</v>
      </c>
      <c r="G38" s="28"/>
      <c r="H38" s="28"/>
      <c r="I38" s="134">
        <v>0.2</v>
      </c>
      <c r="J38" s="133">
        <f>ROUND(((SUM(BF118:BF119) + SUM(BF141:BF323))*I38),  2)</f>
        <v>56032.06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7" t="s">
        <v>43</v>
      </c>
      <c r="F39" s="133">
        <f>ROUND((SUM(BG118:BG119) + SUM(BG141:BG323)),  2)</f>
        <v>0</v>
      </c>
      <c r="G39" s="28"/>
      <c r="H39" s="28"/>
      <c r="I39" s="134">
        <v>0.2</v>
      </c>
      <c r="J39" s="133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33"/>
      <c r="C40" s="28"/>
      <c r="D40" s="28"/>
      <c r="E40" s="117" t="s">
        <v>44</v>
      </c>
      <c r="F40" s="133">
        <f>ROUND((SUM(BH118:BH119) + SUM(BH141:BH323)),  2)</f>
        <v>0</v>
      </c>
      <c r="G40" s="28"/>
      <c r="H40" s="28"/>
      <c r="I40" s="134">
        <v>0.2</v>
      </c>
      <c r="J40" s="133">
        <f>0</f>
        <v>0</v>
      </c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33"/>
      <c r="C41" s="28"/>
      <c r="D41" s="28"/>
      <c r="E41" s="129" t="s">
        <v>45</v>
      </c>
      <c r="F41" s="130">
        <f>ROUND((SUM(BI118:BI119) + SUM(BI141:BI323)),  2)</f>
        <v>0</v>
      </c>
      <c r="G41" s="131"/>
      <c r="H41" s="131"/>
      <c r="I41" s="132">
        <v>0</v>
      </c>
      <c r="J41" s="130">
        <f>0</f>
        <v>0</v>
      </c>
      <c r="K41" s="28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33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37"/>
      <c r="J43" s="140">
        <f>SUM(J34:J41)</f>
        <v>336192.34</v>
      </c>
      <c r="K43" s="141"/>
      <c r="L43" s="49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33"/>
      <c r="C44" s="28"/>
      <c r="D44" s="28"/>
      <c r="E44" s="28"/>
      <c r="F44" s="28"/>
      <c r="G44" s="28"/>
      <c r="H44" s="28"/>
      <c r="I44" s="28"/>
      <c r="J44" s="28"/>
      <c r="K44" s="28"/>
      <c r="L44" s="49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2" t="s">
        <v>49</v>
      </c>
      <c r="E50" s="143"/>
      <c r="F50" s="143"/>
      <c r="G50" s="142" t="s">
        <v>50</v>
      </c>
      <c r="H50" s="143"/>
      <c r="I50" s="143"/>
      <c r="J50" s="143"/>
      <c r="K50" s="14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44" t="s">
        <v>51</v>
      </c>
      <c r="E61" s="145"/>
      <c r="F61" s="146" t="s">
        <v>52</v>
      </c>
      <c r="G61" s="144" t="s">
        <v>51</v>
      </c>
      <c r="H61" s="145"/>
      <c r="I61" s="145"/>
      <c r="J61" s="147" t="s">
        <v>52</v>
      </c>
      <c r="K61" s="145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42" t="s">
        <v>53</v>
      </c>
      <c r="E65" s="148"/>
      <c r="F65" s="148"/>
      <c r="G65" s="142" t="s">
        <v>54</v>
      </c>
      <c r="H65" s="148"/>
      <c r="I65" s="148"/>
      <c r="J65" s="148"/>
      <c r="K65" s="148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44" t="s">
        <v>51</v>
      </c>
      <c r="E76" s="145"/>
      <c r="F76" s="146" t="s">
        <v>52</v>
      </c>
      <c r="G76" s="144" t="s">
        <v>51</v>
      </c>
      <c r="H76" s="145"/>
      <c r="I76" s="145"/>
      <c r="J76" s="147" t="s">
        <v>52</v>
      </c>
      <c r="K76" s="145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119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30"/>
      <c r="D85" s="30"/>
      <c r="E85" s="274" t="str">
        <f>E7</f>
        <v>ZŠ Cabajská - školský a stravovací pavilón v Nitre - zateplenie</v>
      </c>
      <c r="F85" s="275"/>
      <c r="G85" s="275"/>
      <c r="H85" s="275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5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28"/>
      <c r="B87" s="29"/>
      <c r="C87" s="30"/>
      <c r="D87" s="30"/>
      <c r="E87" s="274" t="s">
        <v>114</v>
      </c>
      <c r="F87" s="276"/>
      <c r="G87" s="276"/>
      <c r="H87" s="276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115</v>
      </c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30"/>
      <c r="D89" s="30"/>
      <c r="E89" s="226" t="str">
        <f>E11</f>
        <v>01.1 - 01.1 - Zateplenie fasády a strechy</v>
      </c>
      <c r="F89" s="276"/>
      <c r="G89" s="276"/>
      <c r="H89" s="276"/>
      <c r="I89" s="30"/>
      <c r="J89" s="30"/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17</v>
      </c>
      <c r="D91" s="30"/>
      <c r="E91" s="30"/>
      <c r="F91" s="23" t="str">
        <f>F14</f>
        <v>Nitra</v>
      </c>
      <c r="G91" s="30"/>
      <c r="H91" s="30"/>
      <c r="I91" s="25" t="s">
        <v>19</v>
      </c>
      <c r="J91" s="64" t="str">
        <f>IF(J14="","",J14)</f>
        <v>4. 11. 2021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21</v>
      </c>
      <c r="D93" s="30"/>
      <c r="E93" s="30"/>
      <c r="F93" s="23" t="str">
        <f>E17</f>
        <v>Mesto Nitra</v>
      </c>
      <c r="G93" s="30"/>
      <c r="H93" s="30"/>
      <c r="I93" s="25" t="s">
        <v>31</v>
      </c>
      <c r="J93" s="26" t="str">
        <f>E23</f>
        <v xml:space="preserve"> </v>
      </c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26</v>
      </c>
      <c r="D94" s="30"/>
      <c r="E94" s="30"/>
      <c r="F94" s="23" t="str">
        <f>IF(E20="","",E20)</f>
        <v>AB-STAV, s.r.o. Malý Cetín</v>
      </c>
      <c r="G94" s="30"/>
      <c r="H94" s="30"/>
      <c r="I94" s="25" t="s">
        <v>33</v>
      </c>
      <c r="J94" s="26" t="str">
        <f>E26</f>
        <v>Miroslav Čech</v>
      </c>
      <c r="K94" s="30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53" t="s">
        <v>120</v>
      </c>
      <c r="D96" s="154"/>
      <c r="E96" s="154"/>
      <c r="F96" s="154"/>
      <c r="G96" s="154"/>
      <c r="H96" s="154"/>
      <c r="I96" s="154"/>
      <c r="J96" s="155" t="s">
        <v>121</v>
      </c>
      <c r="K96" s="154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9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56" t="s">
        <v>122</v>
      </c>
      <c r="D98" s="30"/>
      <c r="E98" s="30"/>
      <c r="F98" s="30"/>
      <c r="G98" s="30"/>
      <c r="H98" s="30"/>
      <c r="I98" s="30"/>
      <c r="J98" s="82">
        <f>J141</f>
        <v>280160.28000000003</v>
      </c>
      <c r="K98" s="30"/>
      <c r="L98" s="4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123</v>
      </c>
    </row>
    <row r="99" spans="1:47" s="9" customFormat="1" ht="24.95" customHeight="1">
      <c r="B99" s="157"/>
      <c r="C99" s="158"/>
      <c r="D99" s="159" t="s">
        <v>124</v>
      </c>
      <c r="E99" s="160"/>
      <c r="F99" s="160"/>
      <c r="G99" s="160"/>
      <c r="H99" s="160"/>
      <c r="I99" s="160"/>
      <c r="J99" s="161">
        <f>J142</f>
        <v>160822.15000000002</v>
      </c>
      <c r="K99" s="158"/>
      <c r="L99" s="162"/>
    </row>
    <row r="100" spans="1:47" s="10" customFormat="1" ht="19.899999999999999" customHeight="1">
      <c r="B100" s="163"/>
      <c r="C100" s="102"/>
      <c r="D100" s="164" t="s">
        <v>125</v>
      </c>
      <c r="E100" s="165"/>
      <c r="F100" s="165"/>
      <c r="G100" s="165"/>
      <c r="H100" s="165"/>
      <c r="I100" s="165"/>
      <c r="J100" s="166">
        <f>J143</f>
        <v>2403.7599999999998</v>
      </c>
      <c r="K100" s="102"/>
      <c r="L100" s="167"/>
    </row>
    <row r="101" spans="1:47" s="10" customFormat="1" ht="19.899999999999999" customHeight="1">
      <c r="B101" s="163"/>
      <c r="C101" s="102"/>
      <c r="D101" s="164" t="s">
        <v>126</v>
      </c>
      <c r="E101" s="165"/>
      <c r="F101" s="165"/>
      <c r="G101" s="165"/>
      <c r="H101" s="165"/>
      <c r="I101" s="165"/>
      <c r="J101" s="166">
        <f>J150</f>
        <v>147.31</v>
      </c>
      <c r="K101" s="102"/>
      <c r="L101" s="167"/>
    </row>
    <row r="102" spans="1:47" s="10" customFormat="1" ht="19.899999999999999" customHeight="1">
      <c r="B102" s="163"/>
      <c r="C102" s="102"/>
      <c r="D102" s="164" t="s">
        <v>127</v>
      </c>
      <c r="E102" s="165"/>
      <c r="F102" s="165"/>
      <c r="G102" s="165"/>
      <c r="H102" s="165"/>
      <c r="I102" s="165"/>
      <c r="J102" s="166">
        <f>J152</f>
        <v>408.3</v>
      </c>
      <c r="K102" s="102"/>
      <c r="L102" s="167"/>
    </row>
    <row r="103" spans="1:47" s="10" customFormat="1" ht="19.899999999999999" customHeight="1">
      <c r="B103" s="163"/>
      <c r="C103" s="102"/>
      <c r="D103" s="164" t="s">
        <v>128</v>
      </c>
      <c r="E103" s="165"/>
      <c r="F103" s="165"/>
      <c r="G103" s="165"/>
      <c r="H103" s="165"/>
      <c r="I103" s="165"/>
      <c r="J103" s="166">
        <f>J154</f>
        <v>89313.900000000023</v>
      </c>
      <c r="K103" s="102"/>
      <c r="L103" s="167"/>
    </row>
    <row r="104" spans="1:47" s="10" customFormat="1" ht="19.899999999999999" customHeight="1">
      <c r="B104" s="163"/>
      <c r="C104" s="102"/>
      <c r="D104" s="164" t="s">
        <v>129</v>
      </c>
      <c r="E104" s="165"/>
      <c r="F104" s="165"/>
      <c r="G104" s="165"/>
      <c r="H104" s="165"/>
      <c r="I104" s="165"/>
      <c r="J104" s="166">
        <f>J183</f>
        <v>63955.12</v>
      </c>
      <c r="K104" s="102"/>
      <c r="L104" s="167"/>
    </row>
    <row r="105" spans="1:47" s="10" customFormat="1" ht="19.899999999999999" customHeight="1">
      <c r="B105" s="163"/>
      <c r="C105" s="102"/>
      <c r="D105" s="164" t="s">
        <v>130</v>
      </c>
      <c r="E105" s="165"/>
      <c r="F105" s="165"/>
      <c r="G105" s="165"/>
      <c r="H105" s="165"/>
      <c r="I105" s="165"/>
      <c r="J105" s="166">
        <f>J216</f>
        <v>4593.76</v>
      </c>
      <c r="K105" s="102"/>
      <c r="L105" s="167"/>
    </row>
    <row r="106" spans="1:47" s="9" customFormat="1" ht="24.95" customHeight="1">
      <c r="B106" s="157"/>
      <c r="C106" s="158"/>
      <c r="D106" s="159" t="s">
        <v>131</v>
      </c>
      <c r="E106" s="160"/>
      <c r="F106" s="160"/>
      <c r="G106" s="160"/>
      <c r="H106" s="160"/>
      <c r="I106" s="160"/>
      <c r="J106" s="161">
        <f>J218</f>
        <v>119338.13</v>
      </c>
      <c r="K106" s="158"/>
      <c r="L106" s="162"/>
    </row>
    <row r="107" spans="1:47" s="10" customFormat="1" ht="19.899999999999999" customHeight="1">
      <c r="B107" s="163"/>
      <c r="C107" s="102"/>
      <c r="D107" s="164" t="s">
        <v>132</v>
      </c>
      <c r="E107" s="165"/>
      <c r="F107" s="165"/>
      <c r="G107" s="165"/>
      <c r="H107" s="165"/>
      <c r="I107" s="165"/>
      <c r="J107" s="166">
        <f>J219</f>
        <v>3498.39</v>
      </c>
      <c r="K107" s="102"/>
      <c r="L107" s="167"/>
    </row>
    <row r="108" spans="1:47" s="10" customFormat="1" ht="19.899999999999999" customHeight="1">
      <c r="B108" s="163"/>
      <c r="C108" s="102"/>
      <c r="D108" s="164" t="s">
        <v>133</v>
      </c>
      <c r="E108" s="165"/>
      <c r="F108" s="165"/>
      <c r="G108" s="165"/>
      <c r="H108" s="165"/>
      <c r="I108" s="165"/>
      <c r="J108" s="166">
        <f>J226</f>
        <v>43535.519999999997</v>
      </c>
      <c r="K108" s="102"/>
      <c r="L108" s="167"/>
    </row>
    <row r="109" spans="1:47" s="10" customFormat="1" ht="19.899999999999999" customHeight="1">
      <c r="B109" s="163"/>
      <c r="C109" s="102"/>
      <c r="D109" s="164" t="s">
        <v>134</v>
      </c>
      <c r="E109" s="165"/>
      <c r="F109" s="165"/>
      <c r="G109" s="165"/>
      <c r="H109" s="165"/>
      <c r="I109" s="165"/>
      <c r="J109" s="166">
        <f>J268</f>
        <v>45215.249999999993</v>
      </c>
      <c r="K109" s="102"/>
      <c r="L109" s="167"/>
    </row>
    <row r="110" spans="1:47" s="10" customFormat="1" ht="19.899999999999999" customHeight="1">
      <c r="B110" s="163"/>
      <c r="C110" s="102"/>
      <c r="D110" s="164" t="s">
        <v>135</v>
      </c>
      <c r="E110" s="165"/>
      <c r="F110" s="165"/>
      <c r="G110" s="165"/>
      <c r="H110" s="165"/>
      <c r="I110" s="165"/>
      <c r="J110" s="166">
        <f>J279</f>
        <v>2398.9899999999998</v>
      </c>
      <c r="K110" s="102"/>
      <c r="L110" s="167"/>
    </row>
    <row r="111" spans="1:47" s="10" customFormat="1" ht="19.899999999999999" customHeight="1">
      <c r="B111" s="163"/>
      <c r="C111" s="102"/>
      <c r="D111" s="164" t="s">
        <v>136</v>
      </c>
      <c r="E111" s="165"/>
      <c r="F111" s="165"/>
      <c r="G111" s="165"/>
      <c r="H111" s="165"/>
      <c r="I111" s="165"/>
      <c r="J111" s="166">
        <f>J285</f>
        <v>5167.47</v>
      </c>
      <c r="K111" s="102"/>
      <c r="L111" s="167"/>
    </row>
    <row r="112" spans="1:47" s="10" customFormat="1" ht="19.899999999999999" customHeight="1">
      <c r="B112" s="163"/>
      <c r="C112" s="102"/>
      <c r="D112" s="164" t="s">
        <v>137</v>
      </c>
      <c r="E112" s="165"/>
      <c r="F112" s="165"/>
      <c r="G112" s="165"/>
      <c r="H112" s="165"/>
      <c r="I112" s="165"/>
      <c r="J112" s="166">
        <f>J297</f>
        <v>3073.1299999999997</v>
      </c>
      <c r="K112" s="102"/>
      <c r="L112" s="167"/>
    </row>
    <row r="113" spans="1:31" s="10" customFormat="1" ht="19.899999999999999" customHeight="1">
      <c r="B113" s="163"/>
      <c r="C113" s="102"/>
      <c r="D113" s="164" t="s">
        <v>138</v>
      </c>
      <c r="E113" s="165"/>
      <c r="F113" s="165"/>
      <c r="G113" s="165"/>
      <c r="H113" s="165"/>
      <c r="I113" s="165"/>
      <c r="J113" s="166">
        <f>J302</f>
        <v>15616.260000000002</v>
      </c>
      <c r="K113" s="102"/>
      <c r="L113" s="167"/>
    </row>
    <row r="114" spans="1:31" s="10" customFormat="1" ht="19.899999999999999" customHeight="1">
      <c r="B114" s="163"/>
      <c r="C114" s="102"/>
      <c r="D114" s="164" t="s">
        <v>139</v>
      </c>
      <c r="E114" s="165"/>
      <c r="F114" s="165"/>
      <c r="G114" s="165"/>
      <c r="H114" s="165"/>
      <c r="I114" s="165"/>
      <c r="J114" s="166">
        <f>J311</f>
        <v>323.01</v>
      </c>
      <c r="K114" s="102"/>
      <c r="L114" s="167"/>
    </row>
    <row r="115" spans="1:31" s="10" customFormat="1" ht="19.899999999999999" customHeight="1">
      <c r="B115" s="163"/>
      <c r="C115" s="102"/>
      <c r="D115" s="164" t="s">
        <v>140</v>
      </c>
      <c r="E115" s="165"/>
      <c r="F115" s="165"/>
      <c r="G115" s="165"/>
      <c r="H115" s="165"/>
      <c r="I115" s="165"/>
      <c r="J115" s="166">
        <f>J316</f>
        <v>510.11</v>
      </c>
      <c r="K115" s="102"/>
      <c r="L115" s="167"/>
    </row>
    <row r="116" spans="1:31" s="2" customFormat="1" ht="21.75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9.25" customHeight="1">
      <c r="A118" s="28"/>
      <c r="B118" s="29"/>
      <c r="C118" s="156" t="s">
        <v>141</v>
      </c>
      <c r="D118" s="30"/>
      <c r="E118" s="30"/>
      <c r="F118" s="30"/>
      <c r="G118" s="30"/>
      <c r="H118" s="30"/>
      <c r="I118" s="30"/>
      <c r="J118" s="168">
        <v>0</v>
      </c>
      <c r="K118" s="30"/>
      <c r="L118" s="49"/>
      <c r="N118" s="169" t="s">
        <v>40</v>
      </c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8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29.25" customHeight="1">
      <c r="A120" s="28"/>
      <c r="B120" s="29"/>
      <c r="C120" s="170" t="s">
        <v>142</v>
      </c>
      <c r="D120" s="154"/>
      <c r="E120" s="154"/>
      <c r="F120" s="154"/>
      <c r="G120" s="154"/>
      <c r="H120" s="154"/>
      <c r="I120" s="154"/>
      <c r="J120" s="171">
        <f>ROUND(J98+J118,2)</f>
        <v>280160.28000000003</v>
      </c>
      <c r="K120" s="154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6.95" customHeight="1">
      <c r="A121" s="28"/>
      <c r="B121" s="52"/>
      <c r="C121" s="53"/>
      <c r="D121" s="53"/>
      <c r="E121" s="53"/>
      <c r="F121" s="53"/>
      <c r="G121" s="53"/>
      <c r="H121" s="53"/>
      <c r="I121" s="53"/>
      <c r="J121" s="53"/>
      <c r="K121" s="53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5" spans="1:31" s="2" customFormat="1" ht="6.95" customHeight="1">
      <c r="A125" s="28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24.95" customHeight="1">
      <c r="A126" s="28"/>
      <c r="B126" s="29"/>
      <c r="C126" s="20" t="s">
        <v>143</v>
      </c>
      <c r="D126" s="30"/>
      <c r="E126" s="30"/>
      <c r="F126" s="30"/>
      <c r="G126" s="30"/>
      <c r="H126" s="30"/>
      <c r="I126" s="30"/>
      <c r="J126" s="30"/>
      <c r="K126" s="30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6.95" customHeight="1">
      <c r="A127" s="28"/>
      <c r="B127" s="29"/>
      <c r="C127" s="30"/>
      <c r="D127" s="30"/>
      <c r="E127" s="30"/>
      <c r="F127" s="30"/>
      <c r="G127" s="30"/>
      <c r="H127" s="30"/>
      <c r="I127" s="30"/>
      <c r="J127" s="30"/>
      <c r="K127" s="30"/>
      <c r="L127" s="49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2" customHeight="1">
      <c r="A128" s="28"/>
      <c r="B128" s="29"/>
      <c r="C128" s="25" t="s">
        <v>13</v>
      </c>
      <c r="D128" s="30"/>
      <c r="E128" s="30"/>
      <c r="F128" s="30"/>
      <c r="G128" s="30"/>
      <c r="H128" s="30"/>
      <c r="I128" s="30"/>
      <c r="J128" s="30"/>
      <c r="K128" s="30"/>
      <c r="L128" s="49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6.5" customHeight="1">
      <c r="A129" s="28"/>
      <c r="B129" s="29"/>
      <c r="C129" s="30"/>
      <c r="D129" s="30"/>
      <c r="E129" s="274" t="str">
        <f>E7</f>
        <v>ZŠ Cabajská - školský a stravovací pavilón v Nitre - zateplenie</v>
      </c>
      <c r="F129" s="275"/>
      <c r="G129" s="275"/>
      <c r="H129" s="275"/>
      <c r="I129" s="30"/>
      <c r="J129" s="30"/>
      <c r="K129" s="30"/>
      <c r="L129" s="49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1" customFormat="1" ht="12" customHeight="1">
      <c r="B130" s="18"/>
      <c r="C130" s="25" t="s">
        <v>113</v>
      </c>
      <c r="D130" s="19"/>
      <c r="E130" s="19"/>
      <c r="F130" s="19"/>
      <c r="G130" s="19"/>
      <c r="H130" s="19"/>
      <c r="I130" s="19"/>
      <c r="J130" s="19"/>
      <c r="K130" s="19"/>
      <c r="L130" s="17"/>
    </row>
    <row r="131" spans="1:65" s="2" customFormat="1" ht="16.5" customHeight="1">
      <c r="A131" s="28"/>
      <c r="B131" s="29"/>
      <c r="C131" s="30"/>
      <c r="D131" s="30"/>
      <c r="E131" s="274" t="s">
        <v>114</v>
      </c>
      <c r="F131" s="276"/>
      <c r="G131" s="276"/>
      <c r="H131" s="276"/>
      <c r="I131" s="30"/>
      <c r="J131" s="30"/>
      <c r="K131" s="30"/>
      <c r="L131" s="49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12" customHeight="1">
      <c r="A132" s="28"/>
      <c r="B132" s="29"/>
      <c r="C132" s="25" t="s">
        <v>115</v>
      </c>
      <c r="D132" s="30"/>
      <c r="E132" s="30"/>
      <c r="F132" s="30"/>
      <c r="G132" s="30"/>
      <c r="H132" s="30"/>
      <c r="I132" s="30"/>
      <c r="J132" s="30"/>
      <c r="K132" s="30"/>
      <c r="L132" s="49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6.5" customHeight="1">
      <c r="A133" s="28"/>
      <c r="B133" s="29"/>
      <c r="C133" s="30"/>
      <c r="D133" s="30"/>
      <c r="E133" s="226" t="str">
        <f>E11</f>
        <v>01.1 - 01.1 - Zateplenie fasády a strechy</v>
      </c>
      <c r="F133" s="276"/>
      <c r="G133" s="276"/>
      <c r="H133" s="276"/>
      <c r="I133" s="30"/>
      <c r="J133" s="30"/>
      <c r="K133" s="30"/>
      <c r="L133" s="49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6.95" customHeight="1">
      <c r="A134" s="28"/>
      <c r="B134" s="29"/>
      <c r="C134" s="30"/>
      <c r="D134" s="30"/>
      <c r="E134" s="30"/>
      <c r="F134" s="30"/>
      <c r="G134" s="30"/>
      <c r="H134" s="30"/>
      <c r="I134" s="30"/>
      <c r="J134" s="30"/>
      <c r="K134" s="30"/>
      <c r="L134" s="49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2" customHeight="1">
      <c r="A135" s="28"/>
      <c r="B135" s="29"/>
      <c r="C135" s="25" t="s">
        <v>17</v>
      </c>
      <c r="D135" s="30"/>
      <c r="E135" s="30"/>
      <c r="F135" s="23" t="str">
        <f>F14</f>
        <v>Nitra</v>
      </c>
      <c r="G135" s="30"/>
      <c r="H135" s="30"/>
      <c r="I135" s="25" t="s">
        <v>19</v>
      </c>
      <c r="J135" s="64" t="str">
        <f>IF(J14="","",J14)</f>
        <v>4. 11. 2021</v>
      </c>
      <c r="K135" s="30"/>
      <c r="L135" s="49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6.95" customHeight="1">
      <c r="A136" s="28"/>
      <c r="B136" s="29"/>
      <c r="C136" s="30"/>
      <c r="D136" s="30"/>
      <c r="E136" s="30"/>
      <c r="F136" s="30"/>
      <c r="G136" s="30"/>
      <c r="H136" s="30"/>
      <c r="I136" s="30"/>
      <c r="J136" s="30"/>
      <c r="K136" s="30"/>
      <c r="L136" s="49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5.2" customHeight="1">
      <c r="A137" s="28"/>
      <c r="B137" s="29"/>
      <c r="C137" s="25" t="s">
        <v>21</v>
      </c>
      <c r="D137" s="30"/>
      <c r="E137" s="30"/>
      <c r="F137" s="23" t="str">
        <f>E17</f>
        <v>Mesto Nitra</v>
      </c>
      <c r="G137" s="30"/>
      <c r="H137" s="30"/>
      <c r="I137" s="25" t="s">
        <v>31</v>
      </c>
      <c r="J137" s="26" t="str">
        <f>E23</f>
        <v xml:space="preserve"> </v>
      </c>
      <c r="K137" s="30"/>
      <c r="L137" s="49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2" customFormat="1" ht="15.2" customHeight="1">
      <c r="A138" s="28"/>
      <c r="B138" s="29"/>
      <c r="C138" s="25" t="s">
        <v>26</v>
      </c>
      <c r="D138" s="30"/>
      <c r="E138" s="30"/>
      <c r="F138" s="23" t="str">
        <f>IF(E20="","",E20)</f>
        <v>AB-STAV, s.r.o. Malý Cetín</v>
      </c>
      <c r="G138" s="30"/>
      <c r="H138" s="30"/>
      <c r="I138" s="25" t="s">
        <v>33</v>
      </c>
      <c r="J138" s="26" t="str">
        <f>E26</f>
        <v>Miroslav Čech</v>
      </c>
      <c r="K138" s="30"/>
      <c r="L138" s="49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pans="1:65" s="2" customFormat="1" ht="10.35" customHeight="1">
      <c r="A139" s="28"/>
      <c r="B139" s="29"/>
      <c r="C139" s="30"/>
      <c r="D139" s="30"/>
      <c r="E139" s="30"/>
      <c r="F139" s="30"/>
      <c r="G139" s="30"/>
      <c r="H139" s="30"/>
      <c r="I139" s="30"/>
      <c r="J139" s="30"/>
      <c r="K139" s="30"/>
      <c r="L139" s="49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  <row r="140" spans="1:65" s="11" customFormat="1" ht="29.25" customHeight="1">
      <c r="A140" s="172"/>
      <c r="B140" s="173"/>
      <c r="C140" s="174" t="s">
        <v>144</v>
      </c>
      <c r="D140" s="175" t="s">
        <v>61</v>
      </c>
      <c r="E140" s="175" t="s">
        <v>57</v>
      </c>
      <c r="F140" s="175" t="s">
        <v>58</v>
      </c>
      <c r="G140" s="175" t="s">
        <v>145</v>
      </c>
      <c r="H140" s="175" t="s">
        <v>146</v>
      </c>
      <c r="I140" s="175" t="s">
        <v>147</v>
      </c>
      <c r="J140" s="176" t="s">
        <v>121</v>
      </c>
      <c r="K140" s="177" t="s">
        <v>148</v>
      </c>
      <c r="L140" s="178"/>
      <c r="M140" s="73" t="s">
        <v>1</v>
      </c>
      <c r="N140" s="74" t="s">
        <v>40</v>
      </c>
      <c r="O140" s="74" t="s">
        <v>149</v>
      </c>
      <c r="P140" s="74" t="s">
        <v>150</v>
      </c>
      <c r="Q140" s="74" t="s">
        <v>151</v>
      </c>
      <c r="R140" s="74" t="s">
        <v>152</v>
      </c>
      <c r="S140" s="74" t="s">
        <v>153</v>
      </c>
      <c r="T140" s="75" t="s">
        <v>154</v>
      </c>
      <c r="U140" s="172"/>
      <c r="V140" s="172"/>
      <c r="W140" s="172"/>
      <c r="X140" s="172"/>
      <c r="Y140" s="172"/>
      <c r="Z140" s="172"/>
      <c r="AA140" s="172"/>
      <c r="AB140" s="172"/>
      <c r="AC140" s="172"/>
      <c r="AD140" s="172"/>
      <c r="AE140" s="172"/>
    </row>
    <row r="141" spans="1:65" s="2" customFormat="1" ht="22.9" customHeight="1">
      <c r="A141" s="28"/>
      <c r="B141" s="29"/>
      <c r="C141" s="80" t="s">
        <v>117</v>
      </c>
      <c r="D141" s="30"/>
      <c r="E141" s="30"/>
      <c r="F141" s="30"/>
      <c r="G141" s="30"/>
      <c r="H141" s="30"/>
      <c r="I141" s="30"/>
      <c r="J141" s="179">
        <f>BK141</f>
        <v>280160.28000000003</v>
      </c>
      <c r="K141" s="30"/>
      <c r="L141" s="33"/>
      <c r="M141" s="76"/>
      <c r="N141" s="180"/>
      <c r="O141" s="77"/>
      <c r="P141" s="181">
        <f>P142+P218</f>
        <v>2118.7422289999995</v>
      </c>
      <c r="Q141" s="77"/>
      <c r="R141" s="181">
        <f>R142+R218</f>
        <v>66.18400729599999</v>
      </c>
      <c r="S141" s="77"/>
      <c r="T141" s="182">
        <f>T142+T218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4" t="s">
        <v>75</v>
      </c>
      <c r="AU141" s="14" t="s">
        <v>123</v>
      </c>
      <c r="BK141" s="183">
        <f>BK142+BK218</f>
        <v>280160.28000000003</v>
      </c>
    </row>
    <row r="142" spans="1:65" s="12" customFormat="1" ht="25.9" customHeight="1">
      <c r="B142" s="184"/>
      <c r="C142" s="185"/>
      <c r="D142" s="186" t="s">
        <v>75</v>
      </c>
      <c r="E142" s="187" t="s">
        <v>155</v>
      </c>
      <c r="F142" s="187" t="s">
        <v>156</v>
      </c>
      <c r="G142" s="185"/>
      <c r="H142" s="185"/>
      <c r="I142" s="185"/>
      <c r="J142" s="188">
        <f>BK142</f>
        <v>160822.15000000002</v>
      </c>
      <c r="K142" s="185"/>
      <c r="L142" s="189"/>
      <c r="M142" s="190"/>
      <c r="N142" s="191"/>
      <c r="O142" s="191"/>
      <c r="P142" s="192">
        <f>P143+P150+P152+P154+P183+P216</f>
        <v>1548.4926689999998</v>
      </c>
      <c r="Q142" s="191"/>
      <c r="R142" s="192">
        <f>R143+R150+R152+R154+R183+R216</f>
        <v>64.485727295999993</v>
      </c>
      <c r="S142" s="191"/>
      <c r="T142" s="193">
        <f>T143+T150+T152+T154+T183+T216</f>
        <v>0</v>
      </c>
      <c r="AR142" s="194" t="s">
        <v>83</v>
      </c>
      <c r="AT142" s="195" t="s">
        <v>75</v>
      </c>
      <c r="AU142" s="195" t="s">
        <v>76</v>
      </c>
      <c r="AY142" s="194" t="s">
        <v>157</v>
      </c>
      <c r="BK142" s="196">
        <f>BK143+BK150+BK152+BK154+BK183+BK216</f>
        <v>160822.15000000002</v>
      </c>
    </row>
    <row r="143" spans="1:65" s="12" customFormat="1" ht="22.9" customHeight="1">
      <c r="B143" s="184"/>
      <c r="C143" s="185"/>
      <c r="D143" s="186" t="s">
        <v>75</v>
      </c>
      <c r="E143" s="197" t="s">
        <v>83</v>
      </c>
      <c r="F143" s="197" t="s">
        <v>158</v>
      </c>
      <c r="G143" s="185"/>
      <c r="H143" s="185"/>
      <c r="I143" s="185"/>
      <c r="J143" s="198">
        <f>BK143</f>
        <v>2403.7599999999998</v>
      </c>
      <c r="K143" s="185"/>
      <c r="L143" s="189"/>
      <c r="M143" s="190"/>
      <c r="N143" s="191"/>
      <c r="O143" s="191"/>
      <c r="P143" s="192">
        <f>SUM(P144:P149)</f>
        <v>0</v>
      </c>
      <c r="Q143" s="191"/>
      <c r="R143" s="192">
        <f>SUM(R144:R149)</f>
        <v>0</v>
      </c>
      <c r="S143" s="191"/>
      <c r="T143" s="193">
        <f>SUM(T144:T149)</f>
        <v>0</v>
      </c>
      <c r="AR143" s="194" t="s">
        <v>83</v>
      </c>
      <c r="AT143" s="195" t="s">
        <v>75</v>
      </c>
      <c r="AU143" s="195" t="s">
        <v>83</v>
      </c>
      <c r="AY143" s="194" t="s">
        <v>157</v>
      </c>
      <c r="BK143" s="196">
        <f>SUM(BK144:BK149)</f>
        <v>2403.7599999999998</v>
      </c>
    </row>
    <row r="144" spans="1:65" s="2" customFormat="1" ht="33" customHeight="1">
      <c r="A144" s="28"/>
      <c r="B144" s="29"/>
      <c r="C144" s="199" t="s">
        <v>83</v>
      </c>
      <c r="D144" s="199" t="s">
        <v>159</v>
      </c>
      <c r="E144" s="200" t="s">
        <v>160</v>
      </c>
      <c r="F144" s="201" t="s">
        <v>161</v>
      </c>
      <c r="G144" s="202" t="s">
        <v>162</v>
      </c>
      <c r="H144" s="203">
        <v>4.8</v>
      </c>
      <c r="I144" s="204">
        <v>1.81</v>
      </c>
      <c r="J144" s="204">
        <f t="shared" ref="J144:J149" si="0">ROUND(I144*H144,2)</f>
        <v>8.69</v>
      </c>
      <c r="K144" s="205"/>
      <c r="L144" s="33"/>
      <c r="M144" s="206" t="s">
        <v>1</v>
      </c>
      <c r="N144" s="207" t="s">
        <v>42</v>
      </c>
      <c r="O144" s="208">
        <v>0</v>
      </c>
      <c r="P144" s="208">
        <f t="shared" ref="P144:P149" si="1">O144*H144</f>
        <v>0</v>
      </c>
      <c r="Q144" s="208">
        <v>0</v>
      </c>
      <c r="R144" s="208">
        <f t="shared" ref="R144:R149" si="2">Q144*H144</f>
        <v>0</v>
      </c>
      <c r="S144" s="208">
        <v>0</v>
      </c>
      <c r="T144" s="209">
        <f t="shared" ref="T144:T149" si="3"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10" t="s">
        <v>163</v>
      </c>
      <c r="AT144" s="210" t="s">
        <v>159</v>
      </c>
      <c r="AU144" s="210" t="s">
        <v>89</v>
      </c>
      <c r="AY144" s="14" t="s">
        <v>157</v>
      </c>
      <c r="BE144" s="211">
        <f t="shared" ref="BE144:BE149" si="4">IF(N144="základná",J144,0)</f>
        <v>0</v>
      </c>
      <c r="BF144" s="211">
        <f t="shared" ref="BF144:BF149" si="5">IF(N144="znížená",J144,0)</f>
        <v>8.69</v>
      </c>
      <c r="BG144" s="211">
        <f t="shared" ref="BG144:BG149" si="6">IF(N144="zákl. prenesená",J144,0)</f>
        <v>0</v>
      </c>
      <c r="BH144" s="211">
        <f t="shared" ref="BH144:BH149" si="7">IF(N144="zníž. prenesená",J144,0)</f>
        <v>0</v>
      </c>
      <c r="BI144" s="211">
        <f t="shared" ref="BI144:BI149" si="8">IF(N144="nulová",J144,0)</f>
        <v>0</v>
      </c>
      <c r="BJ144" s="14" t="s">
        <v>89</v>
      </c>
      <c r="BK144" s="211">
        <f t="shared" ref="BK144:BK149" si="9">ROUND(I144*H144,2)</f>
        <v>8.69</v>
      </c>
      <c r="BL144" s="14" t="s">
        <v>163</v>
      </c>
      <c r="BM144" s="210" t="s">
        <v>89</v>
      </c>
    </row>
    <row r="145" spans="1:65" s="2" customFormat="1" ht="24.2" customHeight="1">
      <c r="A145" s="28"/>
      <c r="B145" s="29"/>
      <c r="C145" s="199" t="s">
        <v>89</v>
      </c>
      <c r="D145" s="199" t="s">
        <v>159</v>
      </c>
      <c r="E145" s="200" t="s">
        <v>164</v>
      </c>
      <c r="F145" s="201" t="s">
        <v>165</v>
      </c>
      <c r="G145" s="202" t="s">
        <v>166</v>
      </c>
      <c r="H145" s="203">
        <v>37.86</v>
      </c>
      <c r="I145" s="204">
        <v>58.21</v>
      </c>
      <c r="J145" s="204">
        <f t="shared" si="0"/>
        <v>2203.83</v>
      </c>
      <c r="K145" s="205"/>
      <c r="L145" s="33"/>
      <c r="M145" s="206" t="s">
        <v>1</v>
      </c>
      <c r="N145" s="207" t="s">
        <v>42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10" t="s">
        <v>163</v>
      </c>
      <c r="AT145" s="210" t="s">
        <v>159</v>
      </c>
      <c r="AU145" s="210" t="s">
        <v>89</v>
      </c>
      <c r="AY145" s="14" t="s">
        <v>157</v>
      </c>
      <c r="BE145" s="211">
        <f t="shared" si="4"/>
        <v>0</v>
      </c>
      <c r="BF145" s="211">
        <f t="shared" si="5"/>
        <v>2203.83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4" t="s">
        <v>89</v>
      </c>
      <c r="BK145" s="211">
        <f t="shared" si="9"/>
        <v>2203.83</v>
      </c>
      <c r="BL145" s="14" t="s">
        <v>163</v>
      </c>
      <c r="BM145" s="210" t="s">
        <v>163</v>
      </c>
    </row>
    <row r="146" spans="1:65" s="2" customFormat="1" ht="24.2" customHeight="1">
      <c r="A146" s="28"/>
      <c r="B146" s="29"/>
      <c r="C146" s="199" t="s">
        <v>167</v>
      </c>
      <c r="D146" s="199" t="s">
        <v>159</v>
      </c>
      <c r="E146" s="200" t="s">
        <v>168</v>
      </c>
      <c r="F146" s="201" t="s">
        <v>169</v>
      </c>
      <c r="G146" s="202" t="s">
        <v>166</v>
      </c>
      <c r="H146" s="203">
        <v>12.49</v>
      </c>
      <c r="I146" s="204">
        <v>7.27</v>
      </c>
      <c r="J146" s="204">
        <f t="shared" si="0"/>
        <v>90.8</v>
      </c>
      <c r="K146" s="205"/>
      <c r="L146" s="33"/>
      <c r="M146" s="206" t="s">
        <v>1</v>
      </c>
      <c r="N146" s="207" t="s">
        <v>42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10" t="s">
        <v>163</v>
      </c>
      <c r="AT146" s="210" t="s">
        <v>159</v>
      </c>
      <c r="AU146" s="210" t="s">
        <v>89</v>
      </c>
      <c r="AY146" s="14" t="s">
        <v>157</v>
      </c>
      <c r="BE146" s="211">
        <f t="shared" si="4"/>
        <v>0</v>
      </c>
      <c r="BF146" s="211">
        <f t="shared" si="5"/>
        <v>90.8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4" t="s">
        <v>89</v>
      </c>
      <c r="BK146" s="211">
        <f t="shared" si="9"/>
        <v>90.8</v>
      </c>
      <c r="BL146" s="14" t="s">
        <v>163</v>
      </c>
      <c r="BM146" s="210" t="s">
        <v>170</v>
      </c>
    </row>
    <row r="147" spans="1:65" s="2" customFormat="1" ht="16.5" customHeight="1">
      <c r="A147" s="28"/>
      <c r="B147" s="29"/>
      <c r="C147" s="199" t="s">
        <v>163</v>
      </c>
      <c r="D147" s="199" t="s">
        <v>159</v>
      </c>
      <c r="E147" s="200" t="s">
        <v>171</v>
      </c>
      <c r="F147" s="201" t="s">
        <v>172</v>
      </c>
      <c r="G147" s="202" t="s">
        <v>166</v>
      </c>
      <c r="H147" s="203">
        <v>1.34</v>
      </c>
      <c r="I147" s="204">
        <v>38.770000000000003</v>
      </c>
      <c r="J147" s="204">
        <f t="shared" si="0"/>
        <v>51.95</v>
      </c>
      <c r="K147" s="205"/>
      <c r="L147" s="33"/>
      <c r="M147" s="206" t="s">
        <v>1</v>
      </c>
      <c r="N147" s="207" t="s">
        <v>42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10" t="s">
        <v>163</v>
      </c>
      <c r="AT147" s="210" t="s">
        <v>159</v>
      </c>
      <c r="AU147" s="210" t="s">
        <v>89</v>
      </c>
      <c r="AY147" s="14" t="s">
        <v>157</v>
      </c>
      <c r="BE147" s="211">
        <f t="shared" si="4"/>
        <v>0</v>
      </c>
      <c r="BF147" s="211">
        <f t="shared" si="5"/>
        <v>51.95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4" t="s">
        <v>89</v>
      </c>
      <c r="BK147" s="211">
        <f t="shared" si="9"/>
        <v>51.95</v>
      </c>
      <c r="BL147" s="14" t="s">
        <v>163</v>
      </c>
      <c r="BM147" s="210" t="s">
        <v>173</v>
      </c>
    </row>
    <row r="148" spans="1:65" s="2" customFormat="1" ht="24.2" customHeight="1">
      <c r="A148" s="28"/>
      <c r="B148" s="29"/>
      <c r="C148" s="199" t="s">
        <v>174</v>
      </c>
      <c r="D148" s="199" t="s">
        <v>159</v>
      </c>
      <c r="E148" s="200" t="s">
        <v>175</v>
      </c>
      <c r="F148" s="201" t="s">
        <v>176</v>
      </c>
      <c r="G148" s="202" t="s">
        <v>166</v>
      </c>
      <c r="H148" s="203">
        <v>0.44</v>
      </c>
      <c r="I148" s="204">
        <v>3.3</v>
      </c>
      <c r="J148" s="204">
        <f t="shared" si="0"/>
        <v>1.45</v>
      </c>
      <c r="K148" s="205"/>
      <c r="L148" s="33"/>
      <c r="M148" s="206" t="s">
        <v>1</v>
      </c>
      <c r="N148" s="207" t="s">
        <v>42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10" t="s">
        <v>163</v>
      </c>
      <c r="AT148" s="210" t="s">
        <v>159</v>
      </c>
      <c r="AU148" s="210" t="s">
        <v>89</v>
      </c>
      <c r="AY148" s="14" t="s">
        <v>157</v>
      </c>
      <c r="BE148" s="211">
        <f t="shared" si="4"/>
        <v>0</v>
      </c>
      <c r="BF148" s="211">
        <f t="shared" si="5"/>
        <v>1.45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4" t="s">
        <v>89</v>
      </c>
      <c r="BK148" s="211">
        <f t="shared" si="9"/>
        <v>1.45</v>
      </c>
      <c r="BL148" s="14" t="s">
        <v>163</v>
      </c>
      <c r="BM148" s="210" t="s">
        <v>177</v>
      </c>
    </row>
    <row r="149" spans="1:65" s="2" customFormat="1" ht="24.2" customHeight="1">
      <c r="A149" s="28"/>
      <c r="B149" s="29"/>
      <c r="C149" s="199" t="s">
        <v>170</v>
      </c>
      <c r="D149" s="199" t="s">
        <v>159</v>
      </c>
      <c r="E149" s="200" t="s">
        <v>178</v>
      </c>
      <c r="F149" s="201" t="s">
        <v>179</v>
      </c>
      <c r="G149" s="202" t="s">
        <v>166</v>
      </c>
      <c r="H149" s="203">
        <v>16.22</v>
      </c>
      <c r="I149" s="204">
        <v>2.9</v>
      </c>
      <c r="J149" s="204">
        <f t="shared" si="0"/>
        <v>47.04</v>
      </c>
      <c r="K149" s="205"/>
      <c r="L149" s="33"/>
      <c r="M149" s="206" t="s">
        <v>1</v>
      </c>
      <c r="N149" s="207" t="s">
        <v>42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10" t="s">
        <v>163</v>
      </c>
      <c r="AT149" s="210" t="s">
        <v>159</v>
      </c>
      <c r="AU149" s="210" t="s">
        <v>89</v>
      </c>
      <c r="AY149" s="14" t="s">
        <v>157</v>
      </c>
      <c r="BE149" s="211">
        <f t="shared" si="4"/>
        <v>0</v>
      </c>
      <c r="BF149" s="211">
        <f t="shared" si="5"/>
        <v>47.04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4" t="s">
        <v>89</v>
      </c>
      <c r="BK149" s="211">
        <f t="shared" si="9"/>
        <v>47.04</v>
      </c>
      <c r="BL149" s="14" t="s">
        <v>163</v>
      </c>
      <c r="BM149" s="210" t="s">
        <v>180</v>
      </c>
    </row>
    <row r="150" spans="1:65" s="12" customFormat="1" ht="22.9" customHeight="1">
      <c r="B150" s="184"/>
      <c r="C150" s="185"/>
      <c r="D150" s="186" t="s">
        <v>75</v>
      </c>
      <c r="E150" s="197" t="s">
        <v>89</v>
      </c>
      <c r="F150" s="197" t="s">
        <v>181</v>
      </c>
      <c r="G150" s="185"/>
      <c r="H150" s="185"/>
      <c r="I150" s="185"/>
      <c r="J150" s="198">
        <f>BK150</f>
        <v>147.31</v>
      </c>
      <c r="K150" s="185"/>
      <c r="L150" s="189"/>
      <c r="M150" s="190"/>
      <c r="N150" s="191"/>
      <c r="O150" s="191"/>
      <c r="P150" s="192">
        <f>P151</f>
        <v>0</v>
      </c>
      <c r="Q150" s="191"/>
      <c r="R150" s="192">
        <f>R151</f>
        <v>0</v>
      </c>
      <c r="S150" s="191"/>
      <c r="T150" s="193">
        <f>T151</f>
        <v>0</v>
      </c>
      <c r="AR150" s="194" t="s">
        <v>83</v>
      </c>
      <c r="AT150" s="195" t="s">
        <v>75</v>
      </c>
      <c r="AU150" s="195" t="s">
        <v>83</v>
      </c>
      <c r="AY150" s="194" t="s">
        <v>157</v>
      </c>
      <c r="BK150" s="196">
        <f>BK151</f>
        <v>147.31</v>
      </c>
    </row>
    <row r="151" spans="1:65" s="2" customFormat="1" ht="16.5" customHeight="1">
      <c r="A151" s="28"/>
      <c r="B151" s="29"/>
      <c r="C151" s="199" t="s">
        <v>182</v>
      </c>
      <c r="D151" s="199" t="s">
        <v>159</v>
      </c>
      <c r="E151" s="200" t="s">
        <v>183</v>
      </c>
      <c r="F151" s="201" t="s">
        <v>184</v>
      </c>
      <c r="G151" s="202" t="s">
        <v>166</v>
      </c>
      <c r="H151" s="203">
        <v>1.39</v>
      </c>
      <c r="I151" s="204">
        <v>105.98</v>
      </c>
      <c r="J151" s="204">
        <f>ROUND(I151*H151,2)</f>
        <v>147.31</v>
      </c>
      <c r="K151" s="205"/>
      <c r="L151" s="33"/>
      <c r="M151" s="206" t="s">
        <v>1</v>
      </c>
      <c r="N151" s="207" t="s">
        <v>42</v>
      </c>
      <c r="O151" s="208">
        <v>0</v>
      </c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10" t="s">
        <v>163</v>
      </c>
      <c r="AT151" s="210" t="s">
        <v>159</v>
      </c>
      <c r="AU151" s="210" t="s">
        <v>89</v>
      </c>
      <c r="AY151" s="14" t="s">
        <v>157</v>
      </c>
      <c r="BE151" s="211">
        <f>IF(N151="základná",J151,0)</f>
        <v>0</v>
      </c>
      <c r="BF151" s="211">
        <f>IF(N151="znížená",J151,0)</f>
        <v>147.31</v>
      </c>
      <c r="BG151" s="211">
        <f>IF(N151="zákl. prenesená",J151,0)</f>
        <v>0</v>
      </c>
      <c r="BH151" s="211">
        <f>IF(N151="zníž. prenesená",J151,0)</f>
        <v>0</v>
      </c>
      <c r="BI151" s="211">
        <f>IF(N151="nulová",J151,0)</f>
        <v>0</v>
      </c>
      <c r="BJ151" s="14" t="s">
        <v>89</v>
      </c>
      <c r="BK151" s="211">
        <f>ROUND(I151*H151,2)</f>
        <v>147.31</v>
      </c>
      <c r="BL151" s="14" t="s">
        <v>163</v>
      </c>
      <c r="BM151" s="210" t="s">
        <v>185</v>
      </c>
    </row>
    <row r="152" spans="1:65" s="12" customFormat="1" ht="22.9" customHeight="1">
      <c r="B152" s="184"/>
      <c r="C152" s="185"/>
      <c r="D152" s="186" t="s">
        <v>75</v>
      </c>
      <c r="E152" s="197" t="s">
        <v>174</v>
      </c>
      <c r="F152" s="197" t="s">
        <v>186</v>
      </c>
      <c r="G152" s="185"/>
      <c r="H152" s="185"/>
      <c r="I152" s="185"/>
      <c r="J152" s="198">
        <f>BK152</f>
        <v>408.3</v>
      </c>
      <c r="K152" s="185"/>
      <c r="L152" s="189"/>
      <c r="M152" s="190"/>
      <c r="N152" s="191"/>
      <c r="O152" s="191"/>
      <c r="P152" s="192">
        <f>P153</f>
        <v>1.0221119999999999</v>
      </c>
      <c r="Q152" s="191"/>
      <c r="R152" s="192">
        <f>R153</f>
        <v>20.524035999999999</v>
      </c>
      <c r="S152" s="191"/>
      <c r="T152" s="193">
        <f>T153</f>
        <v>0</v>
      </c>
      <c r="AR152" s="194" t="s">
        <v>83</v>
      </c>
      <c r="AT152" s="195" t="s">
        <v>75</v>
      </c>
      <c r="AU152" s="195" t="s">
        <v>83</v>
      </c>
      <c r="AY152" s="194" t="s">
        <v>157</v>
      </c>
      <c r="BK152" s="196">
        <f>BK153</f>
        <v>408.3</v>
      </c>
    </row>
    <row r="153" spans="1:65" s="2" customFormat="1" ht="33" customHeight="1">
      <c r="A153" s="28"/>
      <c r="B153" s="29"/>
      <c r="C153" s="199" t="s">
        <v>173</v>
      </c>
      <c r="D153" s="199" t="s">
        <v>159</v>
      </c>
      <c r="E153" s="200" t="s">
        <v>187</v>
      </c>
      <c r="F153" s="201" t="s">
        <v>188</v>
      </c>
      <c r="G153" s="202" t="s">
        <v>162</v>
      </c>
      <c r="H153" s="203">
        <v>67.599999999999994</v>
      </c>
      <c r="I153" s="204">
        <v>6.04</v>
      </c>
      <c r="J153" s="204">
        <f>ROUND(I153*H153,2)</f>
        <v>408.3</v>
      </c>
      <c r="K153" s="205"/>
      <c r="L153" s="33"/>
      <c r="M153" s="206" t="s">
        <v>1</v>
      </c>
      <c r="N153" s="207" t="s">
        <v>42</v>
      </c>
      <c r="O153" s="208">
        <v>1.512E-2</v>
      </c>
      <c r="P153" s="208">
        <f>O153*H153</f>
        <v>1.0221119999999999</v>
      </c>
      <c r="Q153" s="208">
        <v>0.30360999999999999</v>
      </c>
      <c r="R153" s="208">
        <f>Q153*H153</f>
        <v>20.524035999999999</v>
      </c>
      <c r="S153" s="208">
        <v>0</v>
      </c>
      <c r="T153" s="20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10" t="s">
        <v>163</v>
      </c>
      <c r="AT153" s="210" t="s">
        <v>159</v>
      </c>
      <c r="AU153" s="210" t="s">
        <v>89</v>
      </c>
      <c r="AY153" s="14" t="s">
        <v>157</v>
      </c>
      <c r="BE153" s="211">
        <f>IF(N153="základná",J153,0)</f>
        <v>0</v>
      </c>
      <c r="BF153" s="211">
        <f>IF(N153="znížená",J153,0)</f>
        <v>408.3</v>
      </c>
      <c r="BG153" s="211">
        <f>IF(N153="zákl. prenesená",J153,0)</f>
        <v>0</v>
      </c>
      <c r="BH153" s="211">
        <f>IF(N153="zníž. prenesená",J153,0)</f>
        <v>0</v>
      </c>
      <c r="BI153" s="211">
        <f>IF(N153="nulová",J153,0)</f>
        <v>0</v>
      </c>
      <c r="BJ153" s="14" t="s">
        <v>89</v>
      </c>
      <c r="BK153" s="211">
        <f>ROUND(I153*H153,2)</f>
        <v>408.3</v>
      </c>
      <c r="BL153" s="14" t="s">
        <v>163</v>
      </c>
      <c r="BM153" s="210" t="s">
        <v>189</v>
      </c>
    </row>
    <row r="154" spans="1:65" s="12" customFormat="1" ht="22.9" customHeight="1">
      <c r="B154" s="184"/>
      <c r="C154" s="185"/>
      <c r="D154" s="186" t="s">
        <v>75</v>
      </c>
      <c r="E154" s="197" t="s">
        <v>170</v>
      </c>
      <c r="F154" s="197" t="s">
        <v>190</v>
      </c>
      <c r="G154" s="185"/>
      <c r="H154" s="185"/>
      <c r="I154" s="185"/>
      <c r="J154" s="198">
        <f>BK154</f>
        <v>89313.900000000023</v>
      </c>
      <c r="K154" s="185"/>
      <c r="L154" s="189"/>
      <c r="M154" s="190"/>
      <c r="N154" s="191"/>
      <c r="O154" s="191"/>
      <c r="P154" s="192">
        <f>SUM(P155:P182)</f>
        <v>1507.1633569999997</v>
      </c>
      <c r="Q154" s="191"/>
      <c r="R154" s="192">
        <f>SUM(R155:R182)</f>
        <v>43.961691295999998</v>
      </c>
      <c r="S154" s="191"/>
      <c r="T154" s="193">
        <f>SUM(T155:T182)</f>
        <v>0</v>
      </c>
      <c r="AR154" s="194" t="s">
        <v>83</v>
      </c>
      <c r="AT154" s="195" t="s">
        <v>75</v>
      </c>
      <c r="AU154" s="195" t="s">
        <v>83</v>
      </c>
      <c r="AY154" s="194" t="s">
        <v>157</v>
      </c>
      <c r="BK154" s="196">
        <f>SUM(BK155:BK182)</f>
        <v>89313.900000000023</v>
      </c>
    </row>
    <row r="155" spans="1:65" s="2" customFormat="1" ht="37.9" customHeight="1">
      <c r="A155" s="28"/>
      <c r="B155" s="29"/>
      <c r="C155" s="199" t="s">
        <v>191</v>
      </c>
      <c r="D155" s="199" t="s">
        <v>159</v>
      </c>
      <c r="E155" s="200" t="s">
        <v>192</v>
      </c>
      <c r="F155" s="201" t="s">
        <v>193</v>
      </c>
      <c r="G155" s="202" t="s">
        <v>162</v>
      </c>
      <c r="H155" s="203">
        <v>253.22</v>
      </c>
      <c r="I155" s="204">
        <v>1.31</v>
      </c>
      <c r="J155" s="204">
        <f t="shared" ref="J155:J182" si="10">ROUND(I155*H155,2)</f>
        <v>331.72</v>
      </c>
      <c r="K155" s="205"/>
      <c r="L155" s="33"/>
      <c r="M155" s="206" t="s">
        <v>1</v>
      </c>
      <c r="N155" s="207" t="s">
        <v>42</v>
      </c>
      <c r="O155" s="208">
        <v>0</v>
      </c>
      <c r="P155" s="208">
        <f t="shared" ref="P155:P182" si="11">O155*H155</f>
        <v>0</v>
      </c>
      <c r="Q155" s="208">
        <v>0</v>
      </c>
      <c r="R155" s="208">
        <f t="shared" ref="R155:R182" si="12">Q155*H155</f>
        <v>0</v>
      </c>
      <c r="S155" s="208">
        <v>0</v>
      </c>
      <c r="T155" s="209">
        <f t="shared" ref="T155:T182" si="13"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10" t="s">
        <v>163</v>
      </c>
      <c r="AT155" s="210" t="s">
        <v>159</v>
      </c>
      <c r="AU155" s="210" t="s">
        <v>89</v>
      </c>
      <c r="AY155" s="14" t="s">
        <v>157</v>
      </c>
      <c r="BE155" s="211">
        <f t="shared" ref="BE155:BE182" si="14">IF(N155="základná",J155,0)</f>
        <v>0</v>
      </c>
      <c r="BF155" s="211">
        <f t="shared" ref="BF155:BF182" si="15">IF(N155="znížená",J155,0)</f>
        <v>331.72</v>
      </c>
      <c r="BG155" s="211">
        <f t="shared" ref="BG155:BG182" si="16">IF(N155="zákl. prenesená",J155,0)</f>
        <v>0</v>
      </c>
      <c r="BH155" s="211">
        <f t="shared" ref="BH155:BH182" si="17">IF(N155="zníž. prenesená",J155,0)</f>
        <v>0</v>
      </c>
      <c r="BI155" s="211">
        <f t="shared" ref="BI155:BI182" si="18">IF(N155="nulová",J155,0)</f>
        <v>0</v>
      </c>
      <c r="BJ155" s="14" t="s">
        <v>89</v>
      </c>
      <c r="BK155" s="211">
        <f t="shared" ref="BK155:BK182" si="19">ROUND(I155*H155,2)</f>
        <v>331.72</v>
      </c>
      <c r="BL155" s="14" t="s">
        <v>163</v>
      </c>
      <c r="BM155" s="210" t="s">
        <v>194</v>
      </c>
    </row>
    <row r="156" spans="1:65" s="2" customFormat="1" ht="24.2" customHeight="1">
      <c r="A156" s="28"/>
      <c r="B156" s="29"/>
      <c r="C156" s="199" t="s">
        <v>177</v>
      </c>
      <c r="D156" s="199" t="s">
        <v>159</v>
      </c>
      <c r="E156" s="200" t="s">
        <v>195</v>
      </c>
      <c r="F156" s="201" t="s">
        <v>196</v>
      </c>
      <c r="G156" s="202" t="s">
        <v>162</v>
      </c>
      <c r="H156" s="203">
        <v>9.69</v>
      </c>
      <c r="I156" s="204">
        <v>3.37</v>
      </c>
      <c r="J156" s="204">
        <f t="shared" si="10"/>
        <v>32.659999999999997</v>
      </c>
      <c r="K156" s="205"/>
      <c r="L156" s="33"/>
      <c r="M156" s="206" t="s">
        <v>1</v>
      </c>
      <c r="N156" s="207" t="s">
        <v>42</v>
      </c>
      <c r="O156" s="208">
        <v>0</v>
      </c>
      <c r="P156" s="208">
        <f t="shared" si="11"/>
        <v>0</v>
      </c>
      <c r="Q156" s="208">
        <v>0</v>
      </c>
      <c r="R156" s="208">
        <f t="shared" si="12"/>
        <v>0</v>
      </c>
      <c r="S156" s="208">
        <v>0</v>
      </c>
      <c r="T156" s="209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10" t="s">
        <v>163</v>
      </c>
      <c r="AT156" s="210" t="s">
        <v>159</v>
      </c>
      <c r="AU156" s="210" t="s">
        <v>89</v>
      </c>
      <c r="AY156" s="14" t="s">
        <v>157</v>
      </c>
      <c r="BE156" s="211">
        <f t="shared" si="14"/>
        <v>0</v>
      </c>
      <c r="BF156" s="211">
        <f t="shared" si="15"/>
        <v>32.659999999999997</v>
      </c>
      <c r="BG156" s="211">
        <f t="shared" si="16"/>
        <v>0</v>
      </c>
      <c r="BH156" s="211">
        <f t="shared" si="17"/>
        <v>0</v>
      </c>
      <c r="BI156" s="211">
        <f t="shared" si="18"/>
        <v>0</v>
      </c>
      <c r="BJ156" s="14" t="s">
        <v>89</v>
      </c>
      <c r="BK156" s="211">
        <f t="shared" si="19"/>
        <v>32.659999999999997</v>
      </c>
      <c r="BL156" s="14" t="s">
        <v>163</v>
      </c>
      <c r="BM156" s="210" t="s">
        <v>7</v>
      </c>
    </row>
    <row r="157" spans="1:65" s="2" customFormat="1" ht="24.2" customHeight="1">
      <c r="A157" s="28"/>
      <c r="B157" s="29"/>
      <c r="C157" s="199" t="s">
        <v>197</v>
      </c>
      <c r="D157" s="199" t="s">
        <v>159</v>
      </c>
      <c r="E157" s="200" t="s">
        <v>198</v>
      </c>
      <c r="F157" s="201" t="s">
        <v>199</v>
      </c>
      <c r="G157" s="202" t="s">
        <v>162</v>
      </c>
      <c r="H157" s="203">
        <v>9.69</v>
      </c>
      <c r="I157" s="204">
        <v>16.64</v>
      </c>
      <c r="J157" s="204">
        <f t="shared" si="10"/>
        <v>161.24</v>
      </c>
      <c r="K157" s="205"/>
      <c r="L157" s="33"/>
      <c r="M157" s="206" t="s">
        <v>1</v>
      </c>
      <c r="N157" s="207" t="s">
        <v>42</v>
      </c>
      <c r="O157" s="208">
        <v>0</v>
      </c>
      <c r="P157" s="208">
        <f t="shared" si="11"/>
        <v>0</v>
      </c>
      <c r="Q157" s="208">
        <v>0</v>
      </c>
      <c r="R157" s="208">
        <f t="shared" si="12"/>
        <v>0</v>
      </c>
      <c r="S157" s="208">
        <v>0</v>
      </c>
      <c r="T157" s="209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10" t="s">
        <v>163</v>
      </c>
      <c r="AT157" s="210" t="s">
        <v>159</v>
      </c>
      <c r="AU157" s="210" t="s">
        <v>89</v>
      </c>
      <c r="AY157" s="14" t="s">
        <v>157</v>
      </c>
      <c r="BE157" s="211">
        <f t="shared" si="14"/>
        <v>0</v>
      </c>
      <c r="BF157" s="211">
        <f t="shared" si="15"/>
        <v>161.24</v>
      </c>
      <c r="BG157" s="211">
        <f t="shared" si="16"/>
        <v>0</v>
      </c>
      <c r="BH157" s="211">
        <f t="shared" si="17"/>
        <v>0</v>
      </c>
      <c r="BI157" s="211">
        <f t="shared" si="18"/>
        <v>0</v>
      </c>
      <c r="BJ157" s="14" t="s">
        <v>89</v>
      </c>
      <c r="BK157" s="211">
        <f t="shared" si="19"/>
        <v>161.24</v>
      </c>
      <c r="BL157" s="14" t="s">
        <v>163</v>
      </c>
      <c r="BM157" s="210" t="s">
        <v>200</v>
      </c>
    </row>
    <row r="158" spans="1:65" s="2" customFormat="1" ht="24.2" customHeight="1">
      <c r="A158" s="28"/>
      <c r="B158" s="29"/>
      <c r="C158" s="199" t="s">
        <v>180</v>
      </c>
      <c r="D158" s="199" t="s">
        <v>159</v>
      </c>
      <c r="E158" s="200" t="s">
        <v>201</v>
      </c>
      <c r="F158" s="201" t="s">
        <v>202</v>
      </c>
      <c r="G158" s="202" t="s">
        <v>162</v>
      </c>
      <c r="H158" s="203">
        <v>6</v>
      </c>
      <c r="I158" s="204">
        <v>3.15</v>
      </c>
      <c r="J158" s="204">
        <f t="shared" si="10"/>
        <v>18.899999999999999</v>
      </c>
      <c r="K158" s="205"/>
      <c r="L158" s="33"/>
      <c r="M158" s="206" t="s">
        <v>1</v>
      </c>
      <c r="N158" s="207" t="s">
        <v>42</v>
      </c>
      <c r="O158" s="208">
        <v>0</v>
      </c>
      <c r="P158" s="208">
        <f t="shared" si="11"/>
        <v>0</v>
      </c>
      <c r="Q158" s="208">
        <v>0</v>
      </c>
      <c r="R158" s="208">
        <f t="shared" si="12"/>
        <v>0</v>
      </c>
      <c r="S158" s="208">
        <v>0</v>
      </c>
      <c r="T158" s="209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10" t="s">
        <v>163</v>
      </c>
      <c r="AT158" s="210" t="s">
        <v>159</v>
      </c>
      <c r="AU158" s="210" t="s">
        <v>89</v>
      </c>
      <c r="AY158" s="14" t="s">
        <v>157</v>
      </c>
      <c r="BE158" s="211">
        <f t="shared" si="14"/>
        <v>0</v>
      </c>
      <c r="BF158" s="211">
        <f t="shared" si="15"/>
        <v>18.899999999999999</v>
      </c>
      <c r="BG158" s="211">
        <f t="shared" si="16"/>
        <v>0</v>
      </c>
      <c r="BH158" s="211">
        <f t="shared" si="17"/>
        <v>0</v>
      </c>
      <c r="BI158" s="211">
        <f t="shared" si="18"/>
        <v>0</v>
      </c>
      <c r="BJ158" s="14" t="s">
        <v>89</v>
      </c>
      <c r="BK158" s="211">
        <f t="shared" si="19"/>
        <v>18.899999999999999</v>
      </c>
      <c r="BL158" s="14" t="s">
        <v>163</v>
      </c>
      <c r="BM158" s="210" t="s">
        <v>203</v>
      </c>
    </row>
    <row r="159" spans="1:65" s="2" customFormat="1" ht="24.2" customHeight="1">
      <c r="A159" s="28"/>
      <c r="B159" s="29"/>
      <c r="C159" s="199" t="s">
        <v>204</v>
      </c>
      <c r="D159" s="199" t="s">
        <v>159</v>
      </c>
      <c r="E159" s="200" t="s">
        <v>205</v>
      </c>
      <c r="F159" s="201" t="s">
        <v>206</v>
      </c>
      <c r="G159" s="202" t="s">
        <v>162</v>
      </c>
      <c r="H159" s="203">
        <v>6</v>
      </c>
      <c r="I159" s="204">
        <v>20.59</v>
      </c>
      <c r="J159" s="204">
        <f t="shared" si="10"/>
        <v>123.54</v>
      </c>
      <c r="K159" s="205"/>
      <c r="L159" s="33"/>
      <c r="M159" s="206" t="s">
        <v>1</v>
      </c>
      <c r="N159" s="207" t="s">
        <v>42</v>
      </c>
      <c r="O159" s="208">
        <v>0</v>
      </c>
      <c r="P159" s="208">
        <f t="shared" si="11"/>
        <v>0</v>
      </c>
      <c r="Q159" s="208">
        <v>0</v>
      </c>
      <c r="R159" s="208">
        <f t="shared" si="12"/>
        <v>0</v>
      </c>
      <c r="S159" s="208">
        <v>0</v>
      </c>
      <c r="T159" s="209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10" t="s">
        <v>163</v>
      </c>
      <c r="AT159" s="210" t="s">
        <v>159</v>
      </c>
      <c r="AU159" s="210" t="s">
        <v>89</v>
      </c>
      <c r="AY159" s="14" t="s">
        <v>157</v>
      </c>
      <c r="BE159" s="211">
        <f t="shared" si="14"/>
        <v>0</v>
      </c>
      <c r="BF159" s="211">
        <f t="shared" si="15"/>
        <v>123.54</v>
      </c>
      <c r="BG159" s="211">
        <f t="shared" si="16"/>
        <v>0</v>
      </c>
      <c r="BH159" s="211">
        <f t="shared" si="17"/>
        <v>0</v>
      </c>
      <c r="BI159" s="211">
        <f t="shared" si="18"/>
        <v>0</v>
      </c>
      <c r="BJ159" s="14" t="s">
        <v>89</v>
      </c>
      <c r="BK159" s="211">
        <f t="shared" si="19"/>
        <v>123.54</v>
      </c>
      <c r="BL159" s="14" t="s">
        <v>163</v>
      </c>
      <c r="BM159" s="210" t="s">
        <v>207</v>
      </c>
    </row>
    <row r="160" spans="1:65" s="2" customFormat="1" ht="24.2" customHeight="1">
      <c r="A160" s="28"/>
      <c r="B160" s="29"/>
      <c r="C160" s="199" t="s">
        <v>185</v>
      </c>
      <c r="D160" s="199" t="s">
        <v>159</v>
      </c>
      <c r="E160" s="200" t="s">
        <v>208</v>
      </c>
      <c r="F160" s="201" t="s">
        <v>209</v>
      </c>
      <c r="G160" s="202" t="s">
        <v>162</v>
      </c>
      <c r="H160" s="203">
        <v>107.04</v>
      </c>
      <c r="I160" s="204">
        <v>19.59</v>
      </c>
      <c r="J160" s="204">
        <f t="shared" si="10"/>
        <v>2096.91</v>
      </c>
      <c r="K160" s="205"/>
      <c r="L160" s="33"/>
      <c r="M160" s="206" t="s">
        <v>1</v>
      </c>
      <c r="N160" s="207" t="s">
        <v>42</v>
      </c>
      <c r="O160" s="208">
        <v>0</v>
      </c>
      <c r="P160" s="208">
        <f t="shared" si="11"/>
        <v>0</v>
      </c>
      <c r="Q160" s="208">
        <v>0</v>
      </c>
      <c r="R160" s="208">
        <f t="shared" si="12"/>
        <v>0</v>
      </c>
      <c r="S160" s="208">
        <v>0</v>
      </c>
      <c r="T160" s="209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10" t="s">
        <v>163</v>
      </c>
      <c r="AT160" s="210" t="s">
        <v>159</v>
      </c>
      <c r="AU160" s="210" t="s">
        <v>89</v>
      </c>
      <c r="AY160" s="14" t="s">
        <v>157</v>
      </c>
      <c r="BE160" s="211">
        <f t="shared" si="14"/>
        <v>0</v>
      </c>
      <c r="BF160" s="211">
        <f t="shared" si="15"/>
        <v>2096.91</v>
      </c>
      <c r="BG160" s="211">
        <f t="shared" si="16"/>
        <v>0</v>
      </c>
      <c r="BH160" s="211">
        <f t="shared" si="17"/>
        <v>0</v>
      </c>
      <c r="BI160" s="211">
        <f t="shared" si="18"/>
        <v>0</v>
      </c>
      <c r="BJ160" s="14" t="s">
        <v>89</v>
      </c>
      <c r="BK160" s="211">
        <f t="shared" si="19"/>
        <v>2096.91</v>
      </c>
      <c r="BL160" s="14" t="s">
        <v>163</v>
      </c>
      <c r="BM160" s="210" t="s">
        <v>210</v>
      </c>
    </row>
    <row r="161" spans="1:65" s="2" customFormat="1" ht="24.2" customHeight="1">
      <c r="A161" s="28"/>
      <c r="B161" s="29"/>
      <c r="C161" s="199" t="s">
        <v>211</v>
      </c>
      <c r="D161" s="199" t="s">
        <v>159</v>
      </c>
      <c r="E161" s="200" t="s">
        <v>212</v>
      </c>
      <c r="F161" s="201" t="s">
        <v>213</v>
      </c>
      <c r="G161" s="202" t="s">
        <v>162</v>
      </c>
      <c r="H161" s="203">
        <v>857.32</v>
      </c>
      <c r="I161" s="204">
        <v>5.9</v>
      </c>
      <c r="J161" s="204">
        <f t="shared" si="10"/>
        <v>5058.1899999999996</v>
      </c>
      <c r="K161" s="205"/>
      <c r="L161" s="33"/>
      <c r="M161" s="206" t="s">
        <v>1</v>
      </c>
      <c r="N161" s="207" t="s">
        <v>42</v>
      </c>
      <c r="O161" s="208">
        <v>0</v>
      </c>
      <c r="P161" s="208">
        <f t="shared" si="11"/>
        <v>0</v>
      </c>
      <c r="Q161" s="208">
        <v>0</v>
      </c>
      <c r="R161" s="208">
        <f t="shared" si="12"/>
        <v>0</v>
      </c>
      <c r="S161" s="208">
        <v>0</v>
      </c>
      <c r="T161" s="209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10" t="s">
        <v>163</v>
      </c>
      <c r="AT161" s="210" t="s">
        <v>159</v>
      </c>
      <c r="AU161" s="210" t="s">
        <v>89</v>
      </c>
      <c r="AY161" s="14" t="s">
        <v>157</v>
      </c>
      <c r="BE161" s="211">
        <f t="shared" si="14"/>
        <v>0</v>
      </c>
      <c r="BF161" s="211">
        <f t="shared" si="15"/>
        <v>5058.1899999999996</v>
      </c>
      <c r="BG161" s="211">
        <f t="shared" si="16"/>
        <v>0</v>
      </c>
      <c r="BH161" s="211">
        <f t="shared" si="17"/>
        <v>0</v>
      </c>
      <c r="BI161" s="211">
        <f t="shared" si="18"/>
        <v>0</v>
      </c>
      <c r="BJ161" s="14" t="s">
        <v>89</v>
      </c>
      <c r="BK161" s="211">
        <f t="shared" si="19"/>
        <v>5058.1899999999996</v>
      </c>
      <c r="BL161" s="14" t="s">
        <v>163</v>
      </c>
      <c r="BM161" s="210" t="s">
        <v>214</v>
      </c>
    </row>
    <row r="162" spans="1:65" s="2" customFormat="1" ht="24.2" customHeight="1">
      <c r="A162" s="28"/>
      <c r="B162" s="29"/>
      <c r="C162" s="199" t="s">
        <v>189</v>
      </c>
      <c r="D162" s="199" t="s">
        <v>159</v>
      </c>
      <c r="E162" s="200" t="s">
        <v>215</v>
      </c>
      <c r="F162" s="201" t="s">
        <v>216</v>
      </c>
      <c r="G162" s="202" t="s">
        <v>162</v>
      </c>
      <c r="H162" s="203">
        <v>1036.02</v>
      </c>
      <c r="I162" s="204">
        <v>2.56</v>
      </c>
      <c r="J162" s="204">
        <f t="shared" si="10"/>
        <v>2652.21</v>
      </c>
      <c r="K162" s="205"/>
      <c r="L162" s="33"/>
      <c r="M162" s="206" t="s">
        <v>1</v>
      </c>
      <c r="N162" s="207" t="s">
        <v>42</v>
      </c>
      <c r="O162" s="208">
        <v>0</v>
      </c>
      <c r="P162" s="208">
        <f t="shared" si="11"/>
        <v>0</v>
      </c>
      <c r="Q162" s="208">
        <v>0</v>
      </c>
      <c r="R162" s="208">
        <f t="shared" si="12"/>
        <v>0</v>
      </c>
      <c r="S162" s="208">
        <v>0</v>
      </c>
      <c r="T162" s="209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10" t="s">
        <v>163</v>
      </c>
      <c r="AT162" s="210" t="s">
        <v>159</v>
      </c>
      <c r="AU162" s="210" t="s">
        <v>89</v>
      </c>
      <c r="AY162" s="14" t="s">
        <v>157</v>
      </c>
      <c r="BE162" s="211">
        <f t="shared" si="14"/>
        <v>0</v>
      </c>
      <c r="BF162" s="211">
        <f t="shared" si="15"/>
        <v>2652.21</v>
      </c>
      <c r="BG162" s="211">
        <f t="shared" si="16"/>
        <v>0</v>
      </c>
      <c r="BH162" s="211">
        <f t="shared" si="17"/>
        <v>0</v>
      </c>
      <c r="BI162" s="211">
        <f t="shared" si="18"/>
        <v>0</v>
      </c>
      <c r="BJ162" s="14" t="s">
        <v>89</v>
      </c>
      <c r="BK162" s="211">
        <f t="shared" si="19"/>
        <v>2652.21</v>
      </c>
      <c r="BL162" s="14" t="s">
        <v>163</v>
      </c>
      <c r="BM162" s="210" t="s">
        <v>217</v>
      </c>
    </row>
    <row r="163" spans="1:65" s="2" customFormat="1" ht="24.2" customHeight="1">
      <c r="A163" s="28"/>
      <c r="B163" s="29"/>
      <c r="C163" s="199" t="s">
        <v>218</v>
      </c>
      <c r="D163" s="199" t="s">
        <v>159</v>
      </c>
      <c r="E163" s="200" t="s">
        <v>219</v>
      </c>
      <c r="F163" s="201" t="s">
        <v>220</v>
      </c>
      <c r="G163" s="202" t="s">
        <v>162</v>
      </c>
      <c r="H163" s="203">
        <v>1036.02</v>
      </c>
      <c r="I163" s="204">
        <v>2.44</v>
      </c>
      <c r="J163" s="204">
        <f t="shared" si="10"/>
        <v>2527.89</v>
      </c>
      <c r="K163" s="205"/>
      <c r="L163" s="33"/>
      <c r="M163" s="206" t="s">
        <v>1</v>
      </c>
      <c r="N163" s="207" t="s">
        <v>42</v>
      </c>
      <c r="O163" s="208">
        <v>0</v>
      </c>
      <c r="P163" s="208">
        <f t="shared" si="11"/>
        <v>0</v>
      </c>
      <c r="Q163" s="208">
        <v>0</v>
      </c>
      <c r="R163" s="208">
        <f t="shared" si="12"/>
        <v>0</v>
      </c>
      <c r="S163" s="208">
        <v>0</v>
      </c>
      <c r="T163" s="209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10" t="s">
        <v>163</v>
      </c>
      <c r="AT163" s="210" t="s">
        <v>159</v>
      </c>
      <c r="AU163" s="210" t="s">
        <v>89</v>
      </c>
      <c r="AY163" s="14" t="s">
        <v>157</v>
      </c>
      <c r="BE163" s="211">
        <f t="shared" si="14"/>
        <v>0</v>
      </c>
      <c r="BF163" s="211">
        <f t="shared" si="15"/>
        <v>2527.89</v>
      </c>
      <c r="BG163" s="211">
        <f t="shared" si="16"/>
        <v>0</v>
      </c>
      <c r="BH163" s="211">
        <f t="shared" si="17"/>
        <v>0</v>
      </c>
      <c r="BI163" s="211">
        <f t="shared" si="18"/>
        <v>0</v>
      </c>
      <c r="BJ163" s="14" t="s">
        <v>89</v>
      </c>
      <c r="BK163" s="211">
        <f t="shared" si="19"/>
        <v>2527.89</v>
      </c>
      <c r="BL163" s="14" t="s">
        <v>163</v>
      </c>
      <c r="BM163" s="210" t="s">
        <v>221</v>
      </c>
    </row>
    <row r="164" spans="1:65" s="2" customFormat="1" ht="24.2" customHeight="1">
      <c r="A164" s="28"/>
      <c r="B164" s="29"/>
      <c r="C164" s="199" t="s">
        <v>194</v>
      </c>
      <c r="D164" s="199" t="s">
        <v>159</v>
      </c>
      <c r="E164" s="200" t="s">
        <v>222</v>
      </c>
      <c r="F164" s="201" t="s">
        <v>223</v>
      </c>
      <c r="G164" s="202" t="s">
        <v>162</v>
      </c>
      <c r="H164" s="203">
        <v>1036.02</v>
      </c>
      <c r="I164" s="204">
        <v>15.04</v>
      </c>
      <c r="J164" s="204">
        <f t="shared" si="10"/>
        <v>15581.74</v>
      </c>
      <c r="K164" s="205"/>
      <c r="L164" s="33"/>
      <c r="M164" s="206" t="s">
        <v>1</v>
      </c>
      <c r="N164" s="207" t="s">
        <v>42</v>
      </c>
      <c r="O164" s="208">
        <v>0</v>
      </c>
      <c r="P164" s="208">
        <f t="shared" si="11"/>
        <v>0</v>
      </c>
      <c r="Q164" s="208">
        <v>0</v>
      </c>
      <c r="R164" s="208">
        <f t="shared" si="12"/>
        <v>0</v>
      </c>
      <c r="S164" s="208">
        <v>0</v>
      </c>
      <c r="T164" s="209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10" t="s">
        <v>163</v>
      </c>
      <c r="AT164" s="210" t="s">
        <v>159</v>
      </c>
      <c r="AU164" s="210" t="s">
        <v>89</v>
      </c>
      <c r="AY164" s="14" t="s">
        <v>157</v>
      </c>
      <c r="BE164" s="211">
        <f t="shared" si="14"/>
        <v>0</v>
      </c>
      <c r="BF164" s="211">
        <f t="shared" si="15"/>
        <v>15581.74</v>
      </c>
      <c r="BG164" s="211">
        <f t="shared" si="16"/>
        <v>0</v>
      </c>
      <c r="BH164" s="211">
        <f t="shared" si="17"/>
        <v>0</v>
      </c>
      <c r="BI164" s="211">
        <f t="shared" si="18"/>
        <v>0</v>
      </c>
      <c r="BJ164" s="14" t="s">
        <v>89</v>
      </c>
      <c r="BK164" s="211">
        <f t="shared" si="19"/>
        <v>15581.74</v>
      </c>
      <c r="BL164" s="14" t="s">
        <v>163</v>
      </c>
      <c r="BM164" s="210" t="s">
        <v>224</v>
      </c>
    </row>
    <row r="165" spans="1:65" s="2" customFormat="1" ht="37.9" customHeight="1">
      <c r="A165" s="28"/>
      <c r="B165" s="29"/>
      <c r="C165" s="199" t="s">
        <v>225</v>
      </c>
      <c r="D165" s="199" t="s">
        <v>159</v>
      </c>
      <c r="E165" s="200" t="s">
        <v>226</v>
      </c>
      <c r="F165" s="201" t="s">
        <v>227</v>
      </c>
      <c r="G165" s="202" t="s">
        <v>162</v>
      </c>
      <c r="H165" s="203">
        <v>5.58</v>
      </c>
      <c r="I165" s="204">
        <v>2.34</v>
      </c>
      <c r="J165" s="204">
        <f t="shared" si="10"/>
        <v>13.06</v>
      </c>
      <c r="K165" s="205"/>
      <c r="L165" s="33"/>
      <c r="M165" s="206" t="s">
        <v>1</v>
      </c>
      <c r="N165" s="207" t="s">
        <v>42</v>
      </c>
      <c r="O165" s="208">
        <v>0</v>
      </c>
      <c r="P165" s="208">
        <f t="shared" si="11"/>
        <v>0</v>
      </c>
      <c r="Q165" s="208">
        <v>0</v>
      </c>
      <c r="R165" s="208">
        <f t="shared" si="12"/>
        <v>0</v>
      </c>
      <c r="S165" s="208">
        <v>0</v>
      </c>
      <c r="T165" s="209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10" t="s">
        <v>163</v>
      </c>
      <c r="AT165" s="210" t="s">
        <v>159</v>
      </c>
      <c r="AU165" s="210" t="s">
        <v>89</v>
      </c>
      <c r="AY165" s="14" t="s">
        <v>157</v>
      </c>
      <c r="BE165" s="211">
        <f t="shared" si="14"/>
        <v>0</v>
      </c>
      <c r="BF165" s="211">
        <f t="shared" si="15"/>
        <v>13.06</v>
      </c>
      <c r="BG165" s="211">
        <f t="shared" si="16"/>
        <v>0</v>
      </c>
      <c r="BH165" s="211">
        <f t="shared" si="17"/>
        <v>0</v>
      </c>
      <c r="BI165" s="211">
        <f t="shared" si="18"/>
        <v>0</v>
      </c>
      <c r="BJ165" s="14" t="s">
        <v>89</v>
      </c>
      <c r="BK165" s="211">
        <f t="shared" si="19"/>
        <v>13.06</v>
      </c>
      <c r="BL165" s="14" t="s">
        <v>163</v>
      </c>
      <c r="BM165" s="210" t="s">
        <v>228</v>
      </c>
    </row>
    <row r="166" spans="1:65" s="2" customFormat="1" ht="37.9" customHeight="1">
      <c r="A166" s="28"/>
      <c r="B166" s="29"/>
      <c r="C166" s="199" t="s">
        <v>7</v>
      </c>
      <c r="D166" s="199" t="s">
        <v>159</v>
      </c>
      <c r="E166" s="200" t="s">
        <v>229</v>
      </c>
      <c r="F166" s="201" t="s">
        <v>230</v>
      </c>
      <c r="G166" s="202" t="s">
        <v>162</v>
      </c>
      <c r="H166" s="203">
        <v>4.1100000000000003</v>
      </c>
      <c r="I166" s="204">
        <v>2.59</v>
      </c>
      <c r="J166" s="204">
        <f t="shared" si="10"/>
        <v>10.64</v>
      </c>
      <c r="K166" s="205"/>
      <c r="L166" s="33"/>
      <c r="M166" s="206" t="s">
        <v>1</v>
      </c>
      <c r="N166" s="207" t="s">
        <v>42</v>
      </c>
      <c r="O166" s="208">
        <v>0</v>
      </c>
      <c r="P166" s="208">
        <f t="shared" si="11"/>
        <v>0</v>
      </c>
      <c r="Q166" s="208">
        <v>0</v>
      </c>
      <c r="R166" s="208">
        <f t="shared" si="12"/>
        <v>0</v>
      </c>
      <c r="S166" s="208">
        <v>0</v>
      </c>
      <c r="T166" s="209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10" t="s">
        <v>163</v>
      </c>
      <c r="AT166" s="210" t="s">
        <v>159</v>
      </c>
      <c r="AU166" s="210" t="s">
        <v>89</v>
      </c>
      <c r="AY166" s="14" t="s">
        <v>157</v>
      </c>
      <c r="BE166" s="211">
        <f t="shared" si="14"/>
        <v>0</v>
      </c>
      <c r="BF166" s="211">
        <f t="shared" si="15"/>
        <v>10.64</v>
      </c>
      <c r="BG166" s="211">
        <f t="shared" si="16"/>
        <v>0</v>
      </c>
      <c r="BH166" s="211">
        <f t="shared" si="17"/>
        <v>0</v>
      </c>
      <c r="BI166" s="211">
        <f t="shared" si="18"/>
        <v>0</v>
      </c>
      <c r="BJ166" s="14" t="s">
        <v>89</v>
      </c>
      <c r="BK166" s="211">
        <f t="shared" si="19"/>
        <v>10.64</v>
      </c>
      <c r="BL166" s="14" t="s">
        <v>163</v>
      </c>
      <c r="BM166" s="210" t="s">
        <v>231</v>
      </c>
    </row>
    <row r="167" spans="1:65" s="2" customFormat="1" ht="44.25" customHeight="1">
      <c r="A167" s="28"/>
      <c r="B167" s="29"/>
      <c r="C167" s="199" t="s">
        <v>232</v>
      </c>
      <c r="D167" s="199" t="s">
        <v>159</v>
      </c>
      <c r="E167" s="200" t="s">
        <v>233</v>
      </c>
      <c r="F167" s="201" t="s">
        <v>234</v>
      </c>
      <c r="G167" s="202" t="s">
        <v>162</v>
      </c>
      <c r="H167" s="203">
        <v>133.80000000000001</v>
      </c>
      <c r="I167" s="204">
        <v>46.49</v>
      </c>
      <c r="J167" s="204">
        <f t="shared" si="10"/>
        <v>6220.36</v>
      </c>
      <c r="K167" s="205"/>
      <c r="L167" s="33"/>
      <c r="M167" s="206" t="s">
        <v>1</v>
      </c>
      <c r="N167" s="207" t="s">
        <v>42</v>
      </c>
      <c r="O167" s="208">
        <v>1.135</v>
      </c>
      <c r="P167" s="208">
        <f t="shared" si="11"/>
        <v>151.86300000000003</v>
      </c>
      <c r="Q167" s="208">
        <v>1.3695000000000001E-2</v>
      </c>
      <c r="R167" s="208">
        <f t="shared" si="12"/>
        <v>1.8323910000000003</v>
      </c>
      <c r="S167" s="208">
        <v>0</v>
      </c>
      <c r="T167" s="209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10" t="s">
        <v>163</v>
      </c>
      <c r="AT167" s="210" t="s">
        <v>159</v>
      </c>
      <c r="AU167" s="210" t="s">
        <v>89</v>
      </c>
      <c r="AY167" s="14" t="s">
        <v>157</v>
      </c>
      <c r="BE167" s="211">
        <f t="shared" si="14"/>
        <v>0</v>
      </c>
      <c r="BF167" s="211">
        <f t="shared" si="15"/>
        <v>6220.36</v>
      </c>
      <c r="BG167" s="211">
        <f t="shared" si="16"/>
        <v>0</v>
      </c>
      <c r="BH167" s="211">
        <f t="shared" si="17"/>
        <v>0</v>
      </c>
      <c r="BI167" s="211">
        <f t="shared" si="18"/>
        <v>0</v>
      </c>
      <c r="BJ167" s="14" t="s">
        <v>89</v>
      </c>
      <c r="BK167" s="211">
        <f t="shared" si="19"/>
        <v>6220.36</v>
      </c>
      <c r="BL167" s="14" t="s">
        <v>163</v>
      </c>
      <c r="BM167" s="210" t="s">
        <v>235</v>
      </c>
    </row>
    <row r="168" spans="1:65" s="2" customFormat="1" ht="24.2" customHeight="1">
      <c r="A168" s="28"/>
      <c r="B168" s="29"/>
      <c r="C168" s="199" t="s">
        <v>200</v>
      </c>
      <c r="D168" s="199" t="s">
        <v>159</v>
      </c>
      <c r="E168" s="200" t="s">
        <v>236</v>
      </c>
      <c r="F168" s="201" t="s">
        <v>237</v>
      </c>
      <c r="G168" s="202" t="s">
        <v>162</v>
      </c>
      <c r="H168" s="203">
        <v>35.4</v>
      </c>
      <c r="I168" s="204">
        <v>37.92</v>
      </c>
      <c r="J168" s="204">
        <f t="shared" si="10"/>
        <v>1342.37</v>
      </c>
      <c r="K168" s="205"/>
      <c r="L168" s="33"/>
      <c r="M168" s="206" t="s">
        <v>1</v>
      </c>
      <c r="N168" s="207" t="s">
        <v>42</v>
      </c>
      <c r="O168" s="208">
        <v>1.42</v>
      </c>
      <c r="P168" s="208">
        <f t="shared" si="11"/>
        <v>50.267999999999994</v>
      </c>
      <c r="Q168" s="208">
        <v>1.8814000000000001E-2</v>
      </c>
      <c r="R168" s="208">
        <f t="shared" si="12"/>
        <v>0.66601560000000004</v>
      </c>
      <c r="S168" s="208">
        <v>0</v>
      </c>
      <c r="T168" s="209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10" t="s">
        <v>163</v>
      </c>
      <c r="AT168" s="210" t="s">
        <v>159</v>
      </c>
      <c r="AU168" s="210" t="s">
        <v>89</v>
      </c>
      <c r="AY168" s="14" t="s">
        <v>157</v>
      </c>
      <c r="BE168" s="211">
        <f t="shared" si="14"/>
        <v>0</v>
      </c>
      <c r="BF168" s="211">
        <f t="shared" si="15"/>
        <v>1342.37</v>
      </c>
      <c r="BG168" s="211">
        <f t="shared" si="16"/>
        <v>0</v>
      </c>
      <c r="BH168" s="211">
        <f t="shared" si="17"/>
        <v>0</v>
      </c>
      <c r="BI168" s="211">
        <f t="shared" si="18"/>
        <v>0</v>
      </c>
      <c r="BJ168" s="14" t="s">
        <v>89</v>
      </c>
      <c r="BK168" s="211">
        <f t="shared" si="19"/>
        <v>1342.37</v>
      </c>
      <c r="BL168" s="14" t="s">
        <v>163</v>
      </c>
      <c r="BM168" s="210" t="s">
        <v>238</v>
      </c>
    </row>
    <row r="169" spans="1:65" s="2" customFormat="1" ht="24.2" customHeight="1">
      <c r="A169" s="28"/>
      <c r="B169" s="29"/>
      <c r="C169" s="199" t="s">
        <v>239</v>
      </c>
      <c r="D169" s="199" t="s">
        <v>159</v>
      </c>
      <c r="E169" s="200" t="s">
        <v>240</v>
      </c>
      <c r="F169" s="201" t="s">
        <v>241</v>
      </c>
      <c r="G169" s="202" t="s">
        <v>162</v>
      </c>
      <c r="H169" s="203">
        <v>5.58</v>
      </c>
      <c r="I169" s="204">
        <v>35.01</v>
      </c>
      <c r="J169" s="204">
        <f t="shared" si="10"/>
        <v>195.36</v>
      </c>
      <c r="K169" s="205"/>
      <c r="L169" s="33"/>
      <c r="M169" s="206" t="s">
        <v>1</v>
      </c>
      <c r="N169" s="207" t="s">
        <v>42</v>
      </c>
      <c r="O169" s="208">
        <v>1.1359999999999999</v>
      </c>
      <c r="P169" s="208">
        <f t="shared" si="11"/>
        <v>6.3388799999999996</v>
      </c>
      <c r="Q169" s="208">
        <v>2.0809000000000001E-2</v>
      </c>
      <c r="R169" s="208">
        <f t="shared" si="12"/>
        <v>0.11611422</v>
      </c>
      <c r="S169" s="208">
        <v>0</v>
      </c>
      <c r="T169" s="209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10" t="s">
        <v>163</v>
      </c>
      <c r="AT169" s="210" t="s">
        <v>159</v>
      </c>
      <c r="AU169" s="210" t="s">
        <v>89</v>
      </c>
      <c r="AY169" s="14" t="s">
        <v>157</v>
      </c>
      <c r="BE169" s="211">
        <f t="shared" si="14"/>
        <v>0</v>
      </c>
      <c r="BF169" s="211">
        <f t="shared" si="15"/>
        <v>195.36</v>
      </c>
      <c r="BG169" s="211">
        <f t="shared" si="16"/>
        <v>0</v>
      </c>
      <c r="BH169" s="211">
        <f t="shared" si="17"/>
        <v>0</v>
      </c>
      <c r="BI169" s="211">
        <f t="shared" si="18"/>
        <v>0</v>
      </c>
      <c r="BJ169" s="14" t="s">
        <v>89</v>
      </c>
      <c r="BK169" s="211">
        <f t="shared" si="19"/>
        <v>195.36</v>
      </c>
      <c r="BL169" s="14" t="s">
        <v>163</v>
      </c>
      <c r="BM169" s="210" t="s">
        <v>242</v>
      </c>
    </row>
    <row r="170" spans="1:65" s="2" customFormat="1" ht="37.9" customHeight="1">
      <c r="A170" s="28"/>
      <c r="B170" s="29"/>
      <c r="C170" s="199" t="s">
        <v>203</v>
      </c>
      <c r="D170" s="199" t="s">
        <v>159</v>
      </c>
      <c r="E170" s="200" t="s">
        <v>243</v>
      </c>
      <c r="F170" s="201" t="s">
        <v>244</v>
      </c>
      <c r="G170" s="202" t="s">
        <v>162</v>
      </c>
      <c r="H170" s="203">
        <v>6.72</v>
      </c>
      <c r="I170" s="204">
        <v>41.02</v>
      </c>
      <c r="J170" s="204">
        <f t="shared" si="10"/>
        <v>275.64999999999998</v>
      </c>
      <c r="K170" s="205"/>
      <c r="L170" s="33"/>
      <c r="M170" s="206" t="s">
        <v>1</v>
      </c>
      <c r="N170" s="207" t="s">
        <v>42</v>
      </c>
      <c r="O170" s="208">
        <v>1.1359999999999999</v>
      </c>
      <c r="P170" s="208">
        <f t="shared" si="11"/>
        <v>7.6339199999999989</v>
      </c>
      <c r="Q170" s="208">
        <v>2.76E-2</v>
      </c>
      <c r="R170" s="208">
        <f t="shared" si="12"/>
        <v>0.185472</v>
      </c>
      <c r="S170" s="208">
        <v>0</v>
      </c>
      <c r="T170" s="209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10" t="s">
        <v>163</v>
      </c>
      <c r="AT170" s="210" t="s">
        <v>159</v>
      </c>
      <c r="AU170" s="210" t="s">
        <v>89</v>
      </c>
      <c r="AY170" s="14" t="s">
        <v>157</v>
      </c>
      <c r="BE170" s="211">
        <f t="shared" si="14"/>
        <v>0</v>
      </c>
      <c r="BF170" s="211">
        <f t="shared" si="15"/>
        <v>275.64999999999998</v>
      </c>
      <c r="BG170" s="211">
        <f t="shared" si="16"/>
        <v>0</v>
      </c>
      <c r="BH170" s="211">
        <f t="shared" si="17"/>
        <v>0</v>
      </c>
      <c r="BI170" s="211">
        <f t="shared" si="18"/>
        <v>0</v>
      </c>
      <c r="BJ170" s="14" t="s">
        <v>89</v>
      </c>
      <c r="BK170" s="211">
        <f t="shared" si="19"/>
        <v>275.64999999999998</v>
      </c>
      <c r="BL170" s="14" t="s">
        <v>163</v>
      </c>
      <c r="BM170" s="210" t="s">
        <v>245</v>
      </c>
    </row>
    <row r="171" spans="1:65" s="2" customFormat="1" ht="37.9" customHeight="1">
      <c r="A171" s="28"/>
      <c r="B171" s="29"/>
      <c r="C171" s="199" t="s">
        <v>246</v>
      </c>
      <c r="D171" s="199" t="s">
        <v>159</v>
      </c>
      <c r="E171" s="200" t="s">
        <v>247</v>
      </c>
      <c r="F171" s="201" t="s">
        <v>248</v>
      </c>
      <c r="G171" s="202" t="s">
        <v>162</v>
      </c>
      <c r="H171" s="203">
        <v>831.18</v>
      </c>
      <c r="I171" s="204">
        <v>49.03</v>
      </c>
      <c r="J171" s="204">
        <f t="shared" si="10"/>
        <v>40752.76</v>
      </c>
      <c r="K171" s="205"/>
      <c r="L171" s="33"/>
      <c r="M171" s="206" t="s">
        <v>1</v>
      </c>
      <c r="N171" s="207" t="s">
        <v>42</v>
      </c>
      <c r="O171" s="208">
        <v>1.1379999999999999</v>
      </c>
      <c r="P171" s="208">
        <f t="shared" si="11"/>
        <v>945.88283999999987</v>
      </c>
      <c r="Q171" s="208">
        <v>3.4904999999999999E-2</v>
      </c>
      <c r="R171" s="208">
        <f t="shared" si="12"/>
        <v>29.012337899999999</v>
      </c>
      <c r="S171" s="208">
        <v>0</v>
      </c>
      <c r="T171" s="209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10" t="s">
        <v>163</v>
      </c>
      <c r="AT171" s="210" t="s">
        <v>159</v>
      </c>
      <c r="AU171" s="210" t="s">
        <v>89</v>
      </c>
      <c r="AY171" s="14" t="s">
        <v>157</v>
      </c>
      <c r="BE171" s="211">
        <f t="shared" si="14"/>
        <v>0</v>
      </c>
      <c r="BF171" s="211">
        <f t="shared" si="15"/>
        <v>40752.76</v>
      </c>
      <c r="BG171" s="211">
        <f t="shared" si="16"/>
        <v>0</v>
      </c>
      <c r="BH171" s="211">
        <f t="shared" si="17"/>
        <v>0</v>
      </c>
      <c r="BI171" s="211">
        <f t="shared" si="18"/>
        <v>0</v>
      </c>
      <c r="BJ171" s="14" t="s">
        <v>89</v>
      </c>
      <c r="BK171" s="211">
        <f t="shared" si="19"/>
        <v>40752.76</v>
      </c>
      <c r="BL171" s="14" t="s">
        <v>163</v>
      </c>
      <c r="BM171" s="210" t="s">
        <v>249</v>
      </c>
    </row>
    <row r="172" spans="1:65" s="2" customFormat="1" ht="33" customHeight="1">
      <c r="A172" s="28"/>
      <c r="B172" s="29"/>
      <c r="C172" s="199" t="s">
        <v>207</v>
      </c>
      <c r="D172" s="199" t="s">
        <v>159</v>
      </c>
      <c r="E172" s="200" t="s">
        <v>250</v>
      </c>
      <c r="F172" s="201" t="s">
        <v>251</v>
      </c>
      <c r="G172" s="202" t="s">
        <v>162</v>
      </c>
      <c r="H172" s="203">
        <v>4.1100000000000003</v>
      </c>
      <c r="I172" s="204">
        <v>54.13</v>
      </c>
      <c r="J172" s="204">
        <f t="shared" si="10"/>
        <v>222.47</v>
      </c>
      <c r="K172" s="205"/>
      <c r="L172" s="33"/>
      <c r="M172" s="206" t="s">
        <v>1</v>
      </c>
      <c r="N172" s="207" t="s">
        <v>42</v>
      </c>
      <c r="O172" s="208">
        <v>1.1379999999999999</v>
      </c>
      <c r="P172" s="208">
        <f t="shared" si="11"/>
        <v>4.6771799999999999</v>
      </c>
      <c r="Q172" s="208">
        <v>3.9794999999999997E-2</v>
      </c>
      <c r="R172" s="208">
        <f t="shared" si="12"/>
        <v>0.16355744999999999</v>
      </c>
      <c r="S172" s="208">
        <v>0</v>
      </c>
      <c r="T172" s="209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10" t="s">
        <v>163</v>
      </c>
      <c r="AT172" s="210" t="s">
        <v>159</v>
      </c>
      <c r="AU172" s="210" t="s">
        <v>89</v>
      </c>
      <c r="AY172" s="14" t="s">
        <v>157</v>
      </c>
      <c r="BE172" s="211">
        <f t="shared" si="14"/>
        <v>0</v>
      </c>
      <c r="BF172" s="211">
        <f t="shared" si="15"/>
        <v>222.47</v>
      </c>
      <c r="BG172" s="211">
        <f t="shared" si="16"/>
        <v>0</v>
      </c>
      <c r="BH172" s="211">
        <f t="shared" si="17"/>
        <v>0</v>
      </c>
      <c r="BI172" s="211">
        <f t="shared" si="18"/>
        <v>0</v>
      </c>
      <c r="BJ172" s="14" t="s">
        <v>89</v>
      </c>
      <c r="BK172" s="211">
        <f t="shared" si="19"/>
        <v>222.47</v>
      </c>
      <c r="BL172" s="14" t="s">
        <v>163</v>
      </c>
      <c r="BM172" s="210" t="s">
        <v>252</v>
      </c>
    </row>
    <row r="173" spans="1:65" s="2" customFormat="1" ht="33" customHeight="1">
      <c r="A173" s="28"/>
      <c r="B173" s="29"/>
      <c r="C173" s="199" t="s">
        <v>253</v>
      </c>
      <c r="D173" s="199" t="s">
        <v>159</v>
      </c>
      <c r="E173" s="200" t="s">
        <v>254</v>
      </c>
      <c r="F173" s="201" t="s">
        <v>255</v>
      </c>
      <c r="G173" s="202" t="s">
        <v>162</v>
      </c>
      <c r="H173" s="203">
        <v>164.7</v>
      </c>
      <c r="I173" s="204">
        <v>35.33</v>
      </c>
      <c r="J173" s="204">
        <f t="shared" si="10"/>
        <v>5818.85</v>
      </c>
      <c r="K173" s="205"/>
      <c r="L173" s="33"/>
      <c r="M173" s="206" t="s">
        <v>1</v>
      </c>
      <c r="N173" s="207" t="s">
        <v>42</v>
      </c>
      <c r="O173" s="208">
        <v>1.4087499999999999</v>
      </c>
      <c r="P173" s="208">
        <f t="shared" si="11"/>
        <v>232.02112499999998</v>
      </c>
      <c r="Q173" s="208">
        <v>1.8686500000000002E-2</v>
      </c>
      <c r="R173" s="208">
        <f t="shared" si="12"/>
        <v>3.07766655</v>
      </c>
      <c r="S173" s="208">
        <v>0</v>
      </c>
      <c r="T173" s="209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10" t="s">
        <v>163</v>
      </c>
      <c r="AT173" s="210" t="s">
        <v>159</v>
      </c>
      <c r="AU173" s="210" t="s">
        <v>89</v>
      </c>
      <c r="AY173" s="14" t="s">
        <v>157</v>
      </c>
      <c r="BE173" s="211">
        <f t="shared" si="14"/>
        <v>0</v>
      </c>
      <c r="BF173" s="211">
        <f t="shared" si="15"/>
        <v>5818.85</v>
      </c>
      <c r="BG173" s="211">
        <f t="shared" si="16"/>
        <v>0</v>
      </c>
      <c r="BH173" s="211">
        <f t="shared" si="17"/>
        <v>0</v>
      </c>
      <c r="BI173" s="211">
        <f t="shared" si="18"/>
        <v>0</v>
      </c>
      <c r="BJ173" s="14" t="s">
        <v>89</v>
      </c>
      <c r="BK173" s="211">
        <f t="shared" si="19"/>
        <v>5818.85</v>
      </c>
      <c r="BL173" s="14" t="s">
        <v>163</v>
      </c>
      <c r="BM173" s="210" t="s">
        <v>256</v>
      </c>
    </row>
    <row r="174" spans="1:65" s="2" customFormat="1" ht="21.75" customHeight="1">
      <c r="A174" s="28"/>
      <c r="B174" s="29"/>
      <c r="C174" s="199" t="s">
        <v>210</v>
      </c>
      <c r="D174" s="199" t="s">
        <v>159</v>
      </c>
      <c r="E174" s="200" t="s">
        <v>257</v>
      </c>
      <c r="F174" s="201" t="s">
        <v>258</v>
      </c>
      <c r="G174" s="202" t="s">
        <v>162</v>
      </c>
      <c r="H174" s="203">
        <v>39.14</v>
      </c>
      <c r="I174" s="204">
        <v>45.29</v>
      </c>
      <c r="J174" s="204">
        <f t="shared" si="10"/>
        <v>1772.65</v>
      </c>
      <c r="K174" s="205"/>
      <c r="L174" s="33"/>
      <c r="M174" s="206" t="s">
        <v>1</v>
      </c>
      <c r="N174" s="207" t="s">
        <v>42</v>
      </c>
      <c r="O174" s="208">
        <v>1.4079999999999999</v>
      </c>
      <c r="P174" s="208">
        <f t="shared" si="11"/>
        <v>55.109119999999997</v>
      </c>
      <c r="Q174" s="208">
        <v>1.6031E-2</v>
      </c>
      <c r="R174" s="208">
        <f t="shared" si="12"/>
        <v>0.62745333999999997</v>
      </c>
      <c r="S174" s="208">
        <v>0</v>
      </c>
      <c r="T174" s="209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210" t="s">
        <v>163</v>
      </c>
      <c r="AT174" s="210" t="s">
        <v>159</v>
      </c>
      <c r="AU174" s="210" t="s">
        <v>89</v>
      </c>
      <c r="AY174" s="14" t="s">
        <v>157</v>
      </c>
      <c r="BE174" s="211">
        <f t="shared" si="14"/>
        <v>0</v>
      </c>
      <c r="BF174" s="211">
        <f t="shared" si="15"/>
        <v>1772.65</v>
      </c>
      <c r="BG174" s="211">
        <f t="shared" si="16"/>
        <v>0</v>
      </c>
      <c r="BH174" s="211">
        <f t="shared" si="17"/>
        <v>0</v>
      </c>
      <c r="BI174" s="211">
        <f t="shared" si="18"/>
        <v>0</v>
      </c>
      <c r="BJ174" s="14" t="s">
        <v>89</v>
      </c>
      <c r="BK174" s="211">
        <f t="shared" si="19"/>
        <v>1772.65</v>
      </c>
      <c r="BL174" s="14" t="s">
        <v>163</v>
      </c>
      <c r="BM174" s="210" t="s">
        <v>259</v>
      </c>
    </row>
    <row r="175" spans="1:65" s="2" customFormat="1" ht="24.2" customHeight="1">
      <c r="A175" s="28"/>
      <c r="B175" s="29"/>
      <c r="C175" s="199" t="s">
        <v>260</v>
      </c>
      <c r="D175" s="199" t="s">
        <v>159</v>
      </c>
      <c r="E175" s="200" t="s">
        <v>261</v>
      </c>
      <c r="F175" s="201" t="s">
        <v>262</v>
      </c>
      <c r="G175" s="202" t="s">
        <v>166</v>
      </c>
      <c r="H175" s="203">
        <v>6.76</v>
      </c>
      <c r="I175" s="204">
        <v>129.26</v>
      </c>
      <c r="J175" s="204">
        <f t="shared" si="10"/>
        <v>873.8</v>
      </c>
      <c r="K175" s="205"/>
      <c r="L175" s="33"/>
      <c r="M175" s="206" t="s">
        <v>1</v>
      </c>
      <c r="N175" s="207" t="s">
        <v>42</v>
      </c>
      <c r="O175" s="208">
        <v>0</v>
      </c>
      <c r="P175" s="208">
        <f t="shared" si="11"/>
        <v>0</v>
      </c>
      <c r="Q175" s="208">
        <v>0</v>
      </c>
      <c r="R175" s="208">
        <f t="shared" si="12"/>
        <v>0</v>
      </c>
      <c r="S175" s="208">
        <v>0</v>
      </c>
      <c r="T175" s="209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210" t="s">
        <v>163</v>
      </c>
      <c r="AT175" s="210" t="s">
        <v>159</v>
      </c>
      <c r="AU175" s="210" t="s">
        <v>89</v>
      </c>
      <c r="AY175" s="14" t="s">
        <v>157</v>
      </c>
      <c r="BE175" s="211">
        <f t="shared" si="14"/>
        <v>0</v>
      </c>
      <c r="BF175" s="211">
        <f t="shared" si="15"/>
        <v>873.8</v>
      </c>
      <c r="BG175" s="211">
        <f t="shared" si="16"/>
        <v>0</v>
      </c>
      <c r="BH175" s="211">
        <f t="shared" si="17"/>
        <v>0</v>
      </c>
      <c r="BI175" s="211">
        <f t="shared" si="18"/>
        <v>0</v>
      </c>
      <c r="BJ175" s="14" t="s">
        <v>89</v>
      </c>
      <c r="BK175" s="211">
        <f t="shared" si="19"/>
        <v>873.8</v>
      </c>
      <c r="BL175" s="14" t="s">
        <v>163</v>
      </c>
      <c r="BM175" s="210" t="s">
        <v>263</v>
      </c>
    </row>
    <row r="176" spans="1:65" s="2" customFormat="1" ht="33" customHeight="1">
      <c r="A176" s="28"/>
      <c r="B176" s="29"/>
      <c r="C176" s="199" t="s">
        <v>214</v>
      </c>
      <c r="D176" s="199" t="s">
        <v>159</v>
      </c>
      <c r="E176" s="200" t="s">
        <v>264</v>
      </c>
      <c r="F176" s="201" t="s">
        <v>265</v>
      </c>
      <c r="G176" s="202" t="s">
        <v>166</v>
      </c>
      <c r="H176" s="203">
        <v>6.76</v>
      </c>
      <c r="I176" s="204">
        <v>6.9</v>
      </c>
      <c r="J176" s="204">
        <f t="shared" si="10"/>
        <v>46.64</v>
      </c>
      <c r="K176" s="205"/>
      <c r="L176" s="33"/>
      <c r="M176" s="206" t="s">
        <v>1</v>
      </c>
      <c r="N176" s="207" t="s">
        <v>42</v>
      </c>
      <c r="O176" s="208">
        <v>0</v>
      </c>
      <c r="P176" s="208">
        <f t="shared" si="11"/>
        <v>0</v>
      </c>
      <c r="Q176" s="208">
        <v>0</v>
      </c>
      <c r="R176" s="208">
        <f t="shared" si="12"/>
        <v>0</v>
      </c>
      <c r="S176" s="208">
        <v>0</v>
      </c>
      <c r="T176" s="209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10" t="s">
        <v>163</v>
      </c>
      <c r="AT176" s="210" t="s">
        <v>159</v>
      </c>
      <c r="AU176" s="210" t="s">
        <v>89</v>
      </c>
      <c r="AY176" s="14" t="s">
        <v>157</v>
      </c>
      <c r="BE176" s="211">
        <f t="shared" si="14"/>
        <v>0</v>
      </c>
      <c r="BF176" s="211">
        <f t="shared" si="15"/>
        <v>46.64</v>
      </c>
      <c r="BG176" s="211">
        <f t="shared" si="16"/>
        <v>0</v>
      </c>
      <c r="BH176" s="211">
        <f t="shared" si="17"/>
        <v>0</v>
      </c>
      <c r="BI176" s="211">
        <f t="shared" si="18"/>
        <v>0</v>
      </c>
      <c r="BJ176" s="14" t="s">
        <v>89</v>
      </c>
      <c r="BK176" s="211">
        <f t="shared" si="19"/>
        <v>46.64</v>
      </c>
      <c r="BL176" s="14" t="s">
        <v>163</v>
      </c>
      <c r="BM176" s="210" t="s">
        <v>266</v>
      </c>
    </row>
    <row r="177" spans="1:65" s="2" customFormat="1" ht="37.9" customHeight="1">
      <c r="A177" s="28"/>
      <c r="B177" s="29"/>
      <c r="C177" s="199" t="s">
        <v>267</v>
      </c>
      <c r="D177" s="199" t="s">
        <v>159</v>
      </c>
      <c r="E177" s="200" t="s">
        <v>268</v>
      </c>
      <c r="F177" s="201" t="s">
        <v>269</v>
      </c>
      <c r="G177" s="202" t="s">
        <v>162</v>
      </c>
      <c r="H177" s="203">
        <v>67.599999999999994</v>
      </c>
      <c r="I177" s="204">
        <v>4</v>
      </c>
      <c r="J177" s="204">
        <f t="shared" si="10"/>
        <v>270.39999999999998</v>
      </c>
      <c r="K177" s="205"/>
      <c r="L177" s="33"/>
      <c r="M177" s="206" t="s">
        <v>1</v>
      </c>
      <c r="N177" s="207" t="s">
        <v>42</v>
      </c>
      <c r="O177" s="208">
        <v>4.0469999999999999E-2</v>
      </c>
      <c r="P177" s="208">
        <f t="shared" si="11"/>
        <v>2.7357719999999999</v>
      </c>
      <c r="Q177" s="208">
        <v>2.44561E-3</v>
      </c>
      <c r="R177" s="208">
        <f t="shared" si="12"/>
        <v>0.16532323599999998</v>
      </c>
      <c r="S177" s="208">
        <v>0</v>
      </c>
      <c r="T177" s="209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10" t="s">
        <v>163</v>
      </c>
      <c r="AT177" s="210" t="s">
        <v>159</v>
      </c>
      <c r="AU177" s="210" t="s">
        <v>89</v>
      </c>
      <c r="AY177" s="14" t="s">
        <v>157</v>
      </c>
      <c r="BE177" s="211">
        <f t="shared" si="14"/>
        <v>0</v>
      </c>
      <c r="BF177" s="211">
        <f t="shared" si="15"/>
        <v>270.39999999999998</v>
      </c>
      <c r="BG177" s="211">
        <f t="shared" si="16"/>
        <v>0</v>
      </c>
      <c r="BH177" s="211">
        <f t="shared" si="17"/>
        <v>0</v>
      </c>
      <c r="BI177" s="211">
        <f t="shared" si="18"/>
        <v>0</v>
      </c>
      <c r="BJ177" s="14" t="s">
        <v>89</v>
      </c>
      <c r="BK177" s="211">
        <f t="shared" si="19"/>
        <v>270.39999999999998</v>
      </c>
      <c r="BL177" s="14" t="s">
        <v>163</v>
      </c>
      <c r="BM177" s="210" t="s">
        <v>270</v>
      </c>
    </row>
    <row r="178" spans="1:65" s="2" customFormat="1" ht="21.75" customHeight="1">
      <c r="A178" s="28"/>
      <c r="B178" s="29"/>
      <c r="C178" s="199" t="s">
        <v>217</v>
      </c>
      <c r="D178" s="199" t="s">
        <v>159</v>
      </c>
      <c r="E178" s="200" t="s">
        <v>271</v>
      </c>
      <c r="F178" s="201" t="s">
        <v>272</v>
      </c>
      <c r="G178" s="202" t="s">
        <v>162</v>
      </c>
      <c r="H178" s="203">
        <v>5.17</v>
      </c>
      <c r="I178" s="204">
        <v>58.17</v>
      </c>
      <c r="J178" s="204">
        <f t="shared" si="10"/>
        <v>300.74</v>
      </c>
      <c r="K178" s="205"/>
      <c r="L178" s="33"/>
      <c r="M178" s="206" t="s">
        <v>1</v>
      </c>
      <c r="N178" s="207" t="s">
        <v>42</v>
      </c>
      <c r="O178" s="208">
        <v>0</v>
      </c>
      <c r="P178" s="208">
        <f t="shared" si="11"/>
        <v>0</v>
      </c>
      <c r="Q178" s="208">
        <v>0</v>
      </c>
      <c r="R178" s="208">
        <f t="shared" si="12"/>
        <v>0</v>
      </c>
      <c r="S178" s="208">
        <v>0</v>
      </c>
      <c r="T178" s="209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210" t="s">
        <v>163</v>
      </c>
      <c r="AT178" s="210" t="s">
        <v>159</v>
      </c>
      <c r="AU178" s="210" t="s">
        <v>89</v>
      </c>
      <c r="AY178" s="14" t="s">
        <v>157</v>
      </c>
      <c r="BE178" s="211">
        <f t="shared" si="14"/>
        <v>0</v>
      </c>
      <c r="BF178" s="211">
        <f t="shared" si="15"/>
        <v>300.74</v>
      </c>
      <c r="BG178" s="211">
        <f t="shared" si="16"/>
        <v>0</v>
      </c>
      <c r="BH178" s="211">
        <f t="shared" si="17"/>
        <v>0</v>
      </c>
      <c r="BI178" s="211">
        <f t="shared" si="18"/>
        <v>0</v>
      </c>
      <c r="BJ178" s="14" t="s">
        <v>89</v>
      </c>
      <c r="BK178" s="211">
        <f t="shared" si="19"/>
        <v>300.74</v>
      </c>
      <c r="BL178" s="14" t="s">
        <v>163</v>
      </c>
      <c r="BM178" s="210" t="s">
        <v>273</v>
      </c>
    </row>
    <row r="179" spans="1:65" s="2" customFormat="1" ht="24.2" customHeight="1">
      <c r="A179" s="28"/>
      <c r="B179" s="29"/>
      <c r="C179" s="199" t="s">
        <v>274</v>
      </c>
      <c r="D179" s="199" t="s">
        <v>159</v>
      </c>
      <c r="E179" s="200" t="s">
        <v>275</v>
      </c>
      <c r="F179" s="201" t="s">
        <v>276</v>
      </c>
      <c r="G179" s="202" t="s">
        <v>162</v>
      </c>
      <c r="H179" s="203">
        <v>5.58</v>
      </c>
      <c r="I179" s="204">
        <v>14.08</v>
      </c>
      <c r="J179" s="204">
        <f t="shared" si="10"/>
        <v>78.569999999999993</v>
      </c>
      <c r="K179" s="205"/>
      <c r="L179" s="33"/>
      <c r="M179" s="206" t="s">
        <v>1</v>
      </c>
      <c r="N179" s="207" t="s">
        <v>42</v>
      </c>
      <c r="O179" s="208">
        <v>0</v>
      </c>
      <c r="P179" s="208">
        <f t="shared" si="11"/>
        <v>0</v>
      </c>
      <c r="Q179" s="208">
        <v>0</v>
      </c>
      <c r="R179" s="208">
        <f t="shared" si="12"/>
        <v>0</v>
      </c>
      <c r="S179" s="208">
        <v>0</v>
      </c>
      <c r="T179" s="209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210" t="s">
        <v>163</v>
      </c>
      <c r="AT179" s="210" t="s">
        <v>159</v>
      </c>
      <c r="AU179" s="210" t="s">
        <v>89</v>
      </c>
      <c r="AY179" s="14" t="s">
        <v>157</v>
      </c>
      <c r="BE179" s="211">
        <f t="shared" si="14"/>
        <v>0</v>
      </c>
      <c r="BF179" s="211">
        <f t="shared" si="15"/>
        <v>78.569999999999993</v>
      </c>
      <c r="BG179" s="211">
        <f t="shared" si="16"/>
        <v>0</v>
      </c>
      <c r="BH179" s="211">
        <f t="shared" si="17"/>
        <v>0</v>
      </c>
      <c r="BI179" s="211">
        <f t="shared" si="18"/>
        <v>0</v>
      </c>
      <c r="BJ179" s="14" t="s">
        <v>89</v>
      </c>
      <c r="BK179" s="211">
        <f t="shared" si="19"/>
        <v>78.569999999999993</v>
      </c>
      <c r="BL179" s="14" t="s">
        <v>163</v>
      </c>
      <c r="BM179" s="210" t="s">
        <v>277</v>
      </c>
    </row>
    <row r="180" spans="1:65" s="2" customFormat="1" ht="24.2" customHeight="1">
      <c r="A180" s="28"/>
      <c r="B180" s="29"/>
      <c r="C180" s="199" t="s">
        <v>221</v>
      </c>
      <c r="D180" s="199" t="s">
        <v>159</v>
      </c>
      <c r="E180" s="200" t="s">
        <v>278</v>
      </c>
      <c r="F180" s="201" t="s">
        <v>279</v>
      </c>
      <c r="G180" s="202" t="s">
        <v>162</v>
      </c>
      <c r="H180" s="203">
        <v>93.66</v>
      </c>
      <c r="I180" s="204">
        <v>20.85</v>
      </c>
      <c r="J180" s="204">
        <f t="shared" si="10"/>
        <v>1952.81</v>
      </c>
      <c r="K180" s="205"/>
      <c r="L180" s="33"/>
      <c r="M180" s="206" t="s">
        <v>1</v>
      </c>
      <c r="N180" s="207" t="s">
        <v>42</v>
      </c>
      <c r="O180" s="208">
        <v>0.51100000000000001</v>
      </c>
      <c r="P180" s="208">
        <f t="shared" si="11"/>
        <v>47.860259999999997</v>
      </c>
      <c r="Q180" s="208">
        <v>8.2000000000000003E-2</v>
      </c>
      <c r="R180" s="208">
        <f t="shared" si="12"/>
        <v>7.6801199999999996</v>
      </c>
      <c r="S180" s="208">
        <v>0</v>
      </c>
      <c r="T180" s="209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210" t="s">
        <v>163</v>
      </c>
      <c r="AT180" s="210" t="s">
        <v>159</v>
      </c>
      <c r="AU180" s="210" t="s">
        <v>89</v>
      </c>
      <c r="AY180" s="14" t="s">
        <v>157</v>
      </c>
      <c r="BE180" s="211">
        <f t="shared" si="14"/>
        <v>0</v>
      </c>
      <c r="BF180" s="211">
        <f t="shared" si="15"/>
        <v>1952.81</v>
      </c>
      <c r="BG180" s="211">
        <f t="shared" si="16"/>
        <v>0</v>
      </c>
      <c r="BH180" s="211">
        <f t="shared" si="17"/>
        <v>0</v>
      </c>
      <c r="BI180" s="211">
        <f t="shared" si="18"/>
        <v>0</v>
      </c>
      <c r="BJ180" s="14" t="s">
        <v>89</v>
      </c>
      <c r="BK180" s="211">
        <f t="shared" si="19"/>
        <v>1952.81</v>
      </c>
      <c r="BL180" s="14" t="s">
        <v>163</v>
      </c>
      <c r="BM180" s="210" t="s">
        <v>280</v>
      </c>
    </row>
    <row r="181" spans="1:65" s="2" customFormat="1" ht="24.2" customHeight="1">
      <c r="A181" s="28"/>
      <c r="B181" s="29"/>
      <c r="C181" s="199" t="s">
        <v>281</v>
      </c>
      <c r="D181" s="199" t="s">
        <v>159</v>
      </c>
      <c r="E181" s="200" t="s">
        <v>282</v>
      </c>
      <c r="F181" s="201" t="s">
        <v>283</v>
      </c>
      <c r="G181" s="202" t="s">
        <v>162</v>
      </c>
      <c r="H181" s="203">
        <v>5.58</v>
      </c>
      <c r="I181" s="204">
        <v>29.39</v>
      </c>
      <c r="J181" s="204">
        <f t="shared" si="10"/>
        <v>164</v>
      </c>
      <c r="K181" s="205"/>
      <c r="L181" s="33"/>
      <c r="M181" s="206" t="s">
        <v>1</v>
      </c>
      <c r="N181" s="207" t="s">
        <v>42</v>
      </c>
      <c r="O181" s="208">
        <v>0.497</v>
      </c>
      <c r="P181" s="208">
        <f t="shared" si="11"/>
        <v>2.7732600000000001</v>
      </c>
      <c r="Q181" s="208">
        <v>7.8E-2</v>
      </c>
      <c r="R181" s="208">
        <f t="shared" si="12"/>
        <v>0.43524000000000002</v>
      </c>
      <c r="S181" s="208">
        <v>0</v>
      </c>
      <c r="T181" s="209">
        <f t="shared" si="1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210" t="s">
        <v>163</v>
      </c>
      <c r="AT181" s="210" t="s">
        <v>159</v>
      </c>
      <c r="AU181" s="210" t="s">
        <v>89</v>
      </c>
      <c r="AY181" s="14" t="s">
        <v>157</v>
      </c>
      <c r="BE181" s="211">
        <f t="shared" si="14"/>
        <v>0</v>
      </c>
      <c r="BF181" s="211">
        <f t="shared" si="15"/>
        <v>164</v>
      </c>
      <c r="BG181" s="211">
        <f t="shared" si="16"/>
        <v>0</v>
      </c>
      <c r="BH181" s="211">
        <f t="shared" si="17"/>
        <v>0</v>
      </c>
      <c r="BI181" s="211">
        <f t="shared" si="18"/>
        <v>0</v>
      </c>
      <c r="BJ181" s="14" t="s">
        <v>89</v>
      </c>
      <c r="BK181" s="211">
        <f t="shared" si="19"/>
        <v>164</v>
      </c>
      <c r="BL181" s="14" t="s">
        <v>163</v>
      </c>
      <c r="BM181" s="210" t="s">
        <v>284</v>
      </c>
    </row>
    <row r="182" spans="1:65" s="2" customFormat="1" ht="24.2" customHeight="1">
      <c r="A182" s="28"/>
      <c r="B182" s="29"/>
      <c r="C182" s="199" t="s">
        <v>224</v>
      </c>
      <c r="D182" s="199" t="s">
        <v>159</v>
      </c>
      <c r="E182" s="200" t="s">
        <v>285</v>
      </c>
      <c r="F182" s="201" t="s">
        <v>286</v>
      </c>
      <c r="G182" s="202" t="s">
        <v>287</v>
      </c>
      <c r="H182" s="203">
        <v>135.19999999999999</v>
      </c>
      <c r="I182" s="204">
        <v>3.09</v>
      </c>
      <c r="J182" s="204">
        <f t="shared" si="10"/>
        <v>417.77</v>
      </c>
      <c r="K182" s="205"/>
      <c r="L182" s="33"/>
      <c r="M182" s="206" t="s">
        <v>1</v>
      </c>
      <c r="N182" s="207" t="s">
        <v>42</v>
      </c>
      <c r="O182" s="208">
        <v>0</v>
      </c>
      <c r="P182" s="208">
        <f t="shared" si="11"/>
        <v>0</v>
      </c>
      <c r="Q182" s="208">
        <v>0</v>
      </c>
      <c r="R182" s="208">
        <f t="shared" si="12"/>
        <v>0</v>
      </c>
      <c r="S182" s="208">
        <v>0</v>
      </c>
      <c r="T182" s="209">
        <f t="shared" si="1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210" t="s">
        <v>163</v>
      </c>
      <c r="AT182" s="210" t="s">
        <v>159</v>
      </c>
      <c r="AU182" s="210" t="s">
        <v>89</v>
      </c>
      <c r="AY182" s="14" t="s">
        <v>157</v>
      </c>
      <c r="BE182" s="211">
        <f t="shared" si="14"/>
        <v>0</v>
      </c>
      <c r="BF182" s="211">
        <f t="shared" si="15"/>
        <v>417.77</v>
      </c>
      <c r="BG182" s="211">
        <f t="shared" si="16"/>
        <v>0</v>
      </c>
      <c r="BH182" s="211">
        <f t="shared" si="17"/>
        <v>0</v>
      </c>
      <c r="BI182" s="211">
        <f t="shared" si="18"/>
        <v>0</v>
      </c>
      <c r="BJ182" s="14" t="s">
        <v>89</v>
      </c>
      <c r="BK182" s="211">
        <f t="shared" si="19"/>
        <v>417.77</v>
      </c>
      <c r="BL182" s="14" t="s">
        <v>163</v>
      </c>
      <c r="BM182" s="210" t="s">
        <v>288</v>
      </c>
    </row>
    <row r="183" spans="1:65" s="12" customFormat="1" ht="22.9" customHeight="1">
      <c r="B183" s="184"/>
      <c r="C183" s="185"/>
      <c r="D183" s="186" t="s">
        <v>75</v>
      </c>
      <c r="E183" s="197" t="s">
        <v>191</v>
      </c>
      <c r="F183" s="197" t="s">
        <v>289</v>
      </c>
      <c r="G183" s="185"/>
      <c r="H183" s="185"/>
      <c r="I183" s="185"/>
      <c r="J183" s="198">
        <f>BK183</f>
        <v>63955.12</v>
      </c>
      <c r="K183" s="185"/>
      <c r="L183" s="189"/>
      <c r="M183" s="190"/>
      <c r="N183" s="191"/>
      <c r="O183" s="191"/>
      <c r="P183" s="192">
        <f>SUM(P184:P215)</f>
        <v>40.307200000000002</v>
      </c>
      <c r="Q183" s="191"/>
      <c r="R183" s="192">
        <f>SUM(R184:R215)</f>
        <v>0</v>
      </c>
      <c r="S183" s="191"/>
      <c r="T183" s="193">
        <f>SUM(T184:T215)</f>
        <v>0</v>
      </c>
      <c r="AR183" s="194" t="s">
        <v>83</v>
      </c>
      <c r="AT183" s="195" t="s">
        <v>75</v>
      </c>
      <c r="AU183" s="195" t="s">
        <v>83</v>
      </c>
      <c r="AY183" s="194" t="s">
        <v>157</v>
      </c>
      <c r="BK183" s="196">
        <f>SUM(BK184:BK215)</f>
        <v>63955.12</v>
      </c>
    </row>
    <row r="184" spans="1:65" s="2" customFormat="1" ht="33" customHeight="1">
      <c r="A184" s="28"/>
      <c r="B184" s="29"/>
      <c r="C184" s="199" t="s">
        <v>290</v>
      </c>
      <c r="D184" s="199" t="s">
        <v>159</v>
      </c>
      <c r="E184" s="200" t="s">
        <v>291</v>
      </c>
      <c r="F184" s="201" t="s">
        <v>292</v>
      </c>
      <c r="G184" s="202" t="s">
        <v>287</v>
      </c>
      <c r="H184" s="203">
        <v>135.19999999999999</v>
      </c>
      <c r="I184" s="204">
        <v>10.45</v>
      </c>
      <c r="J184" s="204">
        <f t="shared" ref="J184:J215" si="20">ROUND(I184*H184,2)</f>
        <v>1412.84</v>
      </c>
      <c r="K184" s="205"/>
      <c r="L184" s="33"/>
      <c r="M184" s="206" t="s">
        <v>1</v>
      </c>
      <c r="N184" s="207" t="s">
        <v>42</v>
      </c>
      <c r="O184" s="208">
        <v>0</v>
      </c>
      <c r="P184" s="208">
        <f t="shared" ref="P184:P215" si="21">O184*H184</f>
        <v>0</v>
      </c>
      <c r="Q184" s="208">
        <v>0</v>
      </c>
      <c r="R184" s="208">
        <f t="shared" ref="R184:R215" si="22">Q184*H184</f>
        <v>0</v>
      </c>
      <c r="S184" s="208">
        <v>0</v>
      </c>
      <c r="T184" s="209">
        <f t="shared" ref="T184:T215" si="23"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210" t="s">
        <v>163</v>
      </c>
      <c r="AT184" s="210" t="s">
        <v>159</v>
      </c>
      <c r="AU184" s="210" t="s">
        <v>89</v>
      </c>
      <c r="AY184" s="14" t="s">
        <v>157</v>
      </c>
      <c r="BE184" s="211">
        <f t="shared" ref="BE184:BE215" si="24">IF(N184="základná",J184,0)</f>
        <v>0</v>
      </c>
      <c r="BF184" s="211">
        <f t="shared" ref="BF184:BF215" si="25">IF(N184="znížená",J184,0)</f>
        <v>1412.84</v>
      </c>
      <c r="BG184" s="211">
        <f t="shared" ref="BG184:BG215" si="26">IF(N184="zákl. prenesená",J184,0)</f>
        <v>0</v>
      </c>
      <c r="BH184" s="211">
        <f t="shared" ref="BH184:BH215" si="27">IF(N184="zníž. prenesená",J184,0)</f>
        <v>0</v>
      </c>
      <c r="BI184" s="211">
        <f t="shared" ref="BI184:BI215" si="28">IF(N184="nulová",J184,0)</f>
        <v>0</v>
      </c>
      <c r="BJ184" s="14" t="s">
        <v>89</v>
      </c>
      <c r="BK184" s="211">
        <f t="shared" ref="BK184:BK215" si="29">ROUND(I184*H184,2)</f>
        <v>1412.84</v>
      </c>
      <c r="BL184" s="14" t="s">
        <v>163</v>
      </c>
      <c r="BM184" s="210" t="s">
        <v>293</v>
      </c>
    </row>
    <row r="185" spans="1:65" s="2" customFormat="1" ht="16.5" customHeight="1">
      <c r="A185" s="28"/>
      <c r="B185" s="29"/>
      <c r="C185" s="212" t="s">
        <v>228</v>
      </c>
      <c r="D185" s="212" t="s">
        <v>294</v>
      </c>
      <c r="E185" s="213" t="s">
        <v>295</v>
      </c>
      <c r="F185" s="214" t="s">
        <v>296</v>
      </c>
      <c r="G185" s="215" t="s">
        <v>297</v>
      </c>
      <c r="H185" s="216">
        <v>136.55000000000001</v>
      </c>
      <c r="I185" s="217">
        <v>5.81</v>
      </c>
      <c r="J185" s="217">
        <f t="shared" si="20"/>
        <v>793.36</v>
      </c>
      <c r="K185" s="218"/>
      <c r="L185" s="219"/>
      <c r="M185" s="220" t="s">
        <v>1</v>
      </c>
      <c r="N185" s="221" t="s">
        <v>42</v>
      </c>
      <c r="O185" s="208">
        <v>0</v>
      </c>
      <c r="P185" s="208">
        <f t="shared" si="21"/>
        <v>0</v>
      </c>
      <c r="Q185" s="208">
        <v>0</v>
      </c>
      <c r="R185" s="208">
        <f t="shared" si="22"/>
        <v>0</v>
      </c>
      <c r="S185" s="208">
        <v>0</v>
      </c>
      <c r="T185" s="209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210" t="s">
        <v>173</v>
      </c>
      <c r="AT185" s="210" t="s">
        <v>294</v>
      </c>
      <c r="AU185" s="210" t="s">
        <v>89</v>
      </c>
      <c r="AY185" s="14" t="s">
        <v>157</v>
      </c>
      <c r="BE185" s="211">
        <f t="shared" si="24"/>
        <v>0</v>
      </c>
      <c r="BF185" s="211">
        <f t="shared" si="25"/>
        <v>793.36</v>
      </c>
      <c r="BG185" s="211">
        <f t="shared" si="26"/>
        <v>0</v>
      </c>
      <c r="BH185" s="211">
        <f t="shared" si="27"/>
        <v>0</v>
      </c>
      <c r="BI185" s="211">
        <f t="shared" si="28"/>
        <v>0</v>
      </c>
      <c r="BJ185" s="14" t="s">
        <v>89</v>
      </c>
      <c r="BK185" s="211">
        <f t="shared" si="29"/>
        <v>793.36</v>
      </c>
      <c r="BL185" s="14" t="s">
        <v>163</v>
      </c>
      <c r="BM185" s="210" t="s">
        <v>298</v>
      </c>
    </row>
    <row r="186" spans="1:65" s="2" customFormat="1" ht="33" customHeight="1">
      <c r="A186" s="28"/>
      <c r="B186" s="29"/>
      <c r="C186" s="199" t="s">
        <v>299</v>
      </c>
      <c r="D186" s="199" t="s">
        <v>159</v>
      </c>
      <c r="E186" s="200" t="s">
        <v>300</v>
      </c>
      <c r="F186" s="201" t="s">
        <v>301</v>
      </c>
      <c r="G186" s="202" t="s">
        <v>166</v>
      </c>
      <c r="H186" s="203">
        <v>8.11</v>
      </c>
      <c r="I186" s="204">
        <v>106.96</v>
      </c>
      <c r="J186" s="204">
        <f t="shared" si="20"/>
        <v>867.45</v>
      </c>
      <c r="K186" s="205"/>
      <c r="L186" s="33"/>
      <c r="M186" s="206" t="s">
        <v>1</v>
      </c>
      <c r="N186" s="207" t="s">
        <v>42</v>
      </c>
      <c r="O186" s="208">
        <v>0</v>
      </c>
      <c r="P186" s="208">
        <f t="shared" si="21"/>
        <v>0</v>
      </c>
      <c r="Q186" s="208">
        <v>0</v>
      </c>
      <c r="R186" s="208">
        <f t="shared" si="22"/>
        <v>0</v>
      </c>
      <c r="S186" s="208">
        <v>0</v>
      </c>
      <c r="T186" s="209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210" t="s">
        <v>163</v>
      </c>
      <c r="AT186" s="210" t="s">
        <v>159</v>
      </c>
      <c r="AU186" s="210" t="s">
        <v>89</v>
      </c>
      <c r="AY186" s="14" t="s">
        <v>157</v>
      </c>
      <c r="BE186" s="211">
        <f t="shared" si="24"/>
        <v>0</v>
      </c>
      <c r="BF186" s="211">
        <f t="shared" si="25"/>
        <v>867.45</v>
      </c>
      <c r="BG186" s="211">
        <f t="shared" si="26"/>
        <v>0</v>
      </c>
      <c r="BH186" s="211">
        <f t="shared" si="27"/>
        <v>0</v>
      </c>
      <c r="BI186" s="211">
        <f t="shared" si="28"/>
        <v>0</v>
      </c>
      <c r="BJ186" s="14" t="s">
        <v>89</v>
      </c>
      <c r="BK186" s="211">
        <f t="shared" si="29"/>
        <v>867.45</v>
      </c>
      <c r="BL186" s="14" t="s">
        <v>163</v>
      </c>
      <c r="BM186" s="210" t="s">
        <v>302</v>
      </c>
    </row>
    <row r="187" spans="1:65" s="2" customFormat="1" ht="37.9" customHeight="1">
      <c r="A187" s="28"/>
      <c r="B187" s="29"/>
      <c r="C187" s="199" t="s">
        <v>231</v>
      </c>
      <c r="D187" s="199" t="s">
        <v>159</v>
      </c>
      <c r="E187" s="200" t="s">
        <v>303</v>
      </c>
      <c r="F187" s="201" t="s">
        <v>304</v>
      </c>
      <c r="G187" s="202" t="s">
        <v>162</v>
      </c>
      <c r="H187" s="203">
        <v>1150.3800000000001</v>
      </c>
      <c r="I187" s="204">
        <v>0.99</v>
      </c>
      <c r="J187" s="204">
        <f t="shared" si="20"/>
        <v>1138.8800000000001</v>
      </c>
      <c r="K187" s="205"/>
      <c r="L187" s="33"/>
      <c r="M187" s="206" t="s">
        <v>1</v>
      </c>
      <c r="N187" s="207" t="s">
        <v>42</v>
      </c>
      <c r="O187" s="208">
        <v>0</v>
      </c>
      <c r="P187" s="208">
        <f t="shared" si="21"/>
        <v>0</v>
      </c>
      <c r="Q187" s="208">
        <v>0</v>
      </c>
      <c r="R187" s="208">
        <f t="shared" si="22"/>
        <v>0</v>
      </c>
      <c r="S187" s="208">
        <v>0</v>
      </c>
      <c r="T187" s="209">
        <f t="shared" si="2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210" t="s">
        <v>163</v>
      </c>
      <c r="AT187" s="210" t="s">
        <v>159</v>
      </c>
      <c r="AU187" s="210" t="s">
        <v>89</v>
      </c>
      <c r="AY187" s="14" t="s">
        <v>157</v>
      </c>
      <c r="BE187" s="211">
        <f t="shared" si="24"/>
        <v>0</v>
      </c>
      <c r="BF187" s="211">
        <f t="shared" si="25"/>
        <v>1138.8800000000001</v>
      </c>
      <c r="BG187" s="211">
        <f t="shared" si="26"/>
        <v>0</v>
      </c>
      <c r="BH187" s="211">
        <f t="shared" si="27"/>
        <v>0</v>
      </c>
      <c r="BI187" s="211">
        <f t="shared" si="28"/>
        <v>0</v>
      </c>
      <c r="BJ187" s="14" t="s">
        <v>89</v>
      </c>
      <c r="BK187" s="211">
        <f t="shared" si="29"/>
        <v>1138.8800000000001</v>
      </c>
      <c r="BL187" s="14" t="s">
        <v>163</v>
      </c>
      <c r="BM187" s="210" t="s">
        <v>305</v>
      </c>
    </row>
    <row r="188" spans="1:65" s="2" customFormat="1" ht="44.25" customHeight="1">
      <c r="A188" s="28"/>
      <c r="B188" s="29"/>
      <c r="C188" s="199" t="s">
        <v>306</v>
      </c>
      <c r="D188" s="199" t="s">
        <v>159</v>
      </c>
      <c r="E188" s="200" t="s">
        <v>307</v>
      </c>
      <c r="F188" s="201" t="s">
        <v>308</v>
      </c>
      <c r="G188" s="202" t="s">
        <v>162</v>
      </c>
      <c r="H188" s="203">
        <v>3451.14</v>
      </c>
      <c r="I188" s="204">
        <v>1.76</v>
      </c>
      <c r="J188" s="204">
        <f t="shared" si="20"/>
        <v>6074.01</v>
      </c>
      <c r="K188" s="205"/>
      <c r="L188" s="33"/>
      <c r="M188" s="206" t="s">
        <v>1</v>
      </c>
      <c r="N188" s="207" t="s">
        <v>42</v>
      </c>
      <c r="O188" s="208">
        <v>0</v>
      </c>
      <c r="P188" s="208">
        <f t="shared" si="21"/>
        <v>0</v>
      </c>
      <c r="Q188" s="208">
        <v>0</v>
      </c>
      <c r="R188" s="208">
        <f t="shared" si="22"/>
        <v>0</v>
      </c>
      <c r="S188" s="208">
        <v>0</v>
      </c>
      <c r="T188" s="209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210" t="s">
        <v>163</v>
      </c>
      <c r="AT188" s="210" t="s">
        <v>159</v>
      </c>
      <c r="AU188" s="210" t="s">
        <v>89</v>
      </c>
      <c r="AY188" s="14" t="s">
        <v>157</v>
      </c>
      <c r="BE188" s="211">
        <f t="shared" si="24"/>
        <v>0</v>
      </c>
      <c r="BF188" s="211">
        <f t="shared" si="25"/>
        <v>6074.01</v>
      </c>
      <c r="BG188" s="211">
        <f t="shared" si="26"/>
        <v>0</v>
      </c>
      <c r="BH188" s="211">
        <f t="shared" si="27"/>
        <v>0</v>
      </c>
      <c r="BI188" s="211">
        <f t="shared" si="28"/>
        <v>0</v>
      </c>
      <c r="BJ188" s="14" t="s">
        <v>89</v>
      </c>
      <c r="BK188" s="211">
        <f t="shared" si="29"/>
        <v>6074.01</v>
      </c>
      <c r="BL188" s="14" t="s">
        <v>163</v>
      </c>
      <c r="BM188" s="210" t="s">
        <v>309</v>
      </c>
    </row>
    <row r="189" spans="1:65" s="2" customFormat="1" ht="37.9" customHeight="1">
      <c r="A189" s="28"/>
      <c r="B189" s="29"/>
      <c r="C189" s="199" t="s">
        <v>235</v>
      </c>
      <c r="D189" s="199" t="s">
        <v>159</v>
      </c>
      <c r="E189" s="200" t="s">
        <v>310</v>
      </c>
      <c r="F189" s="201" t="s">
        <v>311</v>
      </c>
      <c r="G189" s="202" t="s">
        <v>162</v>
      </c>
      <c r="H189" s="203">
        <v>1150.3800000000001</v>
      </c>
      <c r="I189" s="204">
        <v>0.77</v>
      </c>
      <c r="J189" s="204">
        <f t="shared" si="20"/>
        <v>885.79</v>
      </c>
      <c r="K189" s="205"/>
      <c r="L189" s="33"/>
      <c r="M189" s="206" t="s">
        <v>1</v>
      </c>
      <c r="N189" s="207" t="s">
        <v>42</v>
      </c>
      <c r="O189" s="208">
        <v>0</v>
      </c>
      <c r="P189" s="208">
        <f t="shared" si="21"/>
        <v>0</v>
      </c>
      <c r="Q189" s="208">
        <v>0</v>
      </c>
      <c r="R189" s="208">
        <f t="shared" si="22"/>
        <v>0</v>
      </c>
      <c r="S189" s="208">
        <v>0</v>
      </c>
      <c r="T189" s="209">
        <f t="shared" si="2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210" t="s">
        <v>163</v>
      </c>
      <c r="AT189" s="210" t="s">
        <v>159</v>
      </c>
      <c r="AU189" s="210" t="s">
        <v>89</v>
      </c>
      <c r="AY189" s="14" t="s">
        <v>157</v>
      </c>
      <c r="BE189" s="211">
        <f t="shared" si="24"/>
        <v>0</v>
      </c>
      <c r="BF189" s="211">
        <f t="shared" si="25"/>
        <v>885.79</v>
      </c>
      <c r="BG189" s="211">
        <f t="shared" si="26"/>
        <v>0</v>
      </c>
      <c r="BH189" s="211">
        <f t="shared" si="27"/>
        <v>0</v>
      </c>
      <c r="BI189" s="211">
        <f t="shared" si="28"/>
        <v>0</v>
      </c>
      <c r="BJ189" s="14" t="s">
        <v>89</v>
      </c>
      <c r="BK189" s="211">
        <f t="shared" si="29"/>
        <v>885.79</v>
      </c>
      <c r="BL189" s="14" t="s">
        <v>163</v>
      </c>
      <c r="BM189" s="210" t="s">
        <v>312</v>
      </c>
    </row>
    <row r="190" spans="1:65" s="2" customFormat="1" ht="24.2" customHeight="1">
      <c r="A190" s="28"/>
      <c r="B190" s="29"/>
      <c r="C190" s="199" t="s">
        <v>313</v>
      </c>
      <c r="D190" s="199" t="s">
        <v>159</v>
      </c>
      <c r="E190" s="200" t="s">
        <v>314</v>
      </c>
      <c r="F190" s="201" t="s">
        <v>315</v>
      </c>
      <c r="G190" s="202" t="s">
        <v>162</v>
      </c>
      <c r="H190" s="203">
        <v>9.69</v>
      </c>
      <c r="I190" s="204">
        <v>6.71</v>
      </c>
      <c r="J190" s="204">
        <f t="shared" si="20"/>
        <v>65.02</v>
      </c>
      <c r="K190" s="205"/>
      <c r="L190" s="33"/>
      <c r="M190" s="206" t="s">
        <v>1</v>
      </c>
      <c r="N190" s="207" t="s">
        <v>42</v>
      </c>
      <c r="O190" s="208">
        <v>0</v>
      </c>
      <c r="P190" s="208">
        <f t="shared" si="21"/>
        <v>0</v>
      </c>
      <c r="Q190" s="208">
        <v>0</v>
      </c>
      <c r="R190" s="208">
        <f t="shared" si="22"/>
        <v>0</v>
      </c>
      <c r="S190" s="208">
        <v>0</v>
      </c>
      <c r="T190" s="209">
        <f t="shared" si="2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210" t="s">
        <v>163</v>
      </c>
      <c r="AT190" s="210" t="s">
        <v>159</v>
      </c>
      <c r="AU190" s="210" t="s">
        <v>89</v>
      </c>
      <c r="AY190" s="14" t="s">
        <v>157</v>
      </c>
      <c r="BE190" s="211">
        <f t="shared" si="24"/>
        <v>0</v>
      </c>
      <c r="BF190" s="211">
        <f t="shared" si="25"/>
        <v>65.02</v>
      </c>
      <c r="BG190" s="211">
        <f t="shared" si="26"/>
        <v>0</v>
      </c>
      <c r="BH190" s="211">
        <f t="shared" si="27"/>
        <v>0</v>
      </c>
      <c r="BI190" s="211">
        <f t="shared" si="28"/>
        <v>0</v>
      </c>
      <c r="BJ190" s="14" t="s">
        <v>89</v>
      </c>
      <c r="BK190" s="211">
        <f t="shared" si="29"/>
        <v>65.02</v>
      </c>
      <c r="BL190" s="14" t="s">
        <v>163</v>
      </c>
      <c r="BM190" s="210" t="s">
        <v>316</v>
      </c>
    </row>
    <row r="191" spans="1:65" s="2" customFormat="1" ht="24.2" customHeight="1">
      <c r="A191" s="28"/>
      <c r="B191" s="29"/>
      <c r="C191" s="199" t="s">
        <v>238</v>
      </c>
      <c r="D191" s="199" t="s">
        <v>159</v>
      </c>
      <c r="E191" s="200" t="s">
        <v>317</v>
      </c>
      <c r="F191" s="201" t="s">
        <v>318</v>
      </c>
      <c r="G191" s="202" t="s">
        <v>162</v>
      </c>
      <c r="H191" s="203">
        <v>857.32</v>
      </c>
      <c r="I191" s="204">
        <v>1.34</v>
      </c>
      <c r="J191" s="204">
        <f t="shared" si="20"/>
        <v>1148.81</v>
      </c>
      <c r="K191" s="205"/>
      <c r="L191" s="33"/>
      <c r="M191" s="206" t="s">
        <v>1</v>
      </c>
      <c r="N191" s="207" t="s">
        <v>42</v>
      </c>
      <c r="O191" s="208">
        <v>0</v>
      </c>
      <c r="P191" s="208">
        <f t="shared" si="21"/>
        <v>0</v>
      </c>
      <c r="Q191" s="208">
        <v>0</v>
      </c>
      <c r="R191" s="208">
        <f t="shared" si="22"/>
        <v>0</v>
      </c>
      <c r="S191" s="208">
        <v>0</v>
      </c>
      <c r="T191" s="209">
        <f t="shared" si="2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210" t="s">
        <v>163</v>
      </c>
      <c r="AT191" s="210" t="s">
        <v>159</v>
      </c>
      <c r="AU191" s="210" t="s">
        <v>89</v>
      </c>
      <c r="AY191" s="14" t="s">
        <v>157</v>
      </c>
      <c r="BE191" s="211">
        <f t="shared" si="24"/>
        <v>0</v>
      </c>
      <c r="BF191" s="211">
        <f t="shared" si="25"/>
        <v>1148.81</v>
      </c>
      <c r="BG191" s="211">
        <f t="shared" si="26"/>
        <v>0</v>
      </c>
      <c r="BH191" s="211">
        <f t="shared" si="27"/>
        <v>0</v>
      </c>
      <c r="BI191" s="211">
        <f t="shared" si="28"/>
        <v>0</v>
      </c>
      <c r="BJ191" s="14" t="s">
        <v>89</v>
      </c>
      <c r="BK191" s="211">
        <f t="shared" si="29"/>
        <v>1148.81</v>
      </c>
      <c r="BL191" s="14" t="s">
        <v>163</v>
      </c>
      <c r="BM191" s="210" t="s">
        <v>319</v>
      </c>
    </row>
    <row r="192" spans="1:65" s="2" customFormat="1" ht="24.2" customHeight="1">
      <c r="A192" s="28"/>
      <c r="B192" s="29"/>
      <c r="C192" s="199" t="s">
        <v>320</v>
      </c>
      <c r="D192" s="199" t="s">
        <v>159</v>
      </c>
      <c r="E192" s="200" t="s">
        <v>321</v>
      </c>
      <c r="F192" s="201" t="s">
        <v>322</v>
      </c>
      <c r="G192" s="202" t="s">
        <v>162</v>
      </c>
      <c r="H192" s="203">
        <v>857.32</v>
      </c>
      <c r="I192" s="204">
        <v>0.78</v>
      </c>
      <c r="J192" s="204">
        <f t="shared" si="20"/>
        <v>668.71</v>
      </c>
      <c r="K192" s="205"/>
      <c r="L192" s="33"/>
      <c r="M192" s="206" t="s">
        <v>1</v>
      </c>
      <c r="N192" s="207" t="s">
        <v>42</v>
      </c>
      <c r="O192" s="208">
        <v>4.5999999999999999E-2</v>
      </c>
      <c r="P192" s="208">
        <f t="shared" si="21"/>
        <v>39.436720000000001</v>
      </c>
      <c r="Q192" s="208">
        <v>0</v>
      </c>
      <c r="R192" s="208">
        <f t="shared" si="22"/>
        <v>0</v>
      </c>
      <c r="S192" s="208">
        <v>0</v>
      </c>
      <c r="T192" s="209">
        <f t="shared" si="2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210" t="s">
        <v>163</v>
      </c>
      <c r="AT192" s="210" t="s">
        <v>159</v>
      </c>
      <c r="AU192" s="210" t="s">
        <v>89</v>
      </c>
      <c r="AY192" s="14" t="s">
        <v>157</v>
      </c>
      <c r="BE192" s="211">
        <f t="shared" si="24"/>
        <v>0</v>
      </c>
      <c r="BF192" s="211">
        <f t="shared" si="25"/>
        <v>668.71</v>
      </c>
      <c r="BG192" s="211">
        <f t="shared" si="26"/>
        <v>0</v>
      </c>
      <c r="BH192" s="211">
        <f t="shared" si="27"/>
        <v>0</v>
      </c>
      <c r="BI192" s="211">
        <f t="shared" si="28"/>
        <v>0</v>
      </c>
      <c r="BJ192" s="14" t="s">
        <v>89</v>
      </c>
      <c r="BK192" s="211">
        <f t="shared" si="29"/>
        <v>668.71</v>
      </c>
      <c r="BL192" s="14" t="s">
        <v>163</v>
      </c>
      <c r="BM192" s="210" t="s">
        <v>323</v>
      </c>
    </row>
    <row r="193" spans="1:65" s="2" customFormat="1" ht="24.2" customHeight="1">
      <c r="A193" s="28"/>
      <c r="B193" s="29"/>
      <c r="C193" s="199" t="s">
        <v>242</v>
      </c>
      <c r="D193" s="199" t="s">
        <v>159</v>
      </c>
      <c r="E193" s="200" t="s">
        <v>324</v>
      </c>
      <c r="F193" s="201" t="s">
        <v>325</v>
      </c>
      <c r="G193" s="202" t="s">
        <v>326</v>
      </c>
      <c r="H193" s="203">
        <v>1</v>
      </c>
      <c r="I193" s="204">
        <v>80</v>
      </c>
      <c r="J193" s="204">
        <f t="shared" si="20"/>
        <v>80</v>
      </c>
      <c r="K193" s="205"/>
      <c r="L193" s="33"/>
      <c r="M193" s="206" t="s">
        <v>1</v>
      </c>
      <c r="N193" s="207" t="s">
        <v>42</v>
      </c>
      <c r="O193" s="208">
        <v>0</v>
      </c>
      <c r="P193" s="208">
        <f t="shared" si="21"/>
        <v>0</v>
      </c>
      <c r="Q193" s="208">
        <v>0</v>
      </c>
      <c r="R193" s="208">
        <f t="shared" si="22"/>
        <v>0</v>
      </c>
      <c r="S193" s="208">
        <v>0</v>
      </c>
      <c r="T193" s="209">
        <f t="shared" si="2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210" t="s">
        <v>163</v>
      </c>
      <c r="AT193" s="210" t="s">
        <v>159</v>
      </c>
      <c r="AU193" s="210" t="s">
        <v>89</v>
      </c>
      <c r="AY193" s="14" t="s">
        <v>157</v>
      </c>
      <c r="BE193" s="211">
        <f t="shared" si="24"/>
        <v>0</v>
      </c>
      <c r="BF193" s="211">
        <f t="shared" si="25"/>
        <v>80</v>
      </c>
      <c r="BG193" s="211">
        <f t="shared" si="26"/>
        <v>0</v>
      </c>
      <c r="BH193" s="211">
        <f t="shared" si="27"/>
        <v>0</v>
      </c>
      <c r="BI193" s="211">
        <f t="shared" si="28"/>
        <v>0</v>
      </c>
      <c r="BJ193" s="14" t="s">
        <v>89</v>
      </c>
      <c r="BK193" s="211">
        <f t="shared" si="29"/>
        <v>80</v>
      </c>
      <c r="BL193" s="14" t="s">
        <v>163</v>
      </c>
      <c r="BM193" s="210" t="s">
        <v>327</v>
      </c>
    </row>
    <row r="194" spans="1:65" s="2" customFormat="1" ht="16.5" customHeight="1">
      <c r="A194" s="28"/>
      <c r="B194" s="29"/>
      <c r="C194" s="199" t="s">
        <v>328</v>
      </c>
      <c r="D194" s="199" t="s">
        <v>159</v>
      </c>
      <c r="E194" s="200" t="s">
        <v>329</v>
      </c>
      <c r="F194" s="201" t="s">
        <v>330</v>
      </c>
      <c r="G194" s="202" t="s">
        <v>326</v>
      </c>
      <c r="H194" s="203">
        <v>1</v>
      </c>
      <c r="I194" s="204">
        <v>300</v>
      </c>
      <c r="J194" s="204">
        <f t="shared" si="20"/>
        <v>300</v>
      </c>
      <c r="K194" s="205"/>
      <c r="L194" s="33"/>
      <c r="M194" s="206" t="s">
        <v>1</v>
      </c>
      <c r="N194" s="207" t="s">
        <v>42</v>
      </c>
      <c r="O194" s="208">
        <v>0</v>
      </c>
      <c r="P194" s="208">
        <f t="shared" si="21"/>
        <v>0</v>
      </c>
      <c r="Q194" s="208">
        <v>0</v>
      </c>
      <c r="R194" s="208">
        <f t="shared" si="22"/>
        <v>0</v>
      </c>
      <c r="S194" s="208">
        <v>0</v>
      </c>
      <c r="T194" s="209">
        <f t="shared" si="2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210" t="s">
        <v>163</v>
      </c>
      <c r="AT194" s="210" t="s">
        <v>159</v>
      </c>
      <c r="AU194" s="210" t="s">
        <v>89</v>
      </c>
      <c r="AY194" s="14" t="s">
        <v>157</v>
      </c>
      <c r="BE194" s="211">
        <f t="shared" si="24"/>
        <v>0</v>
      </c>
      <c r="BF194" s="211">
        <f t="shared" si="25"/>
        <v>300</v>
      </c>
      <c r="BG194" s="211">
        <f t="shared" si="26"/>
        <v>0</v>
      </c>
      <c r="BH194" s="211">
        <f t="shared" si="27"/>
        <v>0</v>
      </c>
      <c r="BI194" s="211">
        <f t="shared" si="28"/>
        <v>0</v>
      </c>
      <c r="BJ194" s="14" t="s">
        <v>89</v>
      </c>
      <c r="BK194" s="211">
        <f t="shared" si="29"/>
        <v>300</v>
      </c>
      <c r="BL194" s="14" t="s">
        <v>163</v>
      </c>
      <c r="BM194" s="210" t="s">
        <v>331</v>
      </c>
    </row>
    <row r="195" spans="1:65" s="2" customFormat="1" ht="16.5" customHeight="1">
      <c r="A195" s="28"/>
      <c r="B195" s="29"/>
      <c r="C195" s="199" t="s">
        <v>245</v>
      </c>
      <c r="D195" s="199" t="s">
        <v>159</v>
      </c>
      <c r="E195" s="200" t="s">
        <v>332</v>
      </c>
      <c r="F195" s="201" t="s">
        <v>333</v>
      </c>
      <c r="G195" s="202" t="s">
        <v>326</v>
      </c>
      <c r="H195" s="203">
        <v>1</v>
      </c>
      <c r="I195" s="204">
        <v>400</v>
      </c>
      <c r="J195" s="204">
        <f t="shared" si="20"/>
        <v>400</v>
      </c>
      <c r="K195" s="205"/>
      <c r="L195" s="33"/>
      <c r="M195" s="206" t="s">
        <v>1</v>
      </c>
      <c r="N195" s="207" t="s">
        <v>42</v>
      </c>
      <c r="O195" s="208">
        <v>0</v>
      </c>
      <c r="P195" s="208">
        <f t="shared" si="21"/>
        <v>0</v>
      </c>
      <c r="Q195" s="208">
        <v>0</v>
      </c>
      <c r="R195" s="208">
        <f t="shared" si="22"/>
        <v>0</v>
      </c>
      <c r="S195" s="208">
        <v>0</v>
      </c>
      <c r="T195" s="209">
        <f t="shared" si="2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210" t="s">
        <v>163</v>
      </c>
      <c r="AT195" s="210" t="s">
        <v>159</v>
      </c>
      <c r="AU195" s="210" t="s">
        <v>89</v>
      </c>
      <c r="AY195" s="14" t="s">
        <v>157</v>
      </c>
      <c r="BE195" s="211">
        <f t="shared" si="24"/>
        <v>0</v>
      </c>
      <c r="BF195" s="211">
        <f t="shared" si="25"/>
        <v>400</v>
      </c>
      <c r="BG195" s="211">
        <f t="shared" si="26"/>
        <v>0</v>
      </c>
      <c r="BH195" s="211">
        <f t="shared" si="27"/>
        <v>0</v>
      </c>
      <c r="BI195" s="211">
        <f t="shared" si="28"/>
        <v>0</v>
      </c>
      <c r="BJ195" s="14" t="s">
        <v>89</v>
      </c>
      <c r="BK195" s="211">
        <f t="shared" si="29"/>
        <v>400</v>
      </c>
      <c r="BL195" s="14" t="s">
        <v>163</v>
      </c>
      <c r="BM195" s="210" t="s">
        <v>334</v>
      </c>
    </row>
    <row r="196" spans="1:65" s="2" customFormat="1" ht="21.75" customHeight="1">
      <c r="A196" s="28"/>
      <c r="B196" s="29"/>
      <c r="C196" s="199" t="s">
        <v>335</v>
      </c>
      <c r="D196" s="199" t="s">
        <v>159</v>
      </c>
      <c r="E196" s="200" t="s">
        <v>336</v>
      </c>
      <c r="F196" s="201" t="s">
        <v>337</v>
      </c>
      <c r="G196" s="202" t="s">
        <v>326</v>
      </c>
      <c r="H196" s="203">
        <v>1</v>
      </c>
      <c r="I196" s="204">
        <v>240</v>
      </c>
      <c r="J196" s="204">
        <f t="shared" si="20"/>
        <v>240</v>
      </c>
      <c r="K196" s="205"/>
      <c r="L196" s="33"/>
      <c r="M196" s="206" t="s">
        <v>1</v>
      </c>
      <c r="N196" s="207" t="s">
        <v>42</v>
      </c>
      <c r="O196" s="208">
        <v>0</v>
      </c>
      <c r="P196" s="208">
        <f t="shared" si="21"/>
        <v>0</v>
      </c>
      <c r="Q196" s="208">
        <v>0</v>
      </c>
      <c r="R196" s="208">
        <f t="shared" si="22"/>
        <v>0</v>
      </c>
      <c r="S196" s="208">
        <v>0</v>
      </c>
      <c r="T196" s="209">
        <f t="shared" si="2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210" t="s">
        <v>163</v>
      </c>
      <c r="AT196" s="210" t="s">
        <v>159</v>
      </c>
      <c r="AU196" s="210" t="s">
        <v>89</v>
      </c>
      <c r="AY196" s="14" t="s">
        <v>157</v>
      </c>
      <c r="BE196" s="211">
        <f t="shared" si="24"/>
        <v>0</v>
      </c>
      <c r="BF196" s="211">
        <f t="shared" si="25"/>
        <v>240</v>
      </c>
      <c r="BG196" s="211">
        <f t="shared" si="26"/>
        <v>0</v>
      </c>
      <c r="BH196" s="211">
        <f t="shared" si="27"/>
        <v>0</v>
      </c>
      <c r="BI196" s="211">
        <f t="shared" si="28"/>
        <v>0</v>
      </c>
      <c r="BJ196" s="14" t="s">
        <v>89</v>
      </c>
      <c r="BK196" s="211">
        <f t="shared" si="29"/>
        <v>240</v>
      </c>
      <c r="BL196" s="14" t="s">
        <v>163</v>
      </c>
      <c r="BM196" s="210" t="s">
        <v>338</v>
      </c>
    </row>
    <row r="197" spans="1:65" s="2" customFormat="1" ht="24.2" customHeight="1">
      <c r="A197" s="28"/>
      <c r="B197" s="29"/>
      <c r="C197" s="199" t="s">
        <v>249</v>
      </c>
      <c r="D197" s="199" t="s">
        <v>159</v>
      </c>
      <c r="E197" s="200" t="s">
        <v>339</v>
      </c>
      <c r="F197" s="201" t="s">
        <v>340</v>
      </c>
      <c r="G197" s="202" t="s">
        <v>326</v>
      </c>
      <c r="H197" s="203">
        <v>1</v>
      </c>
      <c r="I197" s="204">
        <v>60</v>
      </c>
      <c r="J197" s="204">
        <f t="shared" si="20"/>
        <v>60</v>
      </c>
      <c r="K197" s="205"/>
      <c r="L197" s="33"/>
      <c r="M197" s="206" t="s">
        <v>1</v>
      </c>
      <c r="N197" s="207" t="s">
        <v>42</v>
      </c>
      <c r="O197" s="208">
        <v>0</v>
      </c>
      <c r="P197" s="208">
        <f t="shared" si="21"/>
        <v>0</v>
      </c>
      <c r="Q197" s="208">
        <v>0</v>
      </c>
      <c r="R197" s="208">
        <f t="shared" si="22"/>
        <v>0</v>
      </c>
      <c r="S197" s="208">
        <v>0</v>
      </c>
      <c r="T197" s="209">
        <f t="shared" si="2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210" t="s">
        <v>163</v>
      </c>
      <c r="AT197" s="210" t="s">
        <v>159</v>
      </c>
      <c r="AU197" s="210" t="s">
        <v>89</v>
      </c>
      <c r="AY197" s="14" t="s">
        <v>157</v>
      </c>
      <c r="BE197" s="211">
        <f t="shared" si="24"/>
        <v>0</v>
      </c>
      <c r="BF197" s="211">
        <f t="shared" si="25"/>
        <v>60</v>
      </c>
      <c r="BG197" s="211">
        <f t="shared" si="26"/>
        <v>0</v>
      </c>
      <c r="BH197" s="211">
        <f t="shared" si="27"/>
        <v>0</v>
      </c>
      <c r="BI197" s="211">
        <f t="shared" si="28"/>
        <v>0</v>
      </c>
      <c r="BJ197" s="14" t="s">
        <v>89</v>
      </c>
      <c r="BK197" s="211">
        <f t="shared" si="29"/>
        <v>60</v>
      </c>
      <c r="BL197" s="14" t="s">
        <v>163</v>
      </c>
      <c r="BM197" s="210" t="s">
        <v>341</v>
      </c>
    </row>
    <row r="198" spans="1:65" s="2" customFormat="1" ht="24.2" customHeight="1">
      <c r="A198" s="28"/>
      <c r="B198" s="29"/>
      <c r="C198" s="199" t="s">
        <v>342</v>
      </c>
      <c r="D198" s="199" t="s">
        <v>159</v>
      </c>
      <c r="E198" s="200" t="s">
        <v>343</v>
      </c>
      <c r="F198" s="201" t="s">
        <v>344</v>
      </c>
      <c r="G198" s="202" t="s">
        <v>326</v>
      </c>
      <c r="H198" s="203">
        <v>1</v>
      </c>
      <c r="I198" s="204">
        <v>120</v>
      </c>
      <c r="J198" s="204">
        <f t="shared" si="20"/>
        <v>120</v>
      </c>
      <c r="K198" s="205"/>
      <c r="L198" s="33"/>
      <c r="M198" s="206" t="s">
        <v>1</v>
      </c>
      <c r="N198" s="207" t="s">
        <v>42</v>
      </c>
      <c r="O198" s="208">
        <v>0</v>
      </c>
      <c r="P198" s="208">
        <f t="shared" si="21"/>
        <v>0</v>
      </c>
      <c r="Q198" s="208">
        <v>0</v>
      </c>
      <c r="R198" s="208">
        <f t="shared" si="22"/>
        <v>0</v>
      </c>
      <c r="S198" s="208">
        <v>0</v>
      </c>
      <c r="T198" s="209">
        <f t="shared" si="2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210" t="s">
        <v>163</v>
      </c>
      <c r="AT198" s="210" t="s">
        <v>159</v>
      </c>
      <c r="AU198" s="210" t="s">
        <v>89</v>
      </c>
      <c r="AY198" s="14" t="s">
        <v>157</v>
      </c>
      <c r="BE198" s="211">
        <f t="shared" si="24"/>
        <v>0</v>
      </c>
      <c r="BF198" s="211">
        <f t="shared" si="25"/>
        <v>120</v>
      </c>
      <c r="BG198" s="211">
        <f t="shared" si="26"/>
        <v>0</v>
      </c>
      <c r="BH198" s="211">
        <f t="shared" si="27"/>
        <v>0</v>
      </c>
      <c r="BI198" s="211">
        <f t="shared" si="28"/>
        <v>0</v>
      </c>
      <c r="BJ198" s="14" t="s">
        <v>89</v>
      </c>
      <c r="BK198" s="211">
        <f t="shared" si="29"/>
        <v>120</v>
      </c>
      <c r="BL198" s="14" t="s">
        <v>163</v>
      </c>
      <c r="BM198" s="210" t="s">
        <v>345</v>
      </c>
    </row>
    <row r="199" spans="1:65" s="2" customFormat="1" ht="37.9" customHeight="1">
      <c r="A199" s="28"/>
      <c r="B199" s="29"/>
      <c r="C199" s="199" t="s">
        <v>252</v>
      </c>
      <c r="D199" s="199" t="s">
        <v>159</v>
      </c>
      <c r="E199" s="200" t="s">
        <v>346</v>
      </c>
      <c r="F199" s="201" t="s">
        <v>347</v>
      </c>
      <c r="G199" s="202" t="s">
        <v>166</v>
      </c>
      <c r="H199" s="203">
        <v>7.36</v>
      </c>
      <c r="I199" s="204">
        <v>71.260000000000005</v>
      </c>
      <c r="J199" s="204">
        <f t="shared" si="20"/>
        <v>524.47</v>
      </c>
      <c r="K199" s="205"/>
      <c r="L199" s="33"/>
      <c r="M199" s="206" t="s">
        <v>1</v>
      </c>
      <c r="N199" s="207" t="s">
        <v>42</v>
      </c>
      <c r="O199" s="208">
        <v>0</v>
      </c>
      <c r="P199" s="208">
        <f t="shared" si="21"/>
        <v>0</v>
      </c>
      <c r="Q199" s="208">
        <v>0</v>
      </c>
      <c r="R199" s="208">
        <f t="shared" si="22"/>
        <v>0</v>
      </c>
      <c r="S199" s="208">
        <v>0</v>
      </c>
      <c r="T199" s="209">
        <f t="shared" si="2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210" t="s">
        <v>163</v>
      </c>
      <c r="AT199" s="210" t="s">
        <v>159</v>
      </c>
      <c r="AU199" s="210" t="s">
        <v>89</v>
      </c>
      <c r="AY199" s="14" t="s">
        <v>157</v>
      </c>
      <c r="BE199" s="211">
        <f t="shared" si="24"/>
        <v>0</v>
      </c>
      <c r="BF199" s="211">
        <f t="shared" si="25"/>
        <v>524.47</v>
      </c>
      <c r="BG199" s="211">
        <f t="shared" si="26"/>
        <v>0</v>
      </c>
      <c r="BH199" s="211">
        <f t="shared" si="27"/>
        <v>0</v>
      </c>
      <c r="BI199" s="211">
        <f t="shared" si="28"/>
        <v>0</v>
      </c>
      <c r="BJ199" s="14" t="s">
        <v>89</v>
      </c>
      <c r="BK199" s="211">
        <f t="shared" si="29"/>
        <v>524.47</v>
      </c>
      <c r="BL199" s="14" t="s">
        <v>163</v>
      </c>
      <c r="BM199" s="210" t="s">
        <v>348</v>
      </c>
    </row>
    <row r="200" spans="1:65" s="2" customFormat="1" ht="37.9" customHeight="1">
      <c r="A200" s="28"/>
      <c r="B200" s="29"/>
      <c r="C200" s="199" t="s">
        <v>349</v>
      </c>
      <c r="D200" s="199" t="s">
        <v>159</v>
      </c>
      <c r="E200" s="200" t="s">
        <v>346</v>
      </c>
      <c r="F200" s="201" t="s">
        <v>347</v>
      </c>
      <c r="G200" s="202" t="s">
        <v>166</v>
      </c>
      <c r="H200" s="203">
        <v>20.57</v>
      </c>
      <c r="I200" s="204">
        <v>71.260000000000005</v>
      </c>
      <c r="J200" s="204">
        <f t="shared" si="20"/>
        <v>1465.82</v>
      </c>
      <c r="K200" s="205"/>
      <c r="L200" s="33"/>
      <c r="M200" s="206" t="s">
        <v>1</v>
      </c>
      <c r="N200" s="207" t="s">
        <v>42</v>
      </c>
      <c r="O200" s="208">
        <v>0</v>
      </c>
      <c r="P200" s="208">
        <f t="shared" si="21"/>
        <v>0</v>
      </c>
      <c r="Q200" s="208">
        <v>0</v>
      </c>
      <c r="R200" s="208">
        <f t="shared" si="22"/>
        <v>0</v>
      </c>
      <c r="S200" s="208">
        <v>0</v>
      </c>
      <c r="T200" s="209">
        <f t="shared" si="2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210" t="s">
        <v>163</v>
      </c>
      <c r="AT200" s="210" t="s">
        <v>159</v>
      </c>
      <c r="AU200" s="210" t="s">
        <v>89</v>
      </c>
      <c r="AY200" s="14" t="s">
        <v>157</v>
      </c>
      <c r="BE200" s="211">
        <f t="shared" si="24"/>
        <v>0</v>
      </c>
      <c r="BF200" s="211">
        <f t="shared" si="25"/>
        <v>1465.82</v>
      </c>
      <c r="BG200" s="211">
        <f t="shared" si="26"/>
        <v>0</v>
      </c>
      <c r="BH200" s="211">
        <f t="shared" si="27"/>
        <v>0</v>
      </c>
      <c r="BI200" s="211">
        <f t="shared" si="28"/>
        <v>0</v>
      </c>
      <c r="BJ200" s="14" t="s">
        <v>89</v>
      </c>
      <c r="BK200" s="211">
        <f t="shared" si="29"/>
        <v>1465.82</v>
      </c>
      <c r="BL200" s="14" t="s">
        <v>163</v>
      </c>
      <c r="BM200" s="210" t="s">
        <v>350</v>
      </c>
    </row>
    <row r="201" spans="1:65" s="2" customFormat="1" ht="21.75" customHeight="1">
      <c r="A201" s="28"/>
      <c r="B201" s="29"/>
      <c r="C201" s="199" t="s">
        <v>256</v>
      </c>
      <c r="D201" s="199" t="s">
        <v>159</v>
      </c>
      <c r="E201" s="200" t="s">
        <v>351</v>
      </c>
      <c r="F201" s="201" t="s">
        <v>352</v>
      </c>
      <c r="G201" s="202" t="s">
        <v>287</v>
      </c>
      <c r="H201" s="203">
        <v>8.5</v>
      </c>
      <c r="I201" s="204">
        <v>5.21</v>
      </c>
      <c r="J201" s="204">
        <f t="shared" si="20"/>
        <v>44.29</v>
      </c>
      <c r="K201" s="205"/>
      <c r="L201" s="33"/>
      <c r="M201" s="206" t="s">
        <v>1</v>
      </c>
      <c r="N201" s="207" t="s">
        <v>42</v>
      </c>
      <c r="O201" s="208">
        <v>0</v>
      </c>
      <c r="P201" s="208">
        <f t="shared" si="21"/>
        <v>0</v>
      </c>
      <c r="Q201" s="208">
        <v>0</v>
      </c>
      <c r="R201" s="208">
        <f t="shared" si="22"/>
        <v>0</v>
      </c>
      <c r="S201" s="208">
        <v>0</v>
      </c>
      <c r="T201" s="209">
        <f t="shared" si="2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210" t="s">
        <v>163</v>
      </c>
      <c r="AT201" s="210" t="s">
        <v>159</v>
      </c>
      <c r="AU201" s="210" t="s">
        <v>89</v>
      </c>
      <c r="AY201" s="14" t="s">
        <v>157</v>
      </c>
      <c r="BE201" s="211">
        <f t="shared" si="24"/>
        <v>0</v>
      </c>
      <c r="BF201" s="211">
        <f t="shared" si="25"/>
        <v>44.29</v>
      </c>
      <c r="BG201" s="211">
        <f t="shared" si="26"/>
        <v>0</v>
      </c>
      <c r="BH201" s="211">
        <f t="shared" si="27"/>
        <v>0</v>
      </c>
      <c r="BI201" s="211">
        <f t="shared" si="28"/>
        <v>0</v>
      </c>
      <c r="BJ201" s="14" t="s">
        <v>89</v>
      </c>
      <c r="BK201" s="211">
        <f t="shared" si="29"/>
        <v>44.29</v>
      </c>
      <c r="BL201" s="14" t="s">
        <v>163</v>
      </c>
      <c r="BM201" s="210" t="s">
        <v>353</v>
      </c>
    </row>
    <row r="202" spans="1:65" s="2" customFormat="1" ht="24.2" customHeight="1">
      <c r="A202" s="28"/>
      <c r="B202" s="29"/>
      <c r="C202" s="199" t="s">
        <v>354</v>
      </c>
      <c r="D202" s="199" t="s">
        <v>159</v>
      </c>
      <c r="E202" s="200" t="s">
        <v>355</v>
      </c>
      <c r="F202" s="201" t="s">
        <v>356</v>
      </c>
      <c r="G202" s="202" t="s">
        <v>166</v>
      </c>
      <c r="H202" s="203">
        <v>1.42</v>
      </c>
      <c r="I202" s="204">
        <v>46.58</v>
      </c>
      <c r="J202" s="204">
        <f t="shared" si="20"/>
        <v>66.14</v>
      </c>
      <c r="K202" s="205"/>
      <c r="L202" s="33"/>
      <c r="M202" s="206" t="s">
        <v>1</v>
      </c>
      <c r="N202" s="207" t="s">
        <v>42</v>
      </c>
      <c r="O202" s="208">
        <v>0</v>
      </c>
      <c r="P202" s="208">
        <f t="shared" si="21"/>
        <v>0</v>
      </c>
      <c r="Q202" s="208">
        <v>0</v>
      </c>
      <c r="R202" s="208">
        <f t="shared" si="22"/>
        <v>0</v>
      </c>
      <c r="S202" s="208">
        <v>0</v>
      </c>
      <c r="T202" s="209">
        <f t="shared" si="2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210" t="s">
        <v>163</v>
      </c>
      <c r="AT202" s="210" t="s">
        <v>159</v>
      </c>
      <c r="AU202" s="210" t="s">
        <v>89</v>
      </c>
      <c r="AY202" s="14" t="s">
        <v>157</v>
      </c>
      <c r="BE202" s="211">
        <f t="shared" si="24"/>
        <v>0</v>
      </c>
      <c r="BF202" s="211">
        <f t="shared" si="25"/>
        <v>66.14</v>
      </c>
      <c r="BG202" s="211">
        <f t="shared" si="26"/>
        <v>0</v>
      </c>
      <c r="BH202" s="211">
        <f t="shared" si="27"/>
        <v>0</v>
      </c>
      <c r="BI202" s="211">
        <f t="shared" si="28"/>
        <v>0</v>
      </c>
      <c r="BJ202" s="14" t="s">
        <v>89</v>
      </c>
      <c r="BK202" s="211">
        <f t="shared" si="29"/>
        <v>66.14</v>
      </c>
      <c r="BL202" s="14" t="s">
        <v>163</v>
      </c>
      <c r="BM202" s="210" t="s">
        <v>357</v>
      </c>
    </row>
    <row r="203" spans="1:65" s="2" customFormat="1" ht="37.9" customHeight="1">
      <c r="A203" s="28"/>
      <c r="B203" s="29"/>
      <c r="C203" s="199" t="s">
        <v>259</v>
      </c>
      <c r="D203" s="199" t="s">
        <v>159</v>
      </c>
      <c r="E203" s="200" t="s">
        <v>358</v>
      </c>
      <c r="F203" s="201" t="s">
        <v>359</v>
      </c>
      <c r="G203" s="202" t="s">
        <v>162</v>
      </c>
      <c r="H203" s="203">
        <v>857.32</v>
      </c>
      <c r="I203" s="204">
        <v>0.73</v>
      </c>
      <c r="J203" s="204">
        <f t="shared" si="20"/>
        <v>625.84</v>
      </c>
      <c r="K203" s="205"/>
      <c r="L203" s="33"/>
      <c r="M203" s="206" t="s">
        <v>1</v>
      </c>
      <c r="N203" s="207" t="s">
        <v>42</v>
      </c>
      <c r="O203" s="208">
        <v>0</v>
      </c>
      <c r="P203" s="208">
        <f t="shared" si="21"/>
        <v>0</v>
      </c>
      <c r="Q203" s="208">
        <v>0</v>
      </c>
      <c r="R203" s="208">
        <f t="shared" si="22"/>
        <v>0</v>
      </c>
      <c r="S203" s="208">
        <v>0</v>
      </c>
      <c r="T203" s="209">
        <f t="shared" si="2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210" t="s">
        <v>163</v>
      </c>
      <c r="AT203" s="210" t="s">
        <v>159</v>
      </c>
      <c r="AU203" s="210" t="s">
        <v>89</v>
      </c>
      <c r="AY203" s="14" t="s">
        <v>157</v>
      </c>
      <c r="BE203" s="211">
        <f t="shared" si="24"/>
        <v>0</v>
      </c>
      <c r="BF203" s="211">
        <f t="shared" si="25"/>
        <v>625.84</v>
      </c>
      <c r="BG203" s="211">
        <f t="shared" si="26"/>
        <v>0</v>
      </c>
      <c r="BH203" s="211">
        <f t="shared" si="27"/>
        <v>0</v>
      </c>
      <c r="BI203" s="211">
        <f t="shared" si="28"/>
        <v>0</v>
      </c>
      <c r="BJ203" s="14" t="s">
        <v>89</v>
      </c>
      <c r="BK203" s="211">
        <f t="shared" si="29"/>
        <v>625.84</v>
      </c>
      <c r="BL203" s="14" t="s">
        <v>163</v>
      </c>
      <c r="BM203" s="210" t="s">
        <v>360</v>
      </c>
    </row>
    <row r="204" spans="1:65" s="2" customFormat="1" ht="24.2" customHeight="1">
      <c r="A204" s="28"/>
      <c r="B204" s="29"/>
      <c r="C204" s="199" t="s">
        <v>361</v>
      </c>
      <c r="D204" s="199" t="s">
        <v>159</v>
      </c>
      <c r="E204" s="200" t="s">
        <v>362</v>
      </c>
      <c r="F204" s="201" t="s">
        <v>363</v>
      </c>
      <c r="G204" s="202" t="s">
        <v>162</v>
      </c>
      <c r="H204" s="203">
        <v>5.58</v>
      </c>
      <c r="I204" s="204">
        <v>1.46</v>
      </c>
      <c r="J204" s="204">
        <f t="shared" si="20"/>
        <v>8.15</v>
      </c>
      <c r="K204" s="205"/>
      <c r="L204" s="33"/>
      <c r="M204" s="206" t="s">
        <v>1</v>
      </c>
      <c r="N204" s="207" t="s">
        <v>42</v>
      </c>
      <c r="O204" s="208">
        <v>0.156</v>
      </c>
      <c r="P204" s="208">
        <f t="shared" si="21"/>
        <v>0.87048000000000003</v>
      </c>
      <c r="Q204" s="208">
        <v>0</v>
      </c>
      <c r="R204" s="208">
        <f t="shared" si="22"/>
        <v>0</v>
      </c>
      <c r="S204" s="208">
        <v>0</v>
      </c>
      <c r="T204" s="209">
        <f t="shared" si="2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210" t="s">
        <v>163</v>
      </c>
      <c r="AT204" s="210" t="s">
        <v>159</v>
      </c>
      <c r="AU204" s="210" t="s">
        <v>89</v>
      </c>
      <c r="AY204" s="14" t="s">
        <v>157</v>
      </c>
      <c r="BE204" s="211">
        <f t="shared" si="24"/>
        <v>0</v>
      </c>
      <c r="BF204" s="211">
        <f t="shared" si="25"/>
        <v>8.15</v>
      </c>
      <c r="BG204" s="211">
        <f t="shared" si="26"/>
        <v>0</v>
      </c>
      <c r="BH204" s="211">
        <f t="shared" si="27"/>
        <v>0</v>
      </c>
      <c r="BI204" s="211">
        <f t="shared" si="28"/>
        <v>0</v>
      </c>
      <c r="BJ204" s="14" t="s">
        <v>89</v>
      </c>
      <c r="BK204" s="211">
        <f t="shared" si="29"/>
        <v>8.15</v>
      </c>
      <c r="BL204" s="14" t="s">
        <v>163</v>
      </c>
      <c r="BM204" s="210" t="s">
        <v>364</v>
      </c>
    </row>
    <row r="205" spans="1:65" s="2" customFormat="1" ht="24.2" customHeight="1">
      <c r="A205" s="28"/>
      <c r="B205" s="29"/>
      <c r="C205" s="199" t="s">
        <v>263</v>
      </c>
      <c r="D205" s="199" t="s">
        <v>159</v>
      </c>
      <c r="E205" s="200" t="s">
        <v>365</v>
      </c>
      <c r="F205" s="201" t="s">
        <v>366</v>
      </c>
      <c r="G205" s="202" t="s">
        <v>162</v>
      </c>
      <c r="H205" s="203">
        <v>80.28</v>
      </c>
      <c r="I205" s="204">
        <v>2.09</v>
      </c>
      <c r="J205" s="204">
        <f t="shared" si="20"/>
        <v>167.79</v>
      </c>
      <c r="K205" s="205"/>
      <c r="L205" s="33"/>
      <c r="M205" s="206" t="s">
        <v>1</v>
      </c>
      <c r="N205" s="207" t="s">
        <v>42</v>
      </c>
      <c r="O205" s="208">
        <v>0</v>
      </c>
      <c r="P205" s="208">
        <f t="shared" si="21"/>
        <v>0</v>
      </c>
      <c r="Q205" s="208">
        <v>0</v>
      </c>
      <c r="R205" s="208">
        <f t="shared" si="22"/>
        <v>0</v>
      </c>
      <c r="S205" s="208">
        <v>0</v>
      </c>
      <c r="T205" s="209">
        <f t="shared" si="2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210" t="s">
        <v>163</v>
      </c>
      <c r="AT205" s="210" t="s">
        <v>159</v>
      </c>
      <c r="AU205" s="210" t="s">
        <v>89</v>
      </c>
      <c r="AY205" s="14" t="s">
        <v>157</v>
      </c>
      <c r="BE205" s="211">
        <f t="shared" si="24"/>
        <v>0</v>
      </c>
      <c r="BF205" s="211">
        <f t="shared" si="25"/>
        <v>167.79</v>
      </c>
      <c r="BG205" s="211">
        <f t="shared" si="26"/>
        <v>0</v>
      </c>
      <c r="BH205" s="211">
        <f t="shared" si="27"/>
        <v>0</v>
      </c>
      <c r="BI205" s="211">
        <f t="shared" si="28"/>
        <v>0</v>
      </c>
      <c r="BJ205" s="14" t="s">
        <v>89</v>
      </c>
      <c r="BK205" s="211">
        <f t="shared" si="29"/>
        <v>167.79</v>
      </c>
      <c r="BL205" s="14" t="s">
        <v>163</v>
      </c>
      <c r="BM205" s="210" t="s">
        <v>367</v>
      </c>
    </row>
    <row r="206" spans="1:65" s="2" customFormat="1" ht="21.75" customHeight="1">
      <c r="A206" s="28"/>
      <c r="B206" s="29"/>
      <c r="C206" s="199" t="s">
        <v>368</v>
      </c>
      <c r="D206" s="199" t="s">
        <v>159</v>
      </c>
      <c r="E206" s="200" t="s">
        <v>369</v>
      </c>
      <c r="F206" s="201" t="s">
        <v>370</v>
      </c>
      <c r="G206" s="202" t="s">
        <v>371</v>
      </c>
      <c r="H206" s="203">
        <v>486.64</v>
      </c>
      <c r="I206" s="204">
        <v>22.95</v>
      </c>
      <c r="J206" s="204">
        <f t="shared" si="20"/>
        <v>11168.39</v>
      </c>
      <c r="K206" s="205"/>
      <c r="L206" s="33"/>
      <c r="M206" s="206" t="s">
        <v>1</v>
      </c>
      <c r="N206" s="207" t="s">
        <v>42</v>
      </c>
      <c r="O206" s="208">
        <v>0</v>
      </c>
      <c r="P206" s="208">
        <f t="shared" si="21"/>
        <v>0</v>
      </c>
      <c r="Q206" s="208">
        <v>0</v>
      </c>
      <c r="R206" s="208">
        <f t="shared" si="22"/>
        <v>0</v>
      </c>
      <c r="S206" s="208">
        <v>0</v>
      </c>
      <c r="T206" s="209">
        <f t="shared" si="2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210" t="s">
        <v>163</v>
      </c>
      <c r="AT206" s="210" t="s">
        <v>159</v>
      </c>
      <c r="AU206" s="210" t="s">
        <v>89</v>
      </c>
      <c r="AY206" s="14" t="s">
        <v>157</v>
      </c>
      <c r="BE206" s="211">
        <f t="shared" si="24"/>
        <v>0</v>
      </c>
      <c r="BF206" s="211">
        <f t="shared" si="25"/>
        <v>11168.39</v>
      </c>
      <c r="BG206" s="211">
        <f t="shared" si="26"/>
        <v>0</v>
      </c>
      <c r="BH206" s="211">
        <f t="shared" si="27"/>
        <v>0</v>
      </c>
      <c r="BI206" s="211">
        <f t="shared" si="28"/>
        <v>0</v>
      </c>
      <c r="BJ206" s="14" t="s">
        <v>89</v>
      </c>
      <c r="BK206" s="211">
        <f t="shared" si="29"/>
        <v>11168.39</v>
      </c>
      <c r="BL206" s="14" t="s">
        <v>163</v>
      </c>
      <c r="BM206" s="210" t="s">
        <v>372</v>
      </c>
    </row>
    <row r="207" spans="1:65" s="2" customFormat="1" ht="16.5" customHeight="1">
      <c r="A207" s="28"/>
      <c r="B207" s="29"/>
      <c r="C207" s="199" t="s">
        <v>266</v>
      </c>
      <c r="D207" s="199" t="s">
        <v>159</v>
      </c>
      <c r="E207" s="200" t="s">
        <v>373</v>
      </c>
      <c r="F207" s="201" t="s">
        <v>374</v>
      </c>
      <c r="G207" s="202" t="s">
        <v>371</v>
      </c>
      <c r="H207" s="203">
        <v>2433.1999999999998</v>
      </c>
      <c r="I207" s="204">
        <v>7.2</v>
      </c>
      <c r="J207" s="204">
        <f t="shared" si="20"/>
        <v>17519.04</v>
      </c>
      <c r="K207" s="205"/>
      <c r="L207" s="33"/>
      <c r="M207" s="206" t="s">
        <v>1</v>
      </c>
      <c r="N207" s="207" t="s">
        <v>42</v>
      </c>
      <c r="O207" s="208">
        <v>0</v>
      </c>
      <c r="P207" s="208">
        <f t="shared" si="21"/>
        <v>0</v>
      </c>
      <c r="Q207" s="208">
        <v>0</v>
      </c>
      <c r="R207" s="208">
        <f t="shared" si="22"/>
        <v>0</v>
      </c>
      <c r="S207" s="208">
        <v>0</v>
      </c>
      <c r="T207" s="209">
        <f t="shared" si="2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210" t="s">
        <v>163</v>
      </c>
      <c r="AT207" s="210" t="s">
        <v>159</v>
      </c>
      <c r="AU207" s="210" t="s">
        <v>89</v>
      </c>
      <c r="AY207" s="14" t="s">
        <v>157</v>
      </c>
      <c r="BE207" s="211">
        <f t="shared" si="24"/>
        <v>0</v>
      </c>
      <c r="BF207" s="211">
        <f t="shared" si="25"/>
        <v>17519.04</v>
      </c>
      <c r="BG207" s="211">
        <f t="shared" si="26"/>
        <v>0</v>
      </c>
      <c r="BH207" s="211">
        <f t="shared" si="27"/>
        <v>0</v>
      </c>
      <c r="BI207" s="211">
        <f t="shared" si="28"/>
        <v>0</v>
      </c>
      <c r="BJ207" s="14" t="s">
        <v>89</v>
      </c>
      <c r="BK207" s="211">
        <f t="shared" si="29"/>
        <v>17519.04</v>
      </c>
      <c r="BL207" s="14" t="s">
        <v>163</v>
      </c>
      <c r="BM207" s="210" t="s">
        <v>375</v>
      </c>
    </row>
    <row r="208" spans="1:65" s="2" customFormat="1" ht="16.5" customHeight="1">
      <c r="A208" s="28"/>
      <c r="B208" s="29"/>
      <c r="C208" s="199" t="s">
        <v>376</v>
      </c>
      <c r="D208" s="199" t="s">
        <v>159</v>
      </c>
      <c r="E208" s="200" t="s">
        <v>377</v>
      </c>
      <c r="F208" s="201" t="s">
        <v>378</v>
      </c>
      <c r="G208" s="202" t="s">
        <v>297</v>
      </c>
      <c r="H208" s="203">
        <v>16.600000000000001</v>
      </c>
      <c r="I208" s="204">
        <v>33.71</v>
      </c>
      <c r="J208" s="204">
        <f t="shared" si="20"/>
        <v>559.59</v>
      </c>
      <c r="K208" s="205"/>
      <c r="L208" s="33"/>
      <c r="M208" s="206" t="s">
        <v>1</v>
      </c>
      <c r="N208" s="207" t="s">
        <v>42</v>
      </c>
      <c r="O208" s="208">
        <v>0</v>
      </c>
      <c r="P208" s="208">
        <f t="shared" si="21"/>
        <v>0</v>
      </c>
      <c r="Q208" s="208">
        <v>0</v>
      </c>
      <c r="R208" s="208">
        <f t="shared" si="22"/>
        <v>0</v>
      </c>
      <c r="S208" s="208">
        <v>0</v>
      </c>
      <c r="T208" s="209">
        <f t="shared" si="2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210" t="s">
        <v>163</v>
      </c>
      <c r="AT208" s="210" t="s">
        <v>159</v>
      </c>
      <c r="AU208" s="210" t="s">
        <v>89</v>
      </c>
      <c r="AY208" s="14" t="s">
        <v>157</v>
      </c>
      <c r="BE208" s="211">
        <f t="shared" si="24"/>
        <v>0</v>
      </c>
      <c r="BF208" s="211">
        <f t="shared" si="25"/>
        <v>559.59</v>
      </c>
      <c r="BG208" s="211">
        <f t="shared" si="26"/>
        <v>0</v>
      </c>
      <c r="BH208" s="211">
        <f t="shared" si="27"/>
        <v>0</v>
      </c>
      <c r="BI208" s="211">
        <f t="shared" si="28"/>
        <v>0</v>
      </c>
      <c r="BJ208" s="14" t="s">
        <v>89</v>
      </c>
      <c r="BK208" s="211">
        <f t="shared" si="29"/>
        <v>559.59</v>
      </c>
      <c r="BL208" s="14" t="s">
        <v>163</v>
      </c>
      <c r="BM208" s="210" t="s">
        <v>379</v>
      </c>
    </row>
    <row r="209" spans="1:65" s="2" customFormat="1" ht="21.75" customHeight="1">
      <c r="A209" s="28"/>
      <c r="B209" s="29"/>
      <c r="C209" s="199" t="s">
        <v>270</v>
      </c>
      <c r="D209" s="199" t="s">
        <v>159</v>
      </c>
      <c r="E209" s="200" t="s">
        <v>380</v>
      </c>
      <c r="F209" s="201" t="s">
        <v>381</v>
      </c>
      <c r="G209" s="202" t="s">
        <v>287</v>
      </c>
      <c r="H209" s="203">
        <v>16.600000000000001</v>
      </c>
      <c r="I209" s="204">
        <v>9.18</v>
      </c>
      <c r="J209" s="204">
        <f t="shared" si="20"/>
        <v>152.38999999999999</v>
      </c>
      <c r="K209" s="205"/>
      <c r="L209" s="33"/>
      <c r="M209" s="206" t="s">
        <v>1</v>
      </c>
      <c r="N209" s="207" t="s">
        <v>42</v>
      </c>
      <c r="O209" s="208">
        <v>0</v>
      </c>
      <c r="P209" s="208">
        <f t="shared" si="21"/>
        <v>0</v>
      </c>
      <c r="Q209" s="208">
        <v>0</v>
      </c>
      <c r="R209" s="208">
        <f t="shared" si="22"/>
        <v>0</v>
      </c>
      <c r="S209" s="208">
        <v>0</v>
      </c>
      <c r="T209" s="209">
        <f t="shared" si="2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210" t="s">
        <v>163</v>
      </c>
      <c r="AT209" s="210" t="s">
        <v>159</v>
      </c>
      <c r="AU209" s="210" t="s">
        <v>89</v>
      </c>
      <c r="AY209" s="14" t="s">
        <v>157</v>
      </c>
      <c r="BE209" s="211">
        <f t="shared" si="24"/>
        <v>0</v>
      </c>
      <c r="BF209" s="211">
        <f t="shared" si="25"/>
        <v>152.38999999999999</v>
      </c>
      <c r="BG209" s="211">
        <f t="shared" si="26"/>
        <v>0</v>
      </c>
      <c r="BH209" s="211">
        <f t="shared" si="27"/>
        <v>0</v>
      </c>
      <c r="BI209" s="211">
        <f t="shared" si="28"/>
        <v>0</v>
      </c>
      <c r="BJ209" s="14" t="s">
        <v>89</v>
      </c>
      <c r="BK209" s="211">
        <f t="shared" si="29"/>
        <v>152.38999999999999</v>
      </c>
      <c r="BL209" s="14" t="s">
        <v>163</v>
      </c>
      <c r="BM209" s="210" t="s">
        <v>382</v>
      </c>
    </row>
    <row r="210" spans="1:65" s="2" customFormat="1" ht="21.75" customHeight="1">
      <c r="A210" s="28"/>
      <c r="B210" s="29"/>
      <c r="C210" s="199" t="s">
        <v>383</v>
      </c>
      <c r="D210" s="199" t="s">
        <v>159</v>
      </c>
      <c r="E210" s="200" t="s">
        <v>384</v>
      </c>
      <c r="F210" s="201" t="s">
        <v>385</v>
      </c>
      <c r="G210" s="202" t="s">
        <v>371</v>
      </c>
      <c r="H210" s="203">
        <v>486.64</v>
      </c>
      <c r="I210" s="204">
        <v>7.9</v>
      </c>
      <c r="J210" s="204">
        <f t="shared" si="20"/>
        <v>3844.46</v>
      </c>
      <c r="K210" s="205"/>
      <c r="L210" s="33"/>
      <c r="M210" s="206" t="s">
        <v>1</v>
      </c>
      <c r="N210" s="207" t="s">
        <v>42</v>
      </c>
      <c r="O210" s="208">
        <v>0</v>
      </c>
      <c r="P210" s="208">
        <f t="shared" si="21"/>
        <v>0</v>
      </c>
      <c r="Q210" s="208">
        <v>0</v>
      </c>
      <c r="R210" s="208">
        <f t="shared" si="22"/>
        <v>0</v>
      </c>
      <c r="S210" s="208">
        <v>0</v>
      </c>
      <c r="T210" s="209">
        <f t="shared" si="2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210" t="s">
        <v>163</v>
      </c>
      <c r="AT210" s="210" t="s">
        <v>159</v>
      </c>
      <c r="AU210" s="210" t="s">
        <v>89</v>
      </c>
      <c r="AY210" s="14" t="s">
        <v>157</v>
      </c>
      <c r="BE210" s="211">
        <f t="shared" si="24"/>
        <v>0</v>
      </c>
      <c r="BF210" s="211">
        <f t="shared" si="25"/>
        <v>3844.46</v>
      </c>
      <c r="BG210" s="211">
        <f t="shared" si="26"/>
        <v>0</v>
      </c>
      <c r="BH210" s="211">
        <f t="shared" si="27"/>
        <v>0</v>
      </c>
      <c r="BI210" s="211">
        <f t="shared" si="28"/>
        <v>0</v>
      </c>
      <c r="BJ210" s="14" t="s">
        <v>89</v>
      </c>
      <c r="BK210" s="211">
        <f t="shared" si="29"/>
        <v>3844.46</v>
      </c>
      <c r="BL210" s="14" t="s">
        <v>163</v>
      </c>
      <c r="BM210" s="210" t="s">
        <v>386</v>
      </c>
    </row>
    <row r="211" spans="1:65" s="2" customFormat="1" ht="24.2" customHeight="1">
      <c r="A211" s="28"/>
      <c r="B211" s="29"/>
      <c r="C211" s="199" t="s">
        <v>273</v>
      </c>
      <c r="D211" s="199" t="s">
        <v>159</v>
      </c>
      <c r="E211" s="200" t="s">
        <v>387</v>
      </c>
      <c r="F211" s="201" t="s">
        <v>388</v>
      </c>
      <c r="G211" s="202" t="s">
        <v>371</v>
      </c>
      <c r="H211" s="203">
        <v>9246.16</v>
      </c>
      <c r="I211" s="204">
        <v>0.28999999999999998</v>
      </c>
      <c r="J211" s="204">
        <f t="shared" si="20"/>
        <v>2681.39</v>
      </c>
      <c r="K211" s="205"/>
      <c r="L211" s="33"/>
      <c r="M211" s="206" t="s">
        <v>1</v>
      </c>
      <c r="N211" s="207" t="s">
        <v>42</v>
      </c>
      <c r="O211" s="208">
        <v>0</v>
      </c>
      <c r="P211" s="208">
        <f t="shared" si="21"/>
        <v>0</v>
      </c>
      <c r="Q211" s="208">
        <v>0</v>
      </c>
      <c r="R211" s="208">
        <f t="shared" si="22"/>
        <v>0</v>
      </c>
      <c r="S211" s="208">
        <v>0</v>
      </c>
      <c r="T211" s="209">
        <f t="shared" si="2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210" t="s">
        <v>163</v>
      </c>
      <c r="AT211" s="210" t="s">
        <v>159</v>
      </c>
      <c r="AU211" s="210" t="s">
        <v>89</v>
      </c>
      <c r="AY211" s="14" t="s">
        <v>157</v>
      </c>
      <c r="BE211" s="211">
        <f t="shared" si="24"/>
        <v>0</v>
      </c>
      <c r="BF211" s="211">
        <f t="shared" si="25"/>
        <v>2681.39</v>
      </c>
      <c r="BG211" s="211">
        <f t="shared" si="26"/>
        <v>0</v>
      </c>
      <c r="BH211" s="211">
        <f t="shared" si="27"/>
        <v>0</v>
      </c>
      <c r="BI211" s="211">
        <f t="shared" si="28"/>
        <v>0</v>
      </c>
      <c r="BJ211" s="14" t="s">
        <v>89</v>
      </c>
      <c r="BK211" s="211">
        <f t="shared" si="29"/>
        <v>2681.39</v>
      </c>
      <c r="BL211" s="14" t="s">
        <v>163</v>
      </c>
      <c r="BM211" s="210" t="s">
        <v>389</v>
      </c>
    </row>
    <row r="212" spans="1:65" s="2" customFormat="1" ht="24.2" customHeight="1">
      <c r="A212" s="28"/>
      <c r="B212" s="29"/>
      <c r="C212" s="199" t="s">
        <v>390</v>
      </c>
      <c r="D212" s="199" t="s">
        <v>159</v>
      </c>
      <c r="E212" s="200" t="s">
        <v>391</v>
      </c>
      <c r="F212" s="201" t="s">
        <v>392</v>
      </c>
      <c r="G212" s="202" t="s">
        <v>371</v>
      </c>
      <c r="H212" s="203">
        <v>486.64</v>
      </c>
      <c r="I212" s="204">
        <v>10.36</v>
      </c>
      <c r="J212" s="204">
        <f t="shared" si="20"/>
        <v>5041.59</v>
      </c>
      <c r="K212" s="205"/>
      <c r="L212" s="33"/>
      <c r="M212" s="206" t="s">
        <v>1</v>
      </c>
      <c r="N212" s="207" t="s">
        <v>42</v>
      </c>
      <c r="O212" s="208">
        <v>0</v>
      </c>
      <c r="P212" s="208">
        <f t="shared" si="21"/>
        <v>0</v>
      </c>
      <c r="Q212" s="208">
        <v>0</v>
      </c>
      <c r="R212" s="208">
        <f t="shared" si="22"/>
        <v>0</v>
      </c>
      <c r="S212" s="208">
        <v>0</v>
      </c>
      <c r="T212" s="209">
        <f t="shared" si="2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210" t="s">
        <v>163</v>
      </c>
      <c r="AT212" s="210" t="s">
        <v>159</v>
      </c>
      <c r="AU212" s="210" t="s">
        <v>89</v>
      </c>
      <c r="AY212" s="14" t="s">
        <v>157</v>
      </c>
      <c r="BE212" s="211">
        <f t="shared" si="24"/>
        <v>0</v>
      </c>
      <c r="BF212" s="211">
        <f t="shared" si="25"/>
        <v>5041.59</v>
      </c>
      <c r="BG212" s="211">
        <f t="shared" si="26"/>
        <v>0</v>
      </c>
      <c r="BH212" s="211">
        <f t="shared" si="27"/>
        <v>0</v>
      </c>
      <c r="BI212" s="211">
        <f t="shared" si="28"/>
        <v>0</v>
      </c>
      <c r="BJ212" s="14" t="s">
        <v>89</v>
      </c>
      <c r="BK212" s="211">
        <f t="shared" si="29"/>
        <v>5041.59</v>
      </c>
      <c r="BL212" s="14" t="s">
        <v>163</v>
      </c>
      <c r="BM212" s="210" t="s">
        <v>393</v>
      </c>
    </row>
    <row r="213" spans="1:65" s="2" customFormat="1" ht="24.2" customHeight="1">
      <c r="A213" s="28"/>
      <c r="B213" s="29"/>
      <c r="C213" s="199" t="s">
        <v>277</v>
      </c>
      <c r="D213" s="199" t="s">
        <v>159</v>
      </c>
      <c r="E213" s="200" t="s">
        <v>394</v>
      </c>
      <c r="F213" s="201" t="s">
        <v>395</v>
      </c>
      <c r="G213" s="202" t="s">
        <v>371</v>
      </c>
      <c r="H213" s="203">
        <v>486.64</v>
      </c>
      <c r="I213" s="204">
        <v>1.1599999999999999</v>
      </c>
      <c r="J213" s="204">
        <f t="shared" si="20"/>
        <v>564.5</v>
      </c>
      <c r="K213" s="205"/>
      <c r="L213" s="33"/>
      <c r="M213" s="206" t="s">
        <v>1</v>
      </c>
      <c r="N213" s="207" t="s">
        <v>42</v>
      </c>
      <c r="O213" s="208">
        <v>0</v>
      </c>
      <c r="P213" s="208">
        <f t="shared" si="21"/>
        <v>0</v>
      </c>
      <c r="Q213" s="208">
        <v>0</v>
      </c>
      <c r="R213" s="208">
        <f t="shared" si="22"/>
        <v>0</v>
      </c>
      <c r="S213" s="208">
        <v>0</v>
      </c>
      <c r="T213" s="209">
        <f t="shared" si="2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210" t="s">
        <v>163</v>
      </c>
      <c r="AT213" s="210" t="s">
        <v>159</v>
      </c>
      <c r="AU213" s="210" t="s">
        <v>89</v>
      </c>
      <c r="AY213" s="14" t="s">
        <v>157</v>
      </c>
      <c r="BE213" s="211">
        <f t="shared" si="24"/>
        <v>0</v>
      </c>
      <c r="BF213" s="211">
        <f t="shared" si="25"/>
        <v>564.5</v>
      </c>
      <c r="BG213" s="211">
        <f t="shared" si="26"/>
        <v>0</v>
      </c>
      <c r="BH213" s="211">
        <f t="shared" si="27"/>
        <v>0</v>
      </c>
      <c r="BI213" s="211">
        <f t="shared" si="28"/>
        <v>0</v>
      </c>
      <c r="BJ213" s="14" t="s">
        <v>89</v>
      </c>
      <c r="BK213" s="211">
        <f t="shared" si="29"/>
        <v>564.5</v>
      </c>
      <c r="BL213" s="14" t="s">
        <v>163</v>
      </c>
      <c r="BM213" s="210" t="s">
        <v>396</v>
      </c>
    </row>
    <row r="214" spans="1:65" s="2" customFormat="1" ht="24.2" customHeight="1">
      <c r="A214" s="28"/>
      <c r="B214" s="29"/>
      <c r="C214" s="199" t="s">
        <v>397</v>
      </c>
      <c r="D214" s="199" t="s">
        <v>159</v>
      </c>
      <c r="E214" s="200" t="s">
        <v>398</v>
      </c>
      <c r="F214" s="201" t="s">
        <v>399</v>
      </c>
      <c r="G214" s="202" t="s">
        <v>371</v>
      </c>
      <c r="H214" s="203">
        <v>486.64</v>
      </c>
      <c r="I214" s="204">
        <v>10</v>
      </c>
      <c r="J214" s="204">
        <f t="shared" si="20"/>
        <v>4866.3999999999996</v>
      </c>
      <c r="K214" s="205"/>
      <c r="L214" s="33"/>
      <c r="M214" s="206" t="s">
        <v>1</v>
      </c>
      <c r="N214" s="207" t="s">
        <v>42</v>
      </c>
      <c r="O214" s="208">
        <v>0</v>
      </c>
      <c r="P214" s="208">
        <f t="shared" si="21"/>
        <v>0</v>
      </c>
      <c r="Q214" s="208">
        <v>0</v>
      </c>
      <c r="R214" s="208">
        <f t="shared" si="22"/>
        <v>0</v>
      </c>
      <c r="S214" s="208">
        <v>0</v>
      </c>
      <c r="T214" s="209">
        <f t="shared" si="2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210" t="s">
        <v>163</v>
      </c>
      <c r="AT214" s="210" t="s">
        <v>159</v>
      </c>
      <c r="AU214" s="210" t="s">
        <v>89</v>
      </c>
      <c r="AY214" s="14" t="s">
        <v>157</v>
      </c>
      <c r="BE214" s="211">
        <f t="shared" si="24"/>
        <v>0</v>
      </c>
      <c r="BF214" s="211">
        <f t="shared" si="25"/>
        <v>4866.3999999999996</v>
      </c>
      <c r="BG214" s="211">
        <f t="shared" si="26"/>
        <v>0</v>
      </c>
      <c r="BH214" s="211">
        <f t="shared" si="27"/>
        <v>0</v>
      </c>
      <c r="BI214" s="211">
        <f t="shared" si="28"/>
        <v>0</v>
      </c>
      <c r="BJ214" s="14" t="s">
        <v>89</v>
      </c>
      <c r="BK214" s="211">
        <f t="shared" si="29"/>
        <v>4866.3999999999996</v>
      </c>
      <c r="BL214" s="14" t="s">
        <v>163</v>
      </c>
      <c r="BM214" s="210" t="s">
        <v>400</v>
      </c>
    </row>
    <row r="215" spans="1:65" s="2" customFormat="1" ht="16.5" customHeight="1">
      <c r="A215" s="28"/>
      <c r="B215" s="29"/>
      <c r="C215" s="199" t="s">
        <v>280</v>
      </c>
      <c r="D215" s="199" t="s">
        <v>159</v>
      </c>
      <c r="E215" s="200" t="s">
        <v>401</v>
      </c>
      <c r="F215" s="201" t="s">
        <v>402</v>
      </c>
      <c r="G215" s="202" t="s">
        <v>297</v>
      </c>
      <c r="H215" s="203">
        <v>2</v>
      </c>
      <c r="I215" s="204">
        <v>200</v>
      </c>
      <c r="J215" s="204">
        <f t="shared" si="20"/>
        <v>400</v>
      </c>
      <c r="K215" s="205"/>
      <c r="L215" s="33"/>
      <c r="M215" s="206" t="s">
        <v>1</v>
      </c>
      <c r="N215" s="207" t="s">
        <v>42</v>
      </c>
      <c r="O215" s="208">
        <v>0</v>
      </c>
      <c r="P215" s="208">
        <f t="shared" si="21"/>
        <v>0</v>
      </c>
      <c r="Q215" s="208">
        <v>0</v>
      </c>
      <c r="R215" s="208">
        <f t="shared" si="22"/>
        <v>0</v>
      </c>
      <c r="S215" s="208">
        <v>0</v>
      </c>
      <c r="T215" s="209">
        <f t="shared" si="2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210" t="s">
        <v>163</v>
      </c>
      <c r="AT215" s="210" t="s">
        <v>159</v>
      </c>
      <c r="AU215" s="210" t="s">
        <v>89</v>
      </c>
      <c r="AY215" s="14" t="s">
        <v>157</v>
      </c>
      <c r="BE215" s="211">
        <f t="shared" si="24"/>
        <v>0</v>
      </c>
      <c r="BF215" s="211">
        <f t="shared" si="25"/>
        <v>400</v>
      </c>
      <c r="BG215" s="211">
        <f t="shared" si="26"/>
        <v>0</v>
      </c>
      <c r="BH215" s="211">
        <f t="shared" si="27"/>
        <v>0</v>
      </c>
      <c r="BI215" s="211">
        <f t="shared" si="28"/>
        <v>0</v>
      </c>
      <c r="BJ215" s="14" t="s">
        <v>89</v>
      </c>
      <c r="BK215" s="211">
        <f t="shared" si="29"/>
        <v>400</v>
      </c>
      <c r="BL215" s="14" t="s">
        <v>163</v>
      </c>
      <c r="BM215" s="210" t="s">
        <v>403</v>
      </c>
    </row>
    <row r="216" spans="1:65" s="12" customFormat="1" ht="22.9" customHeight="1">
      <c r="B216" s="184"/>
      <c r="C216" s="185"/>
      <c r="D216" s="186" t="s">
        <v>75</v>
      </c>
      <c r="E216" s="197" t="s">
        <v>404</v>
      </c>
      <c r="F216" s="197" t="s">
        <v>405</v>
      </c>
      <c r="G216" s="185"/>
      <c r="H216" s="185"/>
      <c r="I216" s="185"/>
      <c r="J216" s="198">
        <f>BK216</f>
        <v>4593.76</v>
      </c>
      <c r="K216" s="185"/>
      <c r="L216" s="189"/>
      <c r="M216" s="190"/>
      <c r="N216" s="191"/>
      <c r="O216" s="191"/>
      <c r="P216" s="192">
        <f>P217</f>
        <v>0</v>
      </c>
      <c r="Q216" s="191"/>
      <c r="R216" s="192">
        <f>R217</f>
        <v>0</v>
      </c>
      <c r="S216" s="191"/>
      <c r="T216" s="193">
        <f>T217</f>
        <v>0</v>
      </c>
      <c r="AR216" s="194" t="s">
        <v>83</v>
      </c>
      <c r="AT216" s="195" t="s">
        <v>75</v>
      </c>
      <c r="AU216" s="195" t="s">
        <v>83</v>
      </c>
      <c r="AY216" s="194" t="s">
        <v>157</v>
      </c>
      <c r="BK216" s="196">
        <f>BK217</f>
        <v>4593.76</v>
      </c>
    </row>
    <row r="217" spans="1:65" s="2" customFormat="1" ht="24.2" customHeight="1">
      <c r="A217" s="28"/>
      <c r="B217" s="29"/>
      <c r="C217" s="199" t="s">
        <v>406</v>
      </c>
      <c r="D217" s="199" t="s">
        <v>159</v>
      </c>
      <c r="E217" s="200" t="s">
        <v>407</v>
      </c>
      <c r="F217" s="201" t="s">
        <v>408</v>
      </c>
      <c r="G217" s="202" t="s">
        <v>371</v>
      </c>
      <c r="H217" s="203">
        <v>210.53</v>
      </c>
      <c r="I217" s="204">
        <v>21.82</v>
      </c>
      <c r="J217" s="204">
        <f>ROUND(I217*H217,2)</f>
        <v>4593.76</v>
      </c>
      <c r="K217" s="205"/>
      <c r="L217" s="33"/>
      <c r="M217" s="206" t="s">
        <v>1</v>
      </c>
      <c r="N217" s="207" t="s">
        <v>42</v>
      </c>
      <c r="O217" s="208">
        <v>0</v>
      </c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210" t="s">
        <v>163</v>
      </c>
      <c r="AT217" s="210" t="s">
        <v>159</v>
      </c>
      <c r="AU217" s="210" t="s">
        <v>89</v>
      </c>
      <c r="AY217" s="14" t="s">
        <v>157</v>
      </c>
      <c r="BE217" s="211">
        <f>IF(N217="základná",J217,0)</f>
        <v>0</v>
      </c>
      <c r="BF217" s="211">
        <f>IF(N217="znížená",J217,0)</f>
        <v>4593.76</v>
      </c>
      <c r="BG217" s="211">
        <f>IF(N217="zákl. prenesená",J217,0)</f>
        <v>0</v>
      </c>
      <c r="BH217" s="211">
        <f>IF(N217="zníž. prenesená",J217,0)</f>
        <v>0</v>
      </c>
      <c r="BI217" s="211">
        <f>IF(N217="nulová",J217,0)</f>
        <v>0</v>
      </c>
      <c r="BJ217" s="14" t="s">
        <v>89</v>
      </c>
      <c r="BK217" s="211">
        <f>ROUND(I217*H217,2)</f>
        <v>4593.76</v>
      </c>
      <c r="BL217" s="14" t="s">
        <v>163</v>
      </c>
      <c r="BM217" s="210" t="s">
        <v>409</v>
      </c>
    </row>
    <row r="218" spans="1:65" s="12" customFormat="1" ht="25.9" customHeight="1">
      <c r="B218" s="184"/>
      <c r="C218" s="185"/>
      <c r="D218" s="186" t="s">
        <v>75</v>
      </c>
      <c r="E218" s="187" t="s">
        <v>410</v>
      </c>
      <c r="F218" s="187" t="s">
        <v>411</v>
      </c>
      <c r="G218" s="185"/>
      <c r="H218" s="185"/>
      <c r="I218" s="185"/>
      <c r="J218" s="188">
        <f>BK218</f>
        <v>119338.13</v>
      </c>
      <c r="K218" s="185"/>
      <c r="L218" s="189"/>
      <c r="M218" s="190"/>
      <c r="N218" s="191"/>
      <c r="O218" s="191"/>
      <c r="P218" s="192">
        <f>P219+P226+P268+P279+P285+P297+P302+P311+P316</f>
        <v>570.24955999999997</v>
      </c>
      <c r="Q218" s="191"/>
      <c r="R218" s="192">
        <f>R219+R226+R268+R279+R285+R297+R302+R311+R316</f>
        <v>1.69828</v>
      </c>
      <c r="S218" s="191"/>
      <c r="T218" s="193">
        <f>T219+T226+T268+T279+T285+T297+T302+T311+T316</f>
        <v>0</v>
      </c>
      <c r="AR218" s="194" t="s">
        <v>89</v>
      </c>
      <c r="AT218" s="195" t="s">
        <v>75</v>
      </c>
      <c r="AU218" s="195" t="s">
        <v>76</v>
      </c>
      <c r="AY218" s="194" t="s">
        <v>157</v>
      </c>
      <c r="BK218" s="196">
        <f>BK219+BK226+BK268+BK279+BK285+BK297+BK302+BK311+BK316</f>
        <v>119338.13</v>
      </c>
    </row>
    <row r="219" spans="1:65" s="12" customFormat="1" ht="22.9" customHeight="1">
      <c r="B219" s="184"/>
      <c r="C219" s="185"/>
      <c r="D219" s="186" t="s">
        <v>75</v>
      </c>
      <c r="E219" s="197" t="s">
        <v>412</v>
      </c>
      <c r="F219" s="197" t="s">
        <v>413</v>
      </c>
      <c r="G219" s="185"/>
      <c r="H219" s="185"/>
      <c r="I219" s="185"/>
      <c r="J219" s="198">
        <f>BK219</f>
        <v>3498.39</v>
      </c>
      <c r="K219" s="185"/>
      <c r="L219" s="189"/>
      <c r="M219" s="190"/>
      <c r="N219" s="191"/>
      <c r="O219" s="191"/>
      <c r="P219" s="192">
        <f>SUM(P220:P225)</f>
        <v>27.6966</v>
      </c>
      <c r="Q219" s="191"/>
      <c r="R219" s="192">
        <f>SUM(R220:R225)</f>
        <v>0.40140000000000003</v>
      </c>
      <c r="S219" s="191"/>
      <c r="T219" s="193">
        <f>SUM(T220:T225)</f>
        <v>0</v>
      </c>
      <c r="AR219" s="194" t="s">
        <v>89</v>
      </c>
      <c r="AT219" s="195" t="s">
        <v>75</v>
      </c>
      <c r="AU219" s="195" t="s">
        <v>83</v>
      </c>
      <c r="AY219" s="194" t="s">
        <v>157</v>
      </c>
      <c r="BK219" s="196">
        <f>SUM(BK220:BK225)</f>
        <v>3498.39</v>
      </c>
    </row>
    <row r="220" spans="1:65" s="2" customFormat="1" ht="24.2" customHeight="1">
      <c r="A220" s="28"/>
      <c r="B220" s="29"/>
      <c r="C220" s="199" t="s">
        <v>284</v>
      </c>
      <c r="D220" s="199" t="s">
        <v>159</v>
      </c>
      <c r="E220" s="200" t="s">
        <v>414</v>
      </c>
      <c r="F220" s="201" t="s">
        <v>415</v>
      </c>
      <c r="G220" s="202" t="s">
        <v>162</v>
      </c>
      <c r="H220" s="203">
        <v>133.80000000000001</v>
      </c>
      <c r="I220" s="204">
        <v>10.76</v>
      </c>
      <c r="J220" s="204">
        <f t="shared" ref="J220:J225" si="30">ROUND(I220*H220,2)</f>
        <v>1439.69</v>
      </c>
      <c r="K220" s="205"/>
      <c r="L220" s="33"/>
      <c r="M220" s="206" t="s">
        <v>1</v>
      </c>
      <c r="N220" s="207" t="s">
        <v>42</v>
      </c>
      <c r="O220" s="208">
        <v>0.20699999999999999</v>
      </c>
      <c r="P220" s="208">
        <f t="shared" ref="P220:P225" si="31">O220*H220</f>
        <v>27.6966</v>
      </c>
      <c r="Q220" s="208">
        <v>3.0000000000000001E-3</v>
      </c>
      <c r="R220" s="208">
        <f t="shared" ref="R220:R225" si="32">Q220*H220</f>
        <v>0.40140000000000003</v>
      </c>
      <c r="S220" s="208">
        <v>0</v>
      </c>
      <c r="T220" s="209">
        <f t="shared" ref="T220:T225" si="33"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210" t="s">
        <v>189</v>
      </c>
      <c r="AT220" s="210" t="s">
        <v>159</v>
      </c>
      <c r="AU220" s="210" t="s">
        <v>89</v>
      </c>
      <c r="AY220" s="14" t="s">
        <v>157</v>
      </c>
      <c r="BE220" s="211">
        <f t="shared" ref="BE220:BE225" si="34">IF(N220="základná",J220,0)</f>
        <v>0</v>
      </c>
      <c r="BF220" s="211">
        <f t="shared" ref="BF220:BF225" si="35">IF(N220="znížená",J220,0)</f>
        <v>1439.69</v>
      </c>
      <c r="BG220" s="211">
        <f t="shared" ref="BG220:BG225" si="36">IF(N220="zákl. prenesená",J220,0)</f>
        <v>0</v>
      </c>
      <c r="BH220" s="211">
        <f t="shared" ref="BH220:BH225" si="37">IF(N220="zníž. prenesená",J220,0)</f>
        <v>0</v>
      </c>
      <c r="BI220" s="211">
        <f t="shared" ref="BI220:BI225" si="38">IF(N220="nulová",J220,0)</f>
        <v>0</v>
      </c>
      <c r="BJ220" s="14" t="s">
        <v>89</v>
      </c>
      <c r="BK220" s="211">
        <f t="shared" ref="BK220:BK225" si="39">ROUND(I220*H220,2)</f>
        <v>1439.69</v>
      </c>
      <c r="BL220" s="14" t="s">
        <v>189</v>
      </c>
      <c r="BM220" s="210" t="s">
        <v>416</v>
      </c>
    </row>
    <row r="221" spans="1:65" s="2" customFormat="1" ht="24.2" customHeight="1">
      <c r="A221" s="28"/>
      <c r="B221" s="29"/>
      <c r="C221" s="199" t="s">
        <v>417</v>
      </c>
      <c r="D221" s="199" t="s">
        <v>159</v>
      </c>
      <c r="E221" s="200" t="s">
        <v>418</v>
      </c>
      <c r="F221" s="201" t="s">
        <v>419</v>
      </c>
      <c r="G221" s="202" t="s">
        <v>162</v>
      </c>
      <c r="H221" s="203">
        <v>133.80000000000001</v>
      </c>
      <c r="I221" s="204">
        <v>3.27</v>
      </c>
      <c r="J221" s="204">
        <f t="shared" si="30"/>
        <v>437.53</v>
      </c>
      <c r="K221" s="205"/>
      <c r="L221" s="33"/>
      <c r="M221" s="206" t="s">
        <v>1</v>
      </c>
      <c r="N221" s="207" t="s">
        <v>42</v>
      </c>
      <c r="O221" s="208">
        <v>0</v>
      </c>
      <c r="P221" s="208">
        <f t="shared" si="31"/>
        <v>0</v>
      </c>
      <c r="Q221" s="208">
        <v>0</v>
      </c>
      <c r="R221" s="208">
        <f t="shared" si="32"/>
        <v>0</v>
      </c>
      <c r="S221" s="208">
        <v>0</v>
      </c>
      <c r="T221" s="209">
        <f t="shared" si="3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210" t="s">
        <v>189</v>
      </c>
      <c r="AT221" s="210" t="s">
        <v>159</v>
      </c>
      <c r="AU221" s="210" t="s">
        <v>89</v>
      </c>
      <c r="AY221" s="14" t="s">
        <v>157</v>
      </c>
      <c r="BE221" s="211">
        <f t="shared" si="34"/>
        <v>0</v>
      </c>
      <c r="BF221" s="211">
        <f t="shared" si="35"/>
        <v>437.53</v>
      </c>
      <c r="BG221" s="211">
        <f t="shared" si="36"/>
        <v>0</v>
      </c>
      <c r="BH221" s="211">
        <f t="shared" si="37"/>
        <v>0</v>
      </c>
      <c r="BI221" s="211">
        <f t="shared" si="38"/>
        <v>0</v>
      </c>
      <c r="BJ221" s="14" t="s">
        <v>89</v>
      </c>
      <c r="BK221" s="211">
        <f t="shared" si="39"/>
        <v>437.53</v>
      </c>
      <c r="BL221" s="14" t="s">
        <v>189</v>
      </c>
      <c r="BM221" s="210" t="s">
        <v>420</v>
      </c>
    </row>
    <row r="222" spans="1:65" s="2" customFormat="1" ht="37.9" customHeight="1">
      <c r="A222" s="28"/>
      <c r="B222" s="29"/>
      <c r="C222" s="212" t="s">
        <v>288</v>
      </c>
      <c r="D222" s="212" t="s">
        <v>294</v>
      </c>
      <c r="E222" s="213" t="s">
        <v>421</v>
      </c>
      <c r="F222" s="214" t="s">
        <v>422</v>
      </c>
      <c r="G222" s="215" t="s">
        <v>162</v>
      </c>
      <c r="H222" s="216">
        <v>153.87</v>
      </c>
      <c r="I222" s="217">
        <v>1.86</v>
      </c>
      <c r="J222" s="217">
        <f t="shared" si="30"/>
        <v>286.2</v>
      </c>
      <c r="K222" s="218"/>
      <c r="L222" s="219"/>
      <c r="M222" s="220" t="s">
        <v>1</v>
      </c>
      <c r="N222" s="221" t="s">
        <v>42</v>
      </c>
      <c r="O222" s="208">
        <v>0</v>
      </c>
      <c r="P222" s="208">
        <f t="shared" si="31"/>
        <v>0</v>
      </c>
      <c r="Q222" s="208">
        <v>0</v>
      </c>
      <c r="R222" s="208">
        <f t="shared" si="32"/>
        <v>0</v>
      </c>
      <c r="S222" s="208">
        <v>0</v>
      </c>
      <c r="T222" s="209">
        <f t="shared" si="3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210" t="s">
        <v>217</v>
      </c>
      <c r="AT222" s="210" t="s">
        <v>294</v>
      </c>
      <c r="AU222" s="210" t="s">
        <v>89</v>
      </c>
      <c r="AY222" s="14" t="s">
        <v>157</v>
      </c>
      <c r="BE222" s="211">
        <f t="shared" si="34"/>
        <v>0</v>
      </c>
      <c r="BF222" s="211">
        <f t="shared" si="35"/>
        <v>286.2</v>
      </c>
      <c r="BG222" s="211">
        <f t="shared" si="36"/>
        <v>0</v>
      </c>
      <c r="BH222" s="211">
        <f t="shared" si="37"/>
        <v>0</v>
      </c>
      <c r="BI222" s="211">
        <f t="shared" si="38"/>
        <v>0</v>
      </c>
      <c r="BJ222" s="14" t="s">
        <v>89</v>
      </c>
      <c r="BK222" s="211">
        <f t="shared" si="39"/>
        <v>286.2</v>
      </c>
      <c r="BL222" s="14" t="s">
        <v>189</v>
      </c>
      <c r="BM222" s="210" t="s">
        <v>423</v>
      </c>
    </row>
    <row r="223" spans="1:65" s="2" customFormat="1" ht="24.2" customHeight="1">
      <c r="A223" s="28"/>
      <c r="B223" s="29"/>
      <c r="C223" s="199" t="s">
        <v>424</v>
      </c>
      <c r="D223" s="199" t="s">
        <v>159</v>
      </c>
      <c r="E223" s="200" t="s">
        <v>425</v>
      </c>
      <c r="F223" s="201" t="s">
        <v>426</v>
      </c>
      <c r="G223" s="202" t="s">
        <v>162</v>
      </c>
      <c r="H223" s="203">
        <v>133.80000000000001</v>
      </c>
      <c r="I223" s="204">
        <v>4.55</v>
      </c>
      <c r="J223" s="204">
        <f t="shared" si="30"/>
        <v>608.79</v>
      </c>
      <c r="K223" s="205"/>
      <c r="L223" s="33"/>
      <c r="M223" s="206" t="s">
        <v>1</v>
      </c>
      <c r="N223" s="207" t="s">
        <v>42</v>
      </c>
      <c r="O223" s="208">
        <v>0</v>
      </c>
      <c r="P223" s="208">
        <f t="shared" si="31"/>
        <v>0</v>
      </c>
      <c r="Q223" s="208">
        <v>0</v>
      </c>
      <c r="R223" s="208">
        <f t="shared" si="32"/>
        <v>0</v>
      </c>
      <c r="S223" s="208">
        <v>0</v>
      </c>
      <c r="T223" s="209">
        <f t="shared" si="3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210" t="s">
        <v>189</v>
      </c>
      <c r="AT223" s="210" t="s">
        <v>159</v>
      </c>
      <c r="AU223" s="210" t="s">
        <v>89</v>
      </c>
      <c r="AY223" s="14" t="s">
        <v>157</v>
      </c>
      <c r="BE223" s="211">
        <f t="shared" si="34"/>
        <v>0</v>
      </c>
      <c r="BF223" s="211">
        <f t="shared" si="35"/>
        <v>608.79</v>
      </c>
      <c r="BG223" s="211">
        <f t="shared" si="36"/>
        <v>0</v>
      </c>
      <c r="BH223" s="211">
        <f t="shared" si="37"/>
        <v>0</v>
      </c>
      <c r="BI223" s="211">
        <f t="shared" si="38"/>
        <v>0</v>
      </c>
      <c r="BJ223" s="14" t="s">
        <v>89</v>
      </c>
      <c r="BK223" s="211">
        <f t="shared" si="39"/>
        <v>608.79</v>
      </c>
      <c r="BL223" s="14" t="s">
        <v>189</v>
      </c>
      <c r="BM223" s="210" t="s">
        <v>427</v>
      </c>
    </row>
    <row r="224" spans="1:65" s="2" customFormat="1" ht="24.2" customHeight="1">
      <c r="A224" s="28"/>
      <c r="B224" s="29"/>
      <c r="C224" s="212" t="s">
        <v>293</v>
      </c>
      <c r="D224" s="212" t="s">
        <v>294</v>
      </c>
      <c r="E224" s="213" t="s">
        <v>428</v>
      </c>
      <c r="F224" s="214" t="s">
        <v>429</v>
      </c>
      <c r="G224" s="215" t="s">
        <v>162</v>
      </c>
      <c r="H224" s="216">
        <v>160.56</v>
      </c>
      <c r="I224" s="217">
        <v>3.95</v>
      </c>
      <c r="J224" s="217">
        <f t="shared" si="30"/>
        <v>634.21</v>
      </c>
      <c r="K224" s="218"/>
      <c r="L224" s="219"/>
      <c r="M224" s="220" t="s">
        <v>1</v>
      </c>
      <c r="N224" s="221" t="s">
        <v>42</v>
      </c>
      <c r="O224" s="208">
        <v>0</v>
      </c>
      <c r="P224" s="208">
        <f t="shared" si="31"/>
        <v>0</v>
      </c>
      <c r="Q224" s="208">
        <v>0</v>
      </c>
      <c r="R224" s="208">
        <f t="shared" si="32"/>
        <v>0</v>
      </c>
      <c r="S224" s="208">
        <v>0</v>
      </c>
      <c r="T224" s="209">
        <f t="shared" si="3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210" t="s">
        <v>217</v>
      </c>
      <c r="AT224" s="210" t="s">
        <v>294</v>
      </c>
      <c r="AU224" s="210" t="s">
        <v>89</v>
      </c>
      <c r="AY224" s="14" t="s">
        <v>157</v>
      </c>
      <c r="BE224" s="211">
        <f t="shared" si="34"/>
        <v>0</v>
      </c>
      <c r="BF224" s="211">
        <f t="shared" si="35"/>
        <v>634.21</v>
      </c>
      <c r="BG224" s="211">
        <f t="shared" si="36"/>
        <v>0</v>
      </c>
      <c r="BH224" s="211">
        <f t="shared" si="37"/>
        <v>0</v>
      </c>
      <c r="BI224" s="211">
        <f t="shared" si="38"/>
        <v>0</v>
      </c>
      <c r="BJ224" s="14" t="s">
        <v>89</v>
      </c>
      <c r="BK224" s="211">
        <f t="shared" si="39"/>
        <v>634.21</v>
      </c>
      <c r="BL224" s="14" t="s">
        <v>189</v>
      </c>
      <c r="BM224" s="210" t="s">
        <v>430</v>
      </c>
    </row>
    <row r="225" spans="1:65" s="2" customFormat="1" ht="24.2" customHeight="1">
      <c r="A225" s="28"/>
      <c r="B225" s="29"/>
      <c r="C225" s="199" t="s">
        <v>431</v>
      </c>
      <c r="D225" s="199" t="s">
        <v>159</v>
      </c>
      <c r="E225" s="200" t="s">
        <v>432</v>
      </c>
      <c r="F225" s="201" t="s">
        <v>433</v>
      </c>
      <c r="G225" s="202" t="s">
        <v>434</v>
      </c>
      <c r="H225" s="203">
        <v>34.064</v>
      </c>
      <c r="I225" s="204">
        <v>2.7</v>
      </c>
      <c r="J225" s="204">
        <f t="shared" si="30"/>
        <v>91.97</v>
      </c>
      <c r="K225" s="205"/>
      <c r="L225" s="33"/>
      <c r="M225" s="206" t="s">
        <v>1</v>
      </c>
      <c r="N225" s="207" t="s">
        <v>42</v>
      </c>
      <c r="O225" s="208">
        <v>0</v>
      </c>
      <c r="P225" s="208">
        <f t="shared" si="31"/>
        <v>0</v>
      </c>
      <c r="Q225" s="208">
        <v>0</v>
      </c>
      <c r="R225" s="208">
        <f t="shared" si="32"/>
        <v>0</v>
      </c>
      <c r="S225" s="208">
        <v>0</v>
      </c>
      <c r="T225" s="209">
        <f t="shared" si="3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210" t="s">
        <v>189</v>
      </c>
      <c r="AT225" s="210" t="s">
        <v>159</v>
      </c>
      <c r="AU225" s="210" t="s">
        <v>89</v>
      </c>
      <c r="AY225" s="14" t="s">
        <v>157</v>
      </c>
      <c r="BE225" s="211">
        <f t="shared" si="34"/>
        <v>0</v>
      </c>
      <c r="BF225" s="211">
        <f t="shared" si="35"/>
        <v>91.97</v>
      </c>
      <c r="BG225" s="211">
        <f t="shared" si="36"/>
        <v>0</v>
      </c>
      <c r="BH225" s="211">
        <f t="shared" si="37"/>
        <v>0</v>
      </c>
      <c r="BI225" s="211">
        <f t="shared" si="38"/>
        <v>0</v>
      </c>
      <c r="BJ225" s="14" t="s">
        <v>89</v>
      </c>
      <c r="BK225" s="211">
        <f t="shared" si="39"/>
        <v>91.97</v>
      </c>
      <c r="BL225" s="14" t="s">
        <v>189</v>
      </c>
      <c r="BM225" s="210" t="s">
        <v>435</v>
      </c>
    </row>
    <row r="226" spans="1:65" s="12" customFormat="1" ht="22.9" customHeight="1">
      <c r="B226" s="184"/>
      <c r="C226" s="185"/>
      <c r="D226" s="186" t="s">
        <v>75</v>
      </c>
      <c r="E226" s="197" t="s">
        <v>436</v>
      </c>
      <c r="F226" s="197" t="s">
        <v>437</v>
      </c>
      <c r="G226" s="185"/>
      <c r="H226" s="185"/>
      <c r="I226" s="185"/>
      <c r="J226" s="198">
        <f>BK226</f>
        <v>43535.519999999997</v>
      </c>
      <c r="K226" s="185"/>
      <c r="L226" s="189"/>
      <c r="M226" s="190"/>
      <c r="N226" s="191"/>
      <c r="O226" s="191"/>
      <c r="P226" s="192">
        <f>SUM(P227:P267)</f>
        <v>225.58280000000002</v>
      </c>
      <c r="Q226" s="191"/>
      <c r="R226" s="192">
        <f>SUM(R227:R267)</f>
        <v>0</v>
      </c>
      <c r="S226" s="191"/>
      <c r="T226" s="193">
        <f>SUM(T227:T267)</f>
        <v>0</v>
      </c>
      <c r="AR226" s="194" t="s">
        <v>89</v>
      </c>
      <c r="AT226" s="195" t="s">
        <v>75</v>
      </c>
      <c r="AU226" s="195" t="s">
        <v>83</v>
      </c>
      <c r="AY226" s="194" t="s">
        <v>157</v>
      </c>
      <c r="BK226" s="196">
        <f>SUM(BK227:BK267)</f>
        <v>43535.519999999997</v>
      </c>
    </row>
    <row r="227" spans="1:65" s="2" customFormat="1" ht="24.2" customHeight="1">
      <c r="A227" s="28"/>
      <c r="B227" s="29"/>
      <c r="C227" s="199" t="s">
        <v>298</v>
      </c>
      <c r="D227" s="199" t="s">
        <v>159</v>
      </c>
      <c r="E227" s="200" t="s">
        <v>438</v>
      </c>
      <c r="F227" s="201" t="s">
        <v>439</v>
      </c>
      <c r="G227" s="202" t="s">
        <v>162</v>
      </c>
      <c r="H227" s="203">
        <v>685.6</v>
      </c>
      <c r="I227" s="204">
        <v>0.96</v>
      </c>
      <c r="J227" s="204">
        <f t="shared" ref="J227:J267" si="40">ROUND(I227*H227,2)</f>
        <v>658.18</v>
      </c>
      <c r="K227" s="205"/>
      <c r="L227" s="33"/>
      <c r="M227" s="206" t="s">
        <v>1</v>
      </c>
      <c r="N227" s="207" t="s">
        <v>42</v>
      </c>
      <c r="O227" s="208">
        <v>0</v>
      </c>
      <c r="P227" s="208">
        <f t="shared" ref="P227:P267" si="41">O227*H227</f>
        <v>0</v>
      </c>
      <c r="Q227" s="208">
        <v>0</v>
      </c>
      <c r="R227" s="208">
        <f t="shared" ref="R227:R267" si="42">Q227*H227</f>
        <v>0</v>
      </c>
      <c r="S227" s="208">
        <v>0</v>
      </c>
      <c r="T227" s="209">
        <f t="shared" ref="T227:T267" si="43"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210" t="s">
        <v>189</v>
      </c>
      <c r="AT227" s="210" t="s">
        <v>159</v>
      </c>
      <c r="AU227" s="210" t="s">
        <v>89</v>
      </c>
      <c r="AY227" s="14" t="s">
        <v>157</v>
      </c>
      <c r="BE227" s="211">
        <f t="shared" ref="BE227:BE267" si="44">IF(N227="základná",J227,0)</f>
        <v>0</v>
      </c>
      <c r="BF227" s="211">
        <f t="shared" ref="BF227:BF267" si="45">IF(N227="znížená",J227,0)</f>
        <v>658.18</v>
      </c>
      <c r="BG227" s="211">
        <f t="shared" ref="BG227:BG267" si="46">IF(N227="zákl. prenesená",J227,0)</f>
        <v>0</v>
      </c>
      <c r="BH227" s="211">
        <f t="shared" ref="BH227:BH267" si="47">IF(N227="zníž. prenesená",J227,0)</f>
        <v>0</v>
      </c>
      <c r="BI227" s="211">
        <f t="shared" ref="BI227:BI267" si="48">IF(N227="nulová",J227,0)</f>
        <v>0</v>
      </c>
      <c r="BJ227" s="14" t="s">
        <v>89</v>
      </c>
      <c r="BK227" s="211">
        <f t="shared" ref="BK227:BK267" si="49">ROUND(I227*H227,2)</f>
        <v>658.18</v>
      </c>
      <c r="BL227" s="14" t="s">
        <v>189</v>
      </c>
      <c r="BM227" s="210" t="s">
        <v>440</v>
      </c>
    </row>
    <row r="228" spans="1:65" s="2" customFormat="1" ht="24.2" customHeight="1">
      <c r="A228" s="28"/>
      <c r="B228" s="29"/>
      <c r="C228" s="199" t="s">
        <v>441</v>
      </c>
      <c r="D228" s="199" t="s">
        <v>159</v>
      </c>
      <c r="E228" s="200" t="s">
        <v>442</v>
      </c>
      <c r="F228" s="201" t="s">
        <v>443</v>
      </c>
      <c r="G228" s="202" t="s">
        <v>162</v>
      </c>
      <c r="H228" s="203">
        <v>6856</v>
      </c>
      <c r="I228" s="204">
        <v>0.08</v>
      </c>
      <c r="J228" s="204">
        <f t="shared" si="40"/>
        <v>548.48</v>
      </c>
      <c r="K228" s="205"/>
      <c r="L228" s="33"/>
      <c r="M228" s="206" t="s">
        <v>1</v>
      </c>
      <c r="N228" s="207" t="s">
        <v>42</v>
      </c>
      <c r="O228" s="208">
        <v>0</v>
      </c>
      <c r="P228" s="208">
        <f t="shared" si="41"/>
        <v>0</v>
      </c>
      <c r="Q228" s="208">
        <v>0</v>
      </c>
      <c r="R228" s="208">
        <f t="shared" si="42"/>
        <v>0</v>
      </c>
      <c r="S228" s="208">
        <v>0</v>
      </c>
      <c r="T228" s="209">
        <f t="shared" si="4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210" t="s">
        <v>189</v>
      </c>
      <c r="AT228" s="210" t="s">
        <v>159</v>
      </c>
      <c r="AU228" s="210" t="s">
        <v>89</v>
      </c>
      <c r="AY228" s="14" t="s">
        <v>157</v>
      </c>
      <c r="BE228" s="211">
        <f t="shared" si="44"/>
        <v>0</v>
      </c>
      <c r="BF228" s="211">
        <f t="shared" si="45"/>
        <v>548.48</v>
      </c>
      <c r="BG228" s="211">
        <f t="shared" si="46"/>
        <v>0</v>
      </c>
      <c r="BH228" s="211">
        <f t="shared" si="47"/>
        <v>0</v>
      </c>
      <c r="BI228" s="211">
        <f t="shared" si="48"/>
        <v>0</v>
      </c>
      <c r="BJ228" s="14" t="s">
        <v>89</v>
      </c>
      <c r="BK228" s="211">
        <f t="shared" si="49"/>
        <v>548.48</v>
      </c>
      <c r="BL228" s="14" t="s">
        <v>189</v>
      </c>
      <c r="BM228" s="210" t="s">
        <v>444</v>
      </c>
    </row>
    <row r="229" spans="1:65" s="2" customFormat="1" ht="24.2" customHeight="1">
      <c r="A229" s="28"/>
      <c r="B229" s="29"/>
      <c r="C229" s="199" t="s">
        <v>302</v>
      </c>
      <c r="D229" s="199" t="s">
        <v>159</v>
      </c>
      <c r="E229" s="200" t="s">
        <v>445</v>
      </c>
      <c r="F229" s="201" t="s">
        <v>446</v>
      </c>
      <c r="G229" s="202" t="s">
        <v>162</v>
      </c>
      <c r="H229" s="203">
        <v>685.6</v>
      </c>
      <c r="I229" s="204">
        <v>0.49</v>
      </c>
      <c r="J229" s="204">
        <f t="shared" si="40"/>
        <v>335.94</v>
      </c>
      <c r="K229" s="205"/>
      <c r="L229" s="33"/>
      <c r="M229" s="206" t="s">
        <v>1</v>
      </c>
      <c r="N229" s="207" t="s">
        <v>42</v>
      </c>
      <c r="O229" s="208">
        <v>3.2000000000000001E-2</v>
      </c>
      <c r="P229" s="208">
        <f t="shared" si="41"/>
        <v>21.9392</v>
      </c>
      <c r="Q229" s="208">
        <v>0</v>
      </c>
      <c r="R229" s="208">
        <f t="shared" si="42"/>
        <v>0</v>
      </c>
      <c r="S229" s="208">
        <v>0</v>
      </c>
      <c r="T229" s="209">
        <f t="shared" si="4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210" t="s">
        <v>189</v>
      </c>
      <c r="AT229" s="210" t="s">
        <v>159</v>
      </c>
      <c r="AU229" s="210" t="s">
        <v>89</v>
      </c>
      <c r="AY229" s="14" t="s">
        <v>157</v>
      </c>
      <c r="BE229" s="211">
        <f t="shared" si="44"/>
        <v>0</v>
      </c>
      <c r="BF229" s="211">
        <f t="shared" si="45"/>
        <v>335.94</v>
      </c>
      <c r="BG229" s="211">
        <f t="shared" si="46"/>
        <v>0</v>
      </c>
      <c r="BH229" s="211">
        <f t="shared" si="47"/>
        <v>0</v>
      </c>
      <c r="BI229" s="211">
        <f t="shared" si="48"/>
        <v>0</v>
      </c>
      <c r="BJ229" s="14" t="s">
        <v>89</v>
      </c>
      <c r="BK229" s="211">
        <f t="shared" si="49"/>
        <v>335.94</v>
      </c>
      <c r="BL229" s="14" t="s">
        <v>189</v>
      </c>
      <c r="BM229" s="210" t="s">
        <v>447</v>
      </c>
    </row>
    <row r="230" spans="1:65" s="2" customFormat="1" ht="24.2" customHeight="1">
      <c r="A230" s="28"/>
      <c r="B230" s="29"/>
      <c r="C230" s="199" t="s">
        <v>448</v>
      </c>
      <c r="D230" s="199" t="s">
        <v>159</v>
      </c>
      <c r="E230" s="200" t="s">
        <v>449</v>
      </c>
      <c r="F230" s="201" t="s">
        <v>450</v>
      </c>
      <c r="G230" s="202" t="s">
        <v>162</v>
      </c>
      <c r="H230" s="203">
        <v>685.6</v>
      </c>
      <c r="I230" s="204">
        <v>0.39</v>
      </c>
      <c r="J230" s="204">
        <f t="shared" si="40"/>
        <v>267.38</v>
      </c>
      <c r="K230" s="205"/>
      <c r="L230" s="33"/>
      <c r="M230" s="206" t="s">
        <v>1</v>
      </c>
      <c r="N230" s="207" t="s">
        <v>42</v>
      </c>
      <c r="O230" s="208">
        <v>0</v>
      </c>
      <c r="P230" s="208">
        <f t="shared" si="41"/>
        <v>0</v>
      </c>
      <c r="Q230" s="208">
        <v>0</v>
      </c>
      <c r="R230" s="208">
        <f t="shared" si="42"/>
        <v>0</v>
      </c>
      <c r="S230" s="208">
        <v>0</v>
      </c>
      <c r="T230" s="209">
        <f t="shared" si="4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210" t="s">
        <v>189</v>
      </c>
      <c r="AT230" s="210" t="s">
        <v>159</v>
      </c>
      <c r="AU230" s="210" t="s">
        <v>89</v>
      </c>
      <c r="AY230" s="14" t="s">
        <v>157</v>
      </c>
      <c r="BE230" s="211">
        <f t="shared" si="44"/>
        <v>0</v>
      </c>
      <c r="BF230" s="211">
        <f t="shared" si="45"/>
        <v>267.38</v>
      </c>
      <c r="BG230" s="211">
        <f t="shared" si="46"/>
        <v>0</v>
      </c>
      <c r="BH230" s="211">
        <f t="shared" si="47"/>
        <v>0</v>
      </c>
      <c r="BI230" s="211">
        <f t="shared" si="48"/>
        <v>0</v>
      </c>
      <c r="BJ230" s="14" t="s">
        <v>89</v>
      </c>
      <c r="BK230" s="211">
        <f t="shared" si="49"/>
        <v>267.38</v>
      </c>
      <c r="BL230" s="14" t="s">
        <v>189</v>
      </c>
      <c r="BM230" s="210" t="s">
        <v>451</v>
      </c>
    </row>
    <row r="231" spans="1:65" s="2" customFormat="1" ht="24.2" customHeight="1">
      <c r="A231" s="28"/>
      <c r="B231" s="29"/>
      <c r="C231" s="212" t="s">
        <v>305</v>
      </c>
      <c r="D231" s="212" t="s">
        <v>294</v>
      </c>
      <c r="E231" s="213" t="s">
        <v>452</v>
      </c>
      <c r="F231" s="214" t="s">
        <v>453</v>
      </c>
      <c r="G231" s="215" t="s">
        <v>454</v>
      </c>
      <c r="H231" s="216">
        <v>171.4</v>
      </c>
      <c r="I231" s="217">
        <v>2.86</v>
      </c>
      <c r="J231" s="217">
        <f t="shared" si="40"/>
        <v>490.2</v>
      </c>
      <c r="K231" s="218"/>
      <c r="L231" s="219"/>
      <c r="M231" s="220" t="s">
        <v>1</v>
      </c>
      <c r="N231" s="221" t="s">
        <v>42</v>
      </c>
      <c r="O231" s="208">
        <v>0</v>
      </c>
      <c r="P231" s="208">
        <f t="shared" si="41"/>
        <v>0</v>
      </c>
      <c r="Q231" s="208">
        <v>0</v>
      </c>
      <c r="R231" s="208">
        <f t="shared" si="42"/>
        <v>0</v>
      </c>
      <c r="S231" s="208">
        <v>0</v>
      </c>
      <c r="T231" s="209">
        <f t="shared" si="4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210" t="s">
        <v>217</v>
      </c>
      <c r="AT231" s="210" t="s">
        <v>294</v>
      </c>
      <c r="AU231" s="210" t="s">
        <v>89</v>
      </c>
      <c r="AY231" s="14" t="s">
        <v>157</v>
      </c>
      <c r="BE231" s="211">
        <f t="shared" si="44"/>
        <v>0</v>
      </c>
      <c r="BF231" s="211">
        <f t="shared" si="45"/>
        <v>490.2</v>
      </c>
      <c r="BG231" s="211">
        <f t="shared" si="46"/>
        <v>0</v>
      </c>
      <c r="BH231" s="211">
        <f t="shared" si="47"/>
        <v>0</v>
      </c>
      <c r="BI231" s="211">
        <f t="shared" si="48"/>
        <v>0</v>
      </c>
      <c r="BJ231" s="14" t="s">
        <v>89</v>
      </c>
      <c r="BK231" s="211">
        <f t="shared" si="49"/>
        <v>490.2</v>
      </c>
      <c r="BL231" s="14" t="s">
        <v>189</v>
      </c>
      <c r="BM231" s="210" t="s">
        <v>455</v>
      </c>
    </row>
    <row r="232" spans="1:65" s="2" customFormat="1" ht="33" customHeight="1">
      <c r="A232" s="28"/>
      <c r="B232" s="29"/>
      <c r="C232" s="199" t="s">
        <v>456</v>
      </c>
      <c r="D232" s="199" t="s">
        <v>159</v>
      </c>
      <c r="E232" s="200" t="s">
        <v>457</v>
      </c>
      <c r="F232" s="201" t="s">
        <v>458</v>
      </c>
      <c r="G232" s="202" t="s">
        <v>162</v>
      </c>
      <c r="H232" s="203">
        <v>685.6</v>
      </c>
      <c r="I232" s="204">
        <v>4.75</v>
      </c>
      <c r="J232" s="204">
        <f t="shared" si="40"/>
        <v>3256.6</v>
      </c>
      <c r="K232" s="205"/>
      <c r="L232" s="33"/>
      <c r="M232" s="206" t="s">
        <v>1</v>
      </c>
      <c r="N232" s="207" t="s">
        <v>42</v>
      </c>
      <c r="O232" s="208">
        <v>0</v>
      </c>
      <c r="P232" s="208">
        <f t="shared" si="41"/>
        <v>0</v>
      </c>
      <c r="Q232" s="208">
        <v>0</v>
      </c>
      <c r="R232" s="208">
        <f t="shared" si="42"/>
        <v>0</v>
      </c>
      <c r="S232" s="208">
        <v>0</v>
      </c>
      <c r="T232" s="209">
        <f t="shared" si="43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210" t="s">
        <v>189</v>
      </c>
      <c r="AT232" s="210" t="s">
        <v>159</v>
      </c>
      <c r="AU232" s="210" t="s">
        <v>89</v>
      </c>
      <c r="AY232" s="14" t="s">
        <v>157</v>
      </c>
      <c r="BE232" s="211">
        <f t="shared" si="44"/>
        <v>0</v>
      </c>
      <c r="BF232" s="211">
        <f t="shared" si="45"/>
        <v>3256.6</v>
      </c>
      <c r="BG232" s="211">
        <f t="shared" si="46"/>
        <v>0</v>
      </c>
      <c r="BH232" s="211">
        <f t="shared" si="47"/>
        <v>0</v>
      </c>
      <c r="BI232" s="211">
        <f t="shared" si="48"/>
        <v>0</v>
      </c>
      <c r="BJ232" s="14" t="s">
        <v>89</v>
      </c>
      <c r="BK232" s="211">
        <f t="shared" si="49"/>
        <v>3256.6</v>
      </c>
      <c r="BL232" s="14" t="s">
        <v>189</v>
      </c>
      <c r="BM232" s="210" t="s">
        <v>459</v>
      </c>
    </row>
    <row r="233" spans="1:65" s="2" customFormat="1" ht="24.2" customHeight="1">
      <c r="A233" s="28"/>
      <c r="B233" s="29"/>
      <c r="C233" s="212" t="s">
        <v>309</v>
      </c>
      <c r="D233" s="212" t="s">
        <v>294</v>
      </c>
      <c r="E233" s="213" t="s">
        <v>428</v>
      </c>
      <c r="F233" s="214" t="s">
        <v>429</v>
      </c>
      <c r="G233" s="215" t="s">
        <v>162</v>
      </c>
      <c r="H233" s="216">
        <v>788.44</v>
      </c>
      <c r="I233" s="217">
        <v>4.3499999999999996</v>
      </c>
      <c r="J233" s="217">
        <f t="shared" si="40"/>
        <v>3429.71</v>
      </c>
      <c r="K233" s="218"/>
      <c r="L233" s="219"/>
      <c r="M233" s="220" t="s">
        <v>1</v>
      </c>
      <c r="N233" s="221" t="s">
        <v>42</v>
      </c>
      <c r="O233" s="208">
        <v>0</v>
      </c>
      <c r="P233" s="208">
        <f t="shared" si="41"/>
        <v>0</v>
      </c>
      <c r="Q233" s="208">
        <v>0</v>
      </c>
      <c r="R233" s="208">
        <f t="shared" si="42"/>
        <v>0</v>
      </c>
      <c r="S233" s="208">
        <v>0</v>
      </c>
      <c r="T233" s="209">
        <f t="shared" si="43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210" t="s">
        <v>217</v>
      </c>
      <c r="AT233" s="210" t="s">
        <v>294</v>
      </c>
      <c r="AU233" s="210" t="s">
        <v>89</v>
      </c>
      <c r="AY233" s="14" t="s">
        <v>157</v>
      </c>
      <c r="BE233" s="211">
        <f t="shared" si="44"/>
        <v>0</v>
      </c>
      <c r="BF233" s="211">
        <f t="shared" si="45"/>
        <v>3429.71</v>
      </c>
      <c r="BG233" s="211">
        <f t="shared" si="46"/>
        <v>0</v>
      </c>
      <c r="BH233" s="211">
        <f t="shared" si="47"/>
        <v>0</v>
      </c>
      <c r="BI233" s="211">
        <f t="shared" si="48"/>
        <v>0</v>
      </c>
      <c r="BJ233" s="14" t="s">
        <v>89</v>
      </c>
      <c r="BK233" s="211">
        <f t="shared" si="49"/>
        <v>3429.71</v>
      </c>
      <c r="BL233" s="14" t="s">
        <v>189</v>
      </c>
      <c r="BM233" s="210" t="s">
        <v>460</v>
      </c>
    </row>
    <row r="234" spans="1:65" s="2" customFormat="1" ht="37.9" customHeight="1">
      <c r="A234" s="28"/>
      <c r="B234" s="29"/>
      <c r="C234" s="199" t="s">
        <v>461</v>
      </c>
      <c r="D234" s="199" t="s">
        <v>159</v>
      </c>
      <c r="E234" s="200" t="s">
        <v>462</v>
      </c>
      <c r="F234" s="201" t="s">
        <v>463</v>
      </c>
      <c r="G234" s="202" t="s">
        <v>162</v>
      </c>
      <c r="H234" s="203">
        <v>685.6</v>
      </c>
      <c r="I234" s="204">
        <v>8.09</v>
      </c>
      <c r="J234" s="204">
        <f t="shared" si="40"/>
        <v>5546.5</v>
      </c>
      <c r="K234" s="205"/>
      <c r="L234" s="33"/>
      <c r="M234" s="206" t="s">
        <v>1</v>
      </c>
      <c r="N234" s="207" t="s">
        <v>42</v>
      </c>
      <c r="O234" s="208">
        <v>0</v>
      </c>
      <c r="P234" s="208">
        <f t="shared" si="41"/>
        <v>0</v>
      </c>
      <c r="Q234" s="208">
        <v>0</v>
      </c>
      <c r="R234" s="208">
        <f t="shared" si="42"/>
        <v>0</v>
      </c>
      <c r="S234" s="208">
        <v>0</v>
      </c>
      <c r="T234" s="209">
        <f t="shared" si="43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210" t="s">
        <v>189</v>
      </c>
      <c r="AT234" s="210" t="s">
        <v>159</v>
      </c>
      <c r="AU234" s="210" t="s">
        <v>89</v>
      </c>
      <c r="AY234" s="14" t="s">
        <v>157</v>
      </c>
      <c r="BE234" s="211">
        <f t="shared" si="44"/>
        <v>0</v>
      </c>
      <c r="BF234" s="211">
        <f t="shared" si="45"/>
        <v>5546.5</v>
      </c>
      <c r="BG234" s="211">
        <f t="shared" si="46"/>
        <v>0</v>
      </c>
      <c r="BH234" s="211">
        <f t="shared" si="47"/>
        <v>0</v>
      </c>
      <c r="BI234" s="211">
        <f t="shared" si="48"/>
        <v>0</v>
      </c>
      <c r="BJ234" s="14" t="s">
        <v>89</v>
      </c>
      <c r="BK234" s="211">
        <f t="shared" si="49"/>
        <v>5546.5</v>
      </c>
      <c r="BL234" s="14" t="s">
        <v>189</v>
      </c>
      <c r="BM234" s="210" t="s">
        <v>464</v>
      </c>
    </row>
    <row r="235" spans="1:65" s="2" customFormat="1" ht="24.2" customHeight="1">
      <c r="A235" s="28"/>
      <c r="B235" s="29"/>
      <c r="C235" s="212" t="s">
        <v>312</v>
      </c>
      <c r="D235" s="212" t="s">
        <v>294</v>
      </c>
      <c r="E235" s="213" t="s">
        <v>465</v>
      </c>
      <c r="F235" s="214" t="s">
        <v>466</v>
      </c>
      <c r="G235" s="215" t="s">
        <v>162</v>
      </c>
      <c r="H235" s="216">
        <v>788.44</v>
      </c>
      <c r="I235" s="217">
        <v>10.52</v>
      </c>
      <c r="J235" s="217">
        <f t="shared" si="40"/>
        <v>8294.39</v>
      </c>
      <c r="K235" s="218"/>
      <c r="L235" s="219"/>
      <c r="M235" s="220" t="s">
        <v>1</v>
      </c>
      <c r="N235" s="221" t="s">
        <v>42</v>
      </c>
      <c r="O235" s="208">
        <v>0</v>
      </c>
      <c r="P235" s="208">
        <f t="shared" si="41"/>
        <v>0</v>
      </c>
      <c r="Q235" s="208">
        <v>0</v>
      </c>
      <c r="R235" s="208">
        <f t="shared" si="42"/>
        <v>0</v>
      </c>
      <c r="S235" s="208">
        <v>0</v>
      </c>
      <c r="T235" s="209">
        <f t="shared" si="43"/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210" t="s">
        <v>217</v>
      </c>
      <c r="AT235" s="210" t="s">
        <v>294</v>
      </c>
      <c r="AU235" s="210" t="s">
        <v>89</v>
      </c>
      <c r="AY235" s="14" t="s">
        <v>157</v>
      </c>
      <c r="BE235" s="211">
        <f t="shared" si="44"/>
        <v>0</v>
      </c>
      <c r="BF235" s="211">
        <f t="shared" si="45"/>
        <v>8294.39</v>
      </c>
      <c r="BG235" s="211">
        <f t="shared" si="46"/>
        <v>0</v>
      </c>
      <c r="BH235" s="211">
        <f t="shared" si="47"/>
        <v>0</v>
      </c>
      <c r="BI235" s="211">
        <f t="shared" si="48"/>
        <v>0</v>
      </c>
      <c r="BJ235" s="14" t="s">
        <v>89</v>
      </c>
      <c r="BK235" s="211">
        <f t="shared" si="49"/>
        <v>8294.39</v>
      </c>
      <c r="BL235" s="14" t="s">
        <v>189</v>
      </c>
      <c r="BM235" s="210" t="s">
        <v>467</v>
      </c>
    </row>
    <row r="236" spans="1:65" s="2" customFormat="1" ht="21.75" customHeight="1">
      <c r="A236" s="28"/>
      <c r="B236" s="29"/>
      <c r="C236" s="212" t="s">
        <v>468</v>
      </c>
      <c r="D236" s="212" t="s">
        <v>294</v>
      </c>
      <c r="E236" s="213" t="s">
        <v>469</v>
      </c>
      <c r="F236" s="214" t="s">
        <v>470</v>
      </c>
      <c r="G236" s="215" t="s">
        <v>297</v>
      </c>
      <c r="H236" s="216">
        <v>4113.6000000000004</v>
      </c>
      <c r="I236" s="217">
        <v>0.83</v>
      </c>
      <c r="J236" s="217">
        <f t="shared" si="40"/>
        <v>3414.29</v>
      </c>
      <c r="K236" s="218"/>
      <c r="L236" s="219"/>
      <c r="M236" s="220" t="s">
        <v>1</v>
      </c>
      <c r="N236" s="221" t="s">
        <v>42</v>
      </c>
      <c r="O236" s="208">
        <v>0</v>
      </c>
      <c r="P236" s="208">
        <f t="shared" si="41"/>
        <v>0</v>
      </c>
      <c r="Q236" s="208">
        <v>0</v>
      </c>
      <c r="R236" s="208">
        <f t="shared" si="42"/>
        <v>0</v>
      </c>
      <c r="S236" s="208">
        <v>0</v>
      </c>
      <c r="T236" s="209">
        <f t="shared" si="4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210" t="s">
        <v>217</v>
      </c>
      <c r="AT236" s="210" t="s">
        <v>294</v>
      </c>
      <c r="AU236" s="210" t="s">
        <v>89</v>
      </c>
      <c r="AY236" s="14" t="s">
        <v>157</v>
      </c>
      <c r="BE236" s="211">
        <f t="shared" si="44"/>
        <v>0</v>
      </c>
      <c r="BF236" s="211">
        <f t="shared" si="45"/>
        <v>3414.29</v>
      </c>
      <c r="BG236" s="211">
        <f t="shared" si="46"/>
        <v>0</v>
      </c>
      <c r="BH236" s="211">
        <f t="shared" si="47"/>
        <v>0</v>
      </c>
      <c r="BI236" s="211">
        <f t="shared" si="48"/>
        <v>0</v>
      </c>
      <c r="BJ236" s="14" t="s">
        <v>89</v>
      </c>
      <c r="BK236" s="211">
        <f t="shared" si="49"/>
        <v>3414.29</v>
      </c>
      <c r="BL236" s="14" t="s">
        <v>189</v>
      </c>
      <c r="BM236" s="210" t="s">
        <v>471</v>
      </c>
    </row>
    <row r="237" spans="1:65" s="2" customFormat="1" ht="44.25" customHeight="1">
      <c r="A237" s="28"/>
      <c r="B237" s="29"/>
      <c r="C237" s="199" t="s">
        <v>316</v>
      </c>
      <c r="D237" s="199" t="s">
        <v>159</v>
      </c>
      <c r="E237" s="200" t="s">
        <v>472</v>
      </c>
      <c r="F237" s="201" t="s">
        <v>473</v>
      </c>
      <c r="G237" s="202" t="s">
        <v>162</v>
      </c>
      <c r="H237" s="203">
        <v>66.900000000000006</v>
      </c>
      <c r="I237" s="204">
        <v>8.76</v>
      </c>
      <c r="J237" s="204">
        <f t="shared" si="40"/>
        <v>586.04</v>
      </c>
      <c r="K237" s="205"/>
      <c r="L237" s="33"/>
      <c r="M237" s="206" t="s">
        <v>1</v>
      </c>
      <c r="N237" s="207" t="s">
        <v>42</v>
      </c>
      <c r="O237" s="208">
        <v>0</v>
      </c>
      <c r="P237" s="208">
        <f t="shared" si="41"/>
        <v>0</v>
      </c>
      <c r="Q237" s="208">
        <v>0</v>
      </c>
      <c r="R237" s="208">
        <f t="shared" si="42"/>
        <v>0</v>
      </c>
      <c r="S237" s="208">
        <v>0</v>
      </c>
      <c r="T237" s="209">
        <f t="shared" si="4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210" t="s">
        <v>189</v>
      </c>
      <c r="AT237" s="210" t="s">
        <v>159</v>
      </c>
      <c r="AU237" s="210" t="s">
        <v>89</v>
      </c>
      <c r="AY237" s="14" t="s">
        <v>157</v>
      </c>
      <c r="BE237" s="211">
        <f t="shared" si="44"/>
        <v>0</v>
      </c>
      <c r="BF237" s="211">
        <f t="shared" si="45"/>
        <v>586.04</v>
      </c>
      <c r="BG237" s="211">
        <f t="shared" si="46"/>
        <v>0</v>
      </c>
      <c r="BH237" s="211">
        <f t="shared" si="47"/>
        <v>0</v>
      </c>
      <c r="BI237" s="211">
        <f t="shared" si="48"/>
        <v>0</v>
      </c>
      <c r="BJ237" s="14" t="s">
        <v>89</v>
      </c>
      <c r="BK237" s="211">
        <f t="shared" si="49"/>
        <v>586.04</v>
      </c>
      <c r="BL237" s="14" t="s">
        <v>189</v>
      </c>
      <c r="BM237" s="210" t="s">
        <v>474</v>
      </c>
    </row>
    <row r="238" spans="1:65" s="2" customFormat="1" ht="24.2" customHeight="1">
      <c r="A238" s="28"/>
      <c r="B238" s="29"/>
      <c r="C238" s="212" t="s">
        <v>475</v>
      </c>
      <c r="D238" s="212" t="s">
        <v>294</v>
      </c>
      <c r="E238" s="213" t="s">
        <v>465</v>
      </c>
      <c r="F238" s="214" t="s">
        <v>466</v>
      </c>
      <c r="G238" s="215" t="s">
        <v>162</v>
      </c>
      <c r="H238" s="216">
        <v>35.479999999999997</v>
      </c>
      <c r="I238" s="217">
        <v>10.52</v>
      </c>
      <c r="J238" s="217">
        <f t="shared" si="40"/>
        <v>373.25</v>
      </c>
      <c r="K238" s="218"/>
      <c r="L238" s="219"/>
      <c r="M238" s="220" t="s">
        <v>1</v>
      </c>
      <c r="N238" s="221" t="s">
        <v>42</v>
      </c>
      <c r="O238" s="208">
        <v>0</v>
      </c>
      <c r="P238" s="208">
        <f t="shared" si="41"/>
        <v>0</v>
      </c>
      <c r="Q238" s="208">
        <v>0</v>
      </c>
      <c r="R238" s="208">
        <f t="shared" si="42"/>
        <v>0</v>
      </c>
      <c r="S238" s="208">
        <v>0</v>
      </c>
      <c r="T238" s="209">
        <f t="shared" si="4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210" t="s">
        <v>217</v>
      </c>
      <c r="AT238" s="210" t="s">
        <v>294</v>
      </c>
      <c r="AU238" s="210" t="s">
        <v>89</v>
      </c>
      <c r="AY238" s="14" t="s">
        <v>157</v>
      </c>
      <c r="BE238" s="211">
        <f t="shared" si="44"/>
        <v>0</v>
      </c>
      <c r="BF238" s="211">
        <f t="shared" si="45"/>
        <v>373.25</v>
      </c>
      <c r="BG238" s="211">
        <f t="shared" si="46"/>
        <v>0</v>
      </c>
      <c r="BH238" s="211">
        <f t="shared" si="47"/>
        <v>0</v>
      </c>
      <c r="BI238" s="211">
        <f t="shared" si="48"/>
        <v>0</v>
      </c>
      <c r="BJ238" s="14" t="s">
        <v>89</v>
      </c>
      <c r="BK238" s="211">
        <f t="shared" si="49"/>
        <v>373.25</v>
      </c>
      <c r="BL238" s="14" t="s">
        <v>189</v>
      </c>
      <c r="BM238" s="210" t="s">
        <v>476</v>
      </c>
    </row>
    <row r="239" spans="1:65" s="2" customFormat="1" ht="21.75" customHeight="1">
      <c r="A239" s="28"/>
      <c r="B239" s="29"/>
      <c r="C239" s="212" t="s">
        <v>319</v>
      </c>
      <c r="D239" s="212" t="s">
        <v>294</v>
      </c>
      <c r="E239" s="213" t="s">
        <v>469</v>
      </c>
      <c r="F239" s="214" t="s">
        <v>470</v>
      </c>
      <c r="G239" s="215" t="s">
        <v>297</v>
      </c>
      <c r="H239" s="216">
        <v>272.27999999999997</v>
      </c>
      <c r="I239" s="217">
        <v>0.83</v>
      </c>
      <c r="J239" s="217">
        <f t="shared" si="40"/>
        <v>225.99</v>
      </c>
      <c r="K239" s="218"/>
      <c r="L239" s="219"/>
      <c r="M239" s="220" t="s">
        <v>1</v>
      </c>
      <c r="N239" s="221" t="s">
        <v>42</v>
      </c>
      <c r="O239" s="208">
        <v>0</v>
      </c>
      <c r="P239" s="208">
        <f t="shared" si="41"/>
        <v>0</v>
      </c>
      <c r="Q239" s="208">
        <v>0</v>
      </c>
      <c r="R239" s="208">
        <f t="shared" si="42"/>
        <v>0</v>
      </c>
      <c r="S239" s="208">
        <v>0</v>
      </c>
      <c r="T239" s="209">
        <f t="shared" si="4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210" t="s">
        <v>217</v>
      </c>
      <c r="AT239" s="210" t="s">
        <v>294</v>
      </c>
      <c r="AU239" s="210" t="s">
        <v>89</v>
      </c>
      <c r="AY239" s="14" t="s">
        <v>157</v>
      </c>
      <c r="BE239" s="211">
        <f t="shared" si="44"/>
        <v>0</v>
      </c>
      <c r="BF239" s="211">
        <f t="shared" si="45"/>
        <v>225.99</v>
      </c>
      <c r="BG239" s="211">
        <f t="shared" si="46"/>
        <v>0</v>
      </c>
      <c r="BH239" s="211">
        <f t="shared" si="47"/>
        <v>0</v>
      </c>
      <c r="BI239" s="211">
        <f t="shared" si="48"/>
        <v>0</v>
      </c>
      <c r="BJ239" s="14" t="s">
        <v>89</v>
      </c>
      <c r="BK239" s="211">
        <f t="shared" si="49"/>
        <v>225.99</v>
      </c>
      <c r="BL239" s="14" t="s">
        <v>189</v>
      </c>
      <c r="BM239" s="210" t="s">
        <v>477</v>
      </c>
    </row>
    <row r="240" spans="1:65" s="2" customFormat="1" ht="24.2" customHeight="1">
      <c r="A240" s="28"/>
      <c r="B240" s="29"/>
      <c r="C240" s="199" t="s">
        <v>478</v>
      </c>
      <c r="D240" s="199" t="s">
        <v>159</v>
      </c>
      <c r="E240" s="200" t="s">
        <v>479</v>
      </c>
      <c r="F240" s="201" t="s">
        <v>480</v>
      </c>
      <c r="G240" s="202" t="s">
        <v>297</v>
      </c>
      <c r="H240" s="203">
        <v>2</v>
      </c>
      <c r="I240" s="204">
        <v>21.45</v>
      </c>
      <c r="J240" s="204">
        <f t="shared" si="40"/>
        <v>42.9</v>
      </c>
      <c r="K240" s="205"/>
      <c r="L240" s="33"/>
      <c r="M240" s="206" t="s">
        <v>1</v>
      </c>
      <c r="N240" s="207" t="s">
        <v>42</v>
      </c>
      <c r="O240" s="208">
        <v>0</v>
      </c>
      <c r="P240" s="208">
        <f t="shared" si="41"/>
        <v>0</v>
      </c>
      <c r="Q240" s="208">
        <v>0</v>
      </c>
      <c r="R240" s="208">
        <f t="shared" si="42"/>
        <v>0</v>
      </c>
      <c r="S240" s="208">
        <v>0</v>
      </c>
      <c r="T240" s="209">
        <f t="shared" si="4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210" t="s">
        <v>189</v>
      </c>
      <c r="AT240" s="210" t="s">
        <v>159</v>
      </c>
      <c r="AU240" s="210" t="s">
        <v>89</v>
      </c>
      <c r="AY240" s="14" t="s">
        <v>157</v>
      </c>
      <c r="BE240" s="211">
        <f t="shared" si="44"/>
        <v>0</v>
      </c>
      <c r="BF240" s="211">
        <f t="shared" si="45"/>
        <v>42.9</v>
      </c>
      <c r="BG240" s="211">
        <f t="shared" si="46"/>
        <v>0</v>
      </c>
      <c r="BH240" s="211">
        <f t="shared" si="47"/>
        <v>0</v>
      </c>
      <c r="BI240" s="211">
        <f t="shared" si="48"/>
        <v>0</v>
      </c>
      <c r="BJ240" s="14" t="s">
        <v>89</v>
      </c>
      <c r="BK240" s="211">
        <f t="shared" si="49"/>
        <v>42.9</v>
      </c>
      <c r="BL240" s="14" t="s">
        <v>189</v>
      </c>
      <c r="BM240" s="210" t="s">
        <v>481</v>
      </c>
    </row>
    <row r="241" spans="1:65" s="2" customFormat="1" ht="16.5" customHeight="1">
      <c r="A241" s="28"/>
      <c r="B241" s="29"/>
      <c r="C241" s="212" t="s">
        <v>323</v>
      </c>
      <c r="D241" s="212" t="s">
        <v>294</v>
      </c>
      <c r="E241" s="213" t="s">
        <v>482</v>
      </c>
      <c r="F241" s="214" t="s">
        <v>483</v>
      </c>
      <c r="G241" s="215" t="s">
        <v>297</v>
      </c>
      <c r="H241" s="216">
        <v>2</v>
      </c>
      <c r="I241" s="217">
        <v>107.31</v>
      </c>
      <c r="J241" s="217">
        <f t="shared" si="40"/>
        <v>214.62</v>
      </c>
      <c r="K241" s="218"/>
      <c r="L241" s="219"/>
      <c r="M241" s="220" t="s">
        <v>1</v>
      </c>
      <c r="N241" s="221" t="s">
        <v>42</v>
      </c>
      <c r="O241" s="208">
        <v>0</v>
      </c>
      <c r="P241" s="208">
        <f t="shared" si="41"/>
        <v>0</v>
      </c>
      <c r="Q241" s="208">
        <v>0</v>
      </c>
      <c r="R241" s="208">
        <f t="shared" si="42"/>
        <v>0</v>
      </c>
      <c r="S241" s="208">
        <v>0</v>
      </c>
      <c r="T241" s="209">
        <f t="shared" si="4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210" t="s">
        <v>217</v>
      </c>
      <c r="AT241" s="210" t="s">
        <v>294</v>
      </c>
      <c r="AU241" s="210" t="s">
        <v>89</v>
      </c>
      <c r="AY241" s="14" t="s">
        <v>157</v>
      </c>
      <c r="BE241" s="211">
        <f t="shared" si="44"/>
        <v>0</v>
      </c>
      <c r="BF241" s="211">
        <f t="shared" si="45"/>
        <v>214.62</v>
      </c>
      <c r="BG241" s="211">
        <f t="shared" si="46"/>
        <v>0</v>
      </c>
      <c r="BH241" s="211">
        <f t="shared" si="47"/>
        <v>0</v>
      </c>
      <c r="BI241" s="211">
        <f t="shared" si="48"/>
        <v>0</v>
      </c>
      <c r="BJ241" s="14" t="s">
        <v>89</v>
      </c>
      <c r="BK241" s="211">
        <f t="shared" si="49"/>
        <v>214.62</v>
      </c>
      <c r="BL241" s="14" t="s">
        <v>189</v>
      </c>
      <c r="BM241" s="210" t="s">
        <v>484</v>
      </c>
    </row>
    <row r="242" spans="1:65" s="2" customFormat="1" ht="16.5" customHeight="1">
      <c r="A242" s="28"/>
      <c r="B242" s="29"/>
      <c r="C242" s="212" t="s">
        <v>485</v>
      </c>
      <c r="D242" s="212" t="s">
        <v>294</v>
      </c>
      <c r="E242" s="213" t="s">
        <v>486</v>
      </c>
      <c r="F242" s="214" t="s">
        <v>487</v>
      </c>
      <c r="G242" s="215" t="s">
        <v>297</v>
      </c>
      <c r="H242" s="216">
        <v>10</v>
      </c>
      <c r="I242" s="217">
        <v>0.61</v>
      </c>
      <c r="J242" s="217">
        <f t="shared" si="40"/>
        <v>6.1</v>
      </c>
      <c r="K242" s="218"/>
      <c r="L242" s="219"/>
      <c r="M242" s="220" t="s">
        <v>1</v>
      </c>
      <c r="N242" s="221" t="s">
        <v>42</v>
      </c>
      <c r="O242" s="208">
        <v>0</v>
      </c>
      <c r="P242" s="208">
        <f t="shared" si="41"/>
        <v>0</v>
      </c>
      <c r="Q242" s="208">
        <v>0</v>
      </c>
      <c r="R242" s="208">
        <f t="shared" si="42"/>
        <v>0</v>
      </c>
      <c r="S242" s="208">
        <v>0</v>
      </c>
      <c r="T242" s="209">
        <f t="shared" si="4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210" t="s">
        <v>217</v>
      </c>
      <c r="AT242" s="210" t="s">
        <v>294</v>
      </c>
      <c r="AU242" s="210" t="s">
        <v>89</v>
      </c>
      <c r="AY242" s="14" t="s">
        <v>157</v>
      </c>
      <c r="BE242" s="211">
        <f t="shared" si="44"/>
        <v>0</v>
      </c>
      <c r="BF242" s="211">
        <f t="shared" si="45"/>
        <v>6.1</v>
      </c>
      <c r="BG242" s="211">
        <f t="shared" si="46"/>
        <v>0</v>
      </c>
      <c r="BH242" s="211">
        <f t="shared" si="47"/>
        <v>0</v>
      </c>
      <c r="BI242" s="211">
        <f t="shared" si="48"/>
        <v>0</v>
      </c>
      <c r="BJ242" s="14" t="s">
        <v>89</v>
      </c>
      <c r="BK242" s="211">
        <f t="shared" si="49"/>
        <v>6.1</v>
      </c>
      <c r="BL242" s="14" t="s">
        <v>189</v>
      </c>
      <c r="BM242" s="210" t="s">
        <v>488</v>
      </c>
    </row>
    <row r="243" spans="1:65" s="2" customFormat="1" ht="24.2" customHeight="1">
      <c r="A243" s="28"/>
      <c r="B243" s="29"/>
      <c r="C243" s="199" t="s">
        <v>327</v>
      </c>
      <c r="D243" s="199" t="s">
        <v>159</v>
      </c>
      <c r="E243" s="200" t="s">
        <v>489</v>
      </c>
      <c r="F243" s="201" t="s">
        <v>490</v>
      </c>
      <c r="G243" s="202" t="s">
        <v>297</v>
      </c>
      <c r="H243" s="203">
        <v>2</v>
      </c>
      <c r="I243" s="204">
        <v>27.12</v>
      </c>
      <c r="J243" s="204">
        <f t="shared" si="40"/>
        <v>54.24</v>
      </c>
      <c r="K243" s="205"/>
      <c r="L243" s="33"/>
      <c r="M243" s="206" t="s">
        <v>1</v>
      </c>
      <c r="N243" s="207" t="s">
        <v>42</v>
      </c>
      <c r="O243" s="208">
        <v>0</v>
      </c>
      <c r="P243" s="208">
        <f t="shared" si="41"/>
        <v>0</v>
      </c>
      <c r="Q243" s="208">
        <v>0</v>
      </c>
      <c r="R243" s="208">
        <f t="shared" si="42"/>
        <v>0</v>
      </c>
      <c r="S243" s="208">
        <v>0</v>
      </c>
      <c r="T243" s="209">
        <f t="shared" si="4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210" t="s">
        <v>189</v>
      </c>
      <c r="AT243" s="210" t="s">
        <v>159</v>
      </c>
      <c r="AU243" s="210" t="s">
        <v>89</v>
      </c>
      <c r="AY243" s="14" t="s">
        <v>157</v>
      </c>
      <c r="BE243" s="211">
        <f t="shared" si="44"/>
        <v>0</v>
      </c>
      <c r="BF243" s="211">
        <f t="shared" si="45"/>
        <v>54.24</v>
      </c>
      <c r="BG243" s="211">
        <f t="shared" si="46"/>
        <v>0</v>
      </c>
      <c r="BH243" s="211">
        <f t="shared" si="47"/>
        <v>0</v>
      </c>
      <c r="BI243" s="211">
        <f t="shared" si="48"/>
        <v>0</v>
      </c>
      <c r="BJ243" s="14" t="s">
        <v>89</v>
      </c>
      <c r="BK243" s="211">
        <f t="shared" si="49"/>
        <v>54.24</v>
      </c>
      <c r="BL243" s="14" t="s">
        <v>189</v>
      </c>
      <c r="BM243" s="210" t="s">
        <v>491</v>
      </c>
    </row>
    <row r="244" spans="1:65" s="2" customFormat="1" ht="24.2" customHeight="1">
      <c r="A244" s="28"/>
      <c r="B244" s="29"/>
      <c r="C244" s="212" t="s">
        <v>492</v>
      </c>
      <c r="D244" s="212" t="s">
        <v>294</v>
      </c>
      <c r="E244" s="213" t="s">
        <v>493</v>
      </c>
      <c r="F244" s="214" t="s">
        <v>494</v>
      </c>
      <c r="G244" s="215" t="s">
        <v>162</v>
      </c>
      <c r="H244" s="216">
        <v>0.56999999999999995</v>
      </c>
      <c r="I244" s="217">
        <v>18.18</v>
      </c>
      <c r="J244" s="217">
        <f t="shared" si="40"/>
        <v>10.36</v>
      </c>
      <c r="K244" s="218"/>
      <c r="L244" s="219"/>
      <c r="M244" s="220" t="s">
        <v>1</v>
      </c>
      <c r="N244" s="221" t="s">
        <v>42</v>
      </c>
      <c r="O244" s="208">
        <v>0</v>
      </c>
      <c r="P244" s="208">
        <f t="shared" si="41"/>
        <v>0</v>
      </c>
      <c r="Q244" s="208">
        <v>0</v>
      </c>
      <c r="R244" s="208">
        <f t="shared" si="42"/>
        <v>0</v>
      </c>
      <c r="S244" s="208">
        <v>0</v>
      </c>
      <c r="T244" s="209">
        <f t="shared" si="4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210" t="s">
        <v>217</v>
      </c>
      <c r="AT244" s="210" t="s">
        <v>294</v>
      </c>
      <c r="AU244" s="210" t="s">
        <v>89</v>
      </c>
      <c r="AY244" s="14" t="s">
        <v>157</v>
      </c>
      <c r="BE244" s="211">
        <f t="shared" si="44"/>
        <v>0</v>
      </c>
      <c r="BF244" s="211">
        <f t="shared" si="45"/>
        <v>10.36</v>
      </c>
      <c r="BG244" s="211">
        <f t="shared" si="46"/>
        <v>0</v>
      </c>
      <c r="BH244" s="211">
        <f t="shared" si="47"/>
        <v>0</v>
      </c>
      <c r="BI244" s="211">
        <f t="shared" si="48"/>
        <v>0</v>
      </c>
      <c r="BJ244" s="14" t="s">
        <v>89</v>
      </c>
      <c r="BK244" s="211">
        <f t="shared" si="49"/>
        <v>10.36</v>
      </c>
      <c r="BL244" s="14" t="s">
        <v>189</v>
      </c>
      <c r="BM244" s="210" t="s">
        <v>495</v>
      </c>
    </row>
    <row r="245" spans="1:65" s="2" customFormat="1" ht="24.2" customHeight="1">
      <c r="A245" s="28"/>
      <c r="B245" s="29"/>
      <c r="C245" s="199" t="s">
        <v>331</v>
      </c>
      <c r="D245" s="199" t="s">
        <v>159</v>
      </c>
      <c r="E245" s="200" t="s">
        <v>496</v>
      </c>
      <c r="F245" s="201" t="s">
        <v>497</v>
      </c>
      <c r="G245" s="202" t="s">
        <v>297</v>
      </c>
      <c r="H245" s="203">
        <v>2</v>
      </c>
      <c r="I245" s="204">
        <v>31.86</v>
      </c>
      <c r="J245" s="204">
        <f t="shared" si="40"/>
        <v>63.72</v>
      </c>
      <c r="K245" s="205"/>
      <c r="L245" s="33"/>
      <c r="M245" s="206" t="s">
        <v>1</v>
      </c>
      <c r="N245" s="207" t="s">
        <v>42</v>
      </c>
      <c r="O245" s="208">
        <v>0</v>
      </c>
      <c r="P245" s="208">
        <f t="shared" si="41"/>
        <v>0</v>
      </c>
      <c r="Q245" s="208">
        <v>0</v>
      </c>
      <c r="R245" s="208">
        <f t="shared" si="42"/>
        <v>0</v>
      </c>
      <c r="S245" s="208">
        <v>0</v>
      </c>
      <c r="T245" s="209">
        <f t="shared" si="4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210" t="s">
        <v>189</v>
      </c>
      <c r="AT245" s="210" t="s">
        <v>159</v>
      </c>
      <c r="AU245" s="210" t="s">
        <v>89</v>
      </c>
      <c r="AY245" s="14" t="s">
        <v>157</v>
      </c>
      <c r="BE245" s="211">
        <f t="shared" si="44"/>
        <v>0</v>
      </c>
      <c r="BF245" s="211">
        <f t="shared" si="45"/>
        <v>63.72</v>
      </c>
      <c r="BG245" s="211">
        <f t="shared" si="46"/>
        <v>0</v>
      </c>
      <c r="BH245" s="211">
        <f t="shared" si="47"/>
        <v>0</v>
      </c>
      <c r="BI245" s="211">
        <f t="shared" si="48"/>
        <v>0</v>
      </c>
      <c r="BJ245" s="14" t="s">
        <v>89</v>
      </c>
      <c r="BK245" s="211">
        <f t="shared" si="49"/>
        <v>63.72</v>
      </c>
      <c r="BL245" s="14" t="s">
        <v>189</v>
      </c>
      <c r="BM245" s="210" t="s">
        <v>498</v>
      </c>
    </row>
    <row r="246" spans="1:65" s="2" customFormat="1" ht="37.9" customHeight="1">
      <c r="A246" s="28"/>
      <c r="B246" s="29"/>
      <c r="C246" s="212" t="s">
        <v>499</v>
      </c>
      <c r="D246" s="212" t="s">
        <v>294</v>
      </c>
      <c r="E246" s="213" t="s">
        <v>500</v>
      </c>
      <c r="F246" s="214" t="s">
        <v>501</v>
      </c>
      <c r="G246" s="215" t="s">
        <v>162</v>
      </c>
      <c r="H246" s="216">
        <v>0.91</v>
      </c>
      <c r="I246" s="217">
        <v>16.23</v>
      </c>
      <c r="J246" s="217">
        <f t="shared" si="40"/>
        <v>14.77</v>
      </c>
      <c r="K246" s="218"/>
      <c r="L246" s="219"/>
      <c r="M246" s="220" t="s">
        <v>1</v>
      </c>
      <c r="N246" s="221" t="s">
        <v>42</v>
      </c>
      <c r="O246" s="208">
        <v>0</v>
      </c>
      <c r="P246" s="208">
        <f t="shared" si="41"/>
        <v>0</v>
      </c>
      <c r="Q246" s="208">
        <v>0</v>
      </c>
      <c r="R246" s="208">
        <f t="shared" si="42"/>
        <v>0</v>
      </c>
      <c r="S246" s="208">
        <v>0</v>
      </c>
      <c r="T246" s="209">
        <f t="shared" si="4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210" t="s">
        <v>217</v>
      </c>
      <c r="AT246" s="210" t="s">
        <v>294</v>
      </c>
      <c r="AU246" s="210" t="s">
        <v>89</v>
      </c>
      <c r="AY246" s="14" t="s">
        <v>157</v>
      </c>
      <c r="BE246" s="211">
        <f t="shared" si="44"/>
        <v>0</v>
      </c>
      <c r="BF246" s="211">
        <f t="shared" si="45"/>
        <v>14.77</v>
      </c>
      <c r="BG246" s="211">
        <f t="shared" si="46"/>
        <v>0</v>
      </c>
      <c r="BH246" s="211">
        <f t="shared" si="47"/>
        <v>0</v>
      </c>
      <c r="BI246" s="211">
        <f t="shared" si="48"/>
        <v>0</v>
      </c>
      <c r="BJ246" s="14" t="s">
        <v>89</v>
      </c>
      <c r="BK246" s="211">
        <f t="shared" si="49"/>
        <v>14.77</v>
      </c>
      <c r="BL246" s="14" t="s">
        <v>189</v>
      </c>
      <c r="BM246" s="210" t="s">
        <v>502</v>
      </c>
    </row>
    <row r="247" spans="1:65" s="2" customFormat="1" ht="24.2" customHeight="1">
      <c r="A247" s="28"/>
      <c r="B247" s="29"/>
      <c r="C247" s="199" t="s">
        <v>334</v>
      </c>
      <c r="D247" s="199" t="s">
        <v>159</v>
      </c>
      <c r="E247" s="200" t="s">
        <v>503</v>
      </c>
      <c r="F247" s="201" t="s">
        <v>504</v>
      </c>
      <c r="G247" s="202" t="s">
        <v>297</v>
      </c>
      <c r="H247" s="203">
        <v>16</v>
      </c>
      <c r="I247" s="204">
        <v>5.46</v>
      </c>
      <c r="J247" s="204">
        <f t="shared" si="40"/>
        <v>87.36</v>
      </c>
      <c r="K247" s="205"/>
      <c r="L247" s="33"/>
      <c r="M247" s="206" t="s">
        <v>1</v>
      </c>
      <c r="N247" s="207" t="s">
        <v>42</v>
      </c>
      <c r="O247" s="208">
        <v>0</v>
      </c>
      <c r="P247" s="208">
        <f t="shared" si="41"/>
        <v>0</v>
      </c>
      <c r="Q247" s="208">
        <v>0</v>
      </c>
      <c r="R247" s="208">
        <f t="shared" si="42"/>
        <v>0</v>
      </c>
      <c r="S247" s="208">
        <v>0</v>
      </c>
      <c r="T247" s="209">
        <f t="shared" si="4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210" t="s">
        <v>189</v>
      </c>
      <c r="AT247" s="210" t="s">
        <v>159</v>
      </c>
      <c r="AU247" s="210" t="s">
        <v>89</v>
      </c>
      <c r="AY247" s="14" t="s">
        <v>157</v>
      </c>
      <c r="BE247" s="211">
        <f t="shared" si="44"/>
        <v>0</v>
      </c>
      <c r="BF247" s="211">
        <f t="shared" si="45"/>
        <v>87.36</v>
      </c>
      <c r="BG247" s="211">
        <f t="shared" si="46"/>
        <v>0</v>
      </c>
      <c r="BH247" s="211">
        <f t="shared" si="47"/>
        <v>0</v>
      </c>
      <c r="BI247" s="211">
        <f t="shared" si="48"/>
        <v>0</v>
      </c>
      <c r="BJ247" s="14" t="s">
        <v>89</v>
      </c>
      <c r="BK247" s="211">
        <f t="shared" si="49"/>
        <v>87.36</v>
      </c>
      <c r="BL247" s="14" t="s">
        <v>189</v>
      </c>
      <c r="BM247" s="210" t="s">
        <v>505</v>
      </c>
    </row>
    <row r="248" spans="1:65" s="2" customFormat="1" ht="24.2" customHeight="1">
      <c r="A248" s="28"/>
      <c r="B248" s="29"/>
      <c r="C248" s="212" t="s">
        <v>506</v>
      </c>
      <c r="D248" s="212" t="s">
        <v>294</v>
      </c>
      <c r="E248" s="213" t="s">
        <v>493</v>
      </c>
      <c r="F248" s="214" t="s">
        <v>494</v>
      </c>
      <c r="G248" s="215" t="s">
        <v>162</v>
      </c>
      <c r="H248" s="216">
        <v>0.64</v>
      </c>
      <c r="I248" s="217">
        <v>18.18</v>
      </c>
      <c r="J248" s="217">
        <f t="shared" si="40"/>
        <v>11.64</v>
      </c>
      <c r="K248" s="218"/>
      <c r="L248" s="219"/>
      <c r="M248" s="220" t="s">
        <v>1</v>
      </c>
      <c r="N248" s="221" t="s">
        <v>42</v>
      </c>
      <c r="O248" s="208">
        <v>0</v>
      </c>
      <c r="P248" s="208">
        <f t="shared" si="41"/>
        <v>0</v>
      </c>
      <c r="Q248" s="208">
        <v>0</v>
      </c>
      <c r="R248" s="208">
        <f t="shared" si="42"/>
        <v>0</v>
      </c>
      <c r="S248" s="208">
        <v>0</v>
      </c>
      <c r="T248" s="209">
        <f t="shared" si="4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210" t="s">
        <v>217</v>
      </c>
      <c r="AT248" s="210" t="s">
        <v>294</v>
      </c>
      <c r="AU248" s="210" t="s">
        <v>89</v>
      </c>
      <c r="AY248" s="14" t="s">
        <v>157</v>
      </c>
      <c r="BE248" s="211">
        <f t="shared" si="44"/>
        <v>0</v>
      </c>
      <c r="BF248" s="211">
        <f t="shared" si="45"/>
        <v>11.64</v>
      </c>
      <c r="BG248" s="211">
        <f t="shared" si="46"/>
        <v>0</v>
      </c>
      <c r="BH248" s="211">
        <f t="shared" si="47"/>
        <v>0</v>
      </c>
      <c r="BI248" s="211">
        <f t="shared" si="48"/>
        <v>0</v>
      </c>
      <c r="BJ248" s="14" t="s">
        <v>89</v>
      </c>
      <c r="BK248" s="211">
        <f t="shared" si="49"/>
        <v>11.64</v>
      </c>
      <c r="BL248" s="14" t="s">
        <v>189</v>
      </c>
      <c r="BM248" s="210" t="s">
        <v>507</v>
      </c>
    </row>
    <row r="249" spans="1:65" s="2" customFormat="1" ht="37.9" customHeight="1">
      <c r="A249" s="28"/>
      <c r="B249" s="29"/>
      <c r="C249" s="199" t="s">
        <v>338</v>
      </c>
      <c r="D249" s="199" t="s">
        <v>159</v>
      </c>
      <c r="E249" s="200" t="s">
        <v>508</v>
      </c>
      <c r="F249" s="201" t="s">
        <v>509</v>
      </c>
      <c r="G249" s="202" t="s">
        <v>287</v>
      </c>
      <c r="H249" s="203">
        <v>133.80000000000001</v>
      </c>
      <c r="I249" s="204">
        <v>6.99</v>
      </c>
      <c r="J249" s="204">
        <f t="shared" si="40"/>
        <v>935.26</v>
      </c>
      <c r="K249" s="205"/>
      <c r="L249" s="33"/>
      <c r="M249" s="206" t="s">
        <v>1</v>
      </c>
      <c r="N249" s="207" t="s">
        <v>42</v>
      </c>
      <c r="O249" s="208">
        <v>0.35499999999999998</v>
      </c>
      <c r="P249" s="208">
        <f t="shared" si="41"/>
        <v>47.499000000000002</v>
      </c>
      <c r="Q249" s="208">
        <v>0</v>
      </c>
      <c r="R249" s="208">
        <f t="shared" si="42"/>
        <v>0</v>
      </c>
      <c r="S249" s="208">
        <v>0</v>
      </c>
      <c r="T249" s="209">
        <f t="shared" si="4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210" t="s">
        <v>189</v>
      </c>
      <c r="AT249" s="210" t="s">
        <v>159</v>
      </c>
      <c r="AU249" s="210" t="s">
        <v>89</v>
      </c>
      <c r="AY249" s="14" t="s">
        <v>157</v>
      </c>
      <c r="BE249" s="211">
        <f t="shared" si="44"/>
        <v>0</v>
      </c>
      <c r="BF249" s="211">
        <f t="shared" si="45"/>
        <v>935.26</v>
      </c>
      <c r="BG249" s="211">
        <f t="shared" si="46"/>
        <v>0</v>
      </c>
      <c r="BH249" s="211">
        <f t="shared" si="47"/>
        <v>0</v>
      </c>
      <c r="BI249" s="211">
        <f t="shared" si="48"/>
        <v>0</v>
      </c>
      <c r="BJ249" s="14" t="s">
        <v>89</v>
      </c>
      <c r="BK249" s="211">
        <f t="shared" si="49"/>
        <v>935.26</v>
      </c>
      <c r="BL249" s="14" t="s">
        <v>189</v>
      </c>
      <c r="BM249" s="210" t="s">
        <v>510</v>
      </c>
    </row>
    <row r="250" spans="1:65" s="2" customFormat="1" ht="16.5" customHeight="1">
      <c r="A250" s="28"/>
      <c r="B250" s="29"/>
      <c r="C250" s="212" t="s">
        <v>404</v>
      </c>
      <c r="D250" s="212" t="s">
        <v>294</v>
      </c>
      <c r="E250" s="213" t="s">
        <v>486</v>
      </c>
      <c r="F250" s="214" t="s">
        <v>487</v>
      </c>
      <c r="G250" s="215" t="s">
        <v>297</v>
      </c>
      <c r="H250" s="216">
        <v>1070.4000000000001</v>
      </c>
      <c r="I250" s="217">
        <v>0.61</v>
      </c>
      <c r="J250" s="217">
        <f t="shared" si="40"/>
        <v>652.94000000000005</v>
      </c>
      <c r="K250" s="218"/>
      <c r="L250" s="219"/>
      <c r="M250" s="220" t="s">
        <v>1</v>
      </c>
      <c r="N250" s="221" t="s">
        <v>42</v>
      </c>
      <c r="O250" s="208">
        <v>0</v>
      </c>
      <c r="P250" s="208">
        <f t="shared" si="41"/>
        <v>0</v>
      </c>
      <c r="Q250" s="208">
        <v>0</v>
      </c>
      <c r="R250" s="208">
        <f t="shared" si="42"/>
        <v>0</v>
      </c>
      <c r="S250" s="208">
        <v>0</v>
      </c>
      <c r="T250" s="209">
        <f t="shared" si="4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210" t="s">
        <v>217</v>
      </c>
      <c r="AT250" s="210" t="s">
        <v>294</v>
      </c>
      <c r="AU250" s="210" t="s">
        <v>89</v>
      </c>
      <c r="AY250" s="14" t="s">
        <v>157</v>
      </c>
      <c r="BE250" s="211">
        <f t="shared" si="44"/>
        <v>0</v>
      </c>
      <c r="BF250" s="211">
        <f t="shared" si="45"/>
        <v>652.94000000000005</v>
      </c>
      <c r="BG250" s="211">
        <f t="shared" si="46"/>
        <v>0</v>
      </c>
      <c r="BH250" s="211">
        <f t="shared" si="47"/>
        <v>0</v>
      </c>
      <c r="BI250" s="211">
        <f t="shared" si="48"/>
        <v>0</v>
      </c>
      <c r="BJ250" s="14" t="s">
        <v>89</v>
      </c>
      <c r="BK250" s="211">
        <f t="shared" si="49"/>
        <v>652.94000000000005</v>
      </c>
      <c r="BL250" s="14" t="s">
        <v>189</v>
      </c>
      <c r="BM250" s="210" t="s">
        <v>511</v>
      </c>
    </row>
    <row r="251" spans="1:65" s="2" customFormat="1" ht="33" customHeight="1">
      <c r="A251" s="28"/>
      <c r="B251" s="29"/>
      <c r="C251" s="199" t="s">
        <v>341</v>
      </c>
      <c r="D251" s="199" t="s">
        <v>159</v>
      </c>
      <c r="E251" s="200" t="s">
        <v>512</v>
      </c>
      <c r="F251" s="201" t="s">
        <v>513</v>
      </c>
      <c r="G251" s="202" t="s">
        <v>287</v>
      </c>
      <c r="H251" s="203">
        <v>133.80000000000001</v>
      </c>
      <c r="I251" s="204">
        <v>10.4</v>
      </c>
      <c r="J251" s="204">
        <f t="shared" si="40"/>
        <v>1391.52</v>
      </c>
      <c r="K251" s="205"/>
      <c r="L251" s="33"/>
      <c r="M251" s="206" t="s">
        <v>1</v>
      </c>
      <c r="N251" s="207" t="s">
        <v>42</v>
      </c>
      <c r="O251" s="208">
        <v>0.55600000000000005</v>
      </c>
      <c r="P251" s="208">
        <f t="shared" si="41"/>
        <v>74.392800000000008</v>
      </c>
      <c r="Q251" s="208">
        <v>0</v>
      </c>
      <c r="R251" s="208">
        <f t="shared" si="42"/>
        <v>0</v>
      </c>
      <c r="S251" s="208">
        <v>0</v>
      </c>
      <c r="T251" s="209">
        <f t="shared" si="4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210" t="s">
        <v>189</v>
      </c>
      <c r="AT251" s="210" t="s">
        <v>159</v>
      </c>
      <c r="AU251" s="210" t="s">
        <v>89</v>
      </c>
      <c r="AY251" s="14" t="s">
        <v>157</v>
      </c>
      <c r="BE251" s="211">
        <f t="shared" si="44"/>
        <v>0</v>
      </c>
      <c r="BF251" s="211">
        <f t="shared" si="45"/>
        <v>1391.52</v>
      </c>
      <c r="BG251" s="211">
        <f t="shared" si="46"/>
        <v>0</v>
      </c>
      <c r="BH251" s="211">
        <f t="shared" si="47"/>
        <v>0</v>
      </c>
      <c r="BI251" s="211">
        <f t="shared" si="48"/>
        <v>0</v>
      </c>
      <c r="BJ251" s="14" t="s">
        <v>89</v>
      </c>
      <c r="BK251" s="211">
        <f t="shared" si="49"/>
        <v>1391.52</v>
      </c>
      <c r="BL251" s="14" t="s">
        <v>189</v>
      </c>
      <c r="BM251" s="210" t="s">
        <v>514</v>
      </c>
    </row>
    <row r="252" spans="1:65" s="2" customFormat="1" ht="16.5" customHeight="1">
      <c r="A252" s="28"/>
      <c r="B252" s="29"/>
      <c r="C252" s="212" t="s">
        <v>515</v>
      </c>
      <c r="D252" s="212" t="s">
        <v>294</v>
      </c>
      <c r="E252" s="213" t="s">
        <v>486</v>
      </c>
      <c r="F252" s="214" t="s">
        <v>487</v>
      </c>
      <c r="G252" s="215" t="s">
        <v>297</v>
      </c>
      <c r="H252" s="216">
        <v>1070.4000000000001</v>
      </c>
      <c r="I252" s="217">
        <v>0.61</v>
      </c>
      <c r="J252" s="217">
        <f t="shared" si="40"/>
        <v>652.94000000000005</v>
      </c>
      <c r="K252" s="218"/>
      <c r="L252" s="219"/>
      <c r="M252" s="220" t="s">
        <v>1</v>
      </c>
      <c r="N252" s="221" t="s">
        <v>42</v>
      </c>
      <c r="O252" s="208">
        <v>0</v>
      </c>
      <c r="P252" s="208">
        <f t="shared" si="41"/>
        <v>0</v>
      </c>
      <c r="Q252" s="208">
        <v>0</v>
      </c>
      <c r="R252" s="208">
        <f t="shared" si="42"/>
        <v>0</v>
      </c>
      <c r="S252" s="208">
        <v>0</v>
      </c>
      <c r="T252" s="209">
        <f t="shared" si="4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210" t="s">
        <v>217</v>
      </c>
      <c r="AT252" s="210" t="s">
        <v>294</v>
      </c>
      <c r="AU252" s="210" t="s">
        <v>89</v>
      </c>
      <c r="AY252" s="14" t="s">
        <v>157</v>
      </c>
      <c r="BE252" s="211">
        <f t="shared" si="44"/>
        <v>0</v>
      </c>
      <c r="BF252" s="211">
        <f t="shared" si="45"/>
        <v>652.94000000000005</v>
      </c>
      <c r="BG252" s="211">
        <f t="shared" si="46"/>
        <v>0</v>
      </c>
      <c r="BH252" s="211">
        <f t="shared" si="47"/>
        <v>0</v>
      </c>
      <c r="BI252" s="211">
        <f t="shared" si="48"/>
        <v>0</v>
      </c>
      <c r="BJ252" s="14" t="s">
        <v>89</v>
      </c>
      <c r="BK252" s="211">
        <f t="shared" si="49"/>
        <v>652.94000000000005</v>
      </c>
      <c r="BL252" s="14" t="s">
        <v>189</v>
      </c>
      <c r="BM252" s="210" t="s">
        <v>516</v>
      </c>
    </row>
    <row r="253" spans="1:65" s="2" customFormat="1" ht="33" customHeight="1">
      <c r="A253" s="28"/>
      <c r="B253" s="29"/>
      <c r="C253" s="199" t="s">
        <v>345</v>
      </c>
      <c r="D253" s="199" t="s">
        <v>159</v>
      </c>
      <c r="E253" s="200" t="s">
        <v>517</v>
      </c>
      <c r="F253" s="201" t="s">
        <v>518</v>
      </c>
      <c r="G253" s="202" t="s">
        <v>287</v>
      </c>
      <c r="H253" s="203">
        <v>155.19999999999999</v>
      </c>
      <c r="I253" s="204">
        <v>6.53</v>
      </c>
      <c r="J253" s="204">
        <f t="shared" si="40"/>
        <v>1013.46</v>
      </c>
      <c r="K253" s="205"/>
      <c r="L253" s="33"/>
      <c r="M253" s="206" t="s">
        <v>1</v>
      </c>
      <c r="N253" s="207" t="s">
        <v>42</v>
      </c>
      <c r="O253" s="208">
        <v>0</v>
      </c>
      <c r="P253" s="208">
        <f t="shared" si="41"/>
        <v>0</v>
      </c>
      <c r="Q253" s="208">
        <v>0</v>
      </c>
      <c r="R253" s="208">
        <f t="shared" si="42"/>
        <v>0</v>
      </c>
      <c r="S253" s="208">
        <v>0</v>
      </c>
      <c r="T253" s="209">
        <f t="shared" si="43"/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210" t="s">
        <v>189</v>
      </c>
      <c r="AT253" s="210" t="s">
        <v>159</v>
      </c>
      <c r="AU253" s="210" t="s">
        <v>89</v>
      </c>
      <c r="AY253" s="14" t="s">
        <v>157</v>
      </c>
      <c r="BE253" s="211">
        <f t="shared" si="44"/>
        <v>0</v>
      </c>
      <c r="BF253" s="211">
        <f t="shared" si="45"/>
        <v>1013.46</v>
      </c>
      <c r="BG253" s="211">
        <f t="shared" si="46"/>
        <v>0</v>
      </c>
      <c r="BH253" s="211">
        <f t="shared" si="47"/>
        <v>0</v>
      </c>
      <c r="BI253" s="211">
        <f t="shared" si="48"/>
        <v>0</v>
      </c>
      <c r="BJ253" s="14" t="s">
        <v>89</v>
      </c>
      <c r="BK253" s="211">
        <f t="shared" si="49"/>
        <v>1013.46</v>
      </c>
      <c r="BL253" s="14" t="s">
        <v>189</v>
      </c>
      <c r="BM253" s="210" t="s">
        <v>519</v>
      </c>
    </row>
    <row r="254" spans="1:65" s="2" customFormat="1" ht="16.5" customHeight="1">
      <c r="A254" s="28"/>
      <c r="B254" s="29"/>
      <c r="C254" s="212" t="s">
        <v>520</v>
      </c>
      <c r="D254" s="212" t="s">
        <v>294</v>
      </c>
      <c r="E254" s="213" t="s">
        <v>486</v>
      </c>
      <c r="F254" s="214" t="s">
        <v>487</v>
      </c>
      <c r="G254" s="215" t="s">
        <v>297</v>
      </c>
      <c r="H254" s="216">
        <v>1241.5999999999999</v>
      </c>
      <c r="I254" s="217">
        <v>0.61</v>
      </c>
      <c r="J254" s="217">
        <f t="shared" si="40"/>
        <v>757.38</v>
      </c>
      <c r="K254" s="218"/>
      <c r="L254" s="219"/>
      <c r="M254" s="220" t="s">
        <v>1</v>
      </c>
      <c r="N254" s="221" t="s">
        <v>42</v>
      </c>
      <c r="O254" s="208">
        <v>0</v>
      </c>
      <c r="P254" s="208">
        <f t="shared" si="41"/>
        <v>0</v>
      </c>
      <c r="Q254" s="208">
        <v>0</v>
      </c>
      <c r="R254" s="208">
        <f t="shared" si="42"/>
        <v>0</v>
      </c>
      <c r="S254" s="208">
        <v>0</v>
      </c>
      <c r="T254" s="209">
        <f t="shared" si="43"/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210" t="s">
        <v>217</v>
      </c>
      <c r="AT254" s="210" t="s">
        <v>294</v>
      </c>
      <c r="AU254" s="210" t="s">
        <v>89</v>
      </c>
      <c r="AY254" s="14" t="s">
        <v>157</v>
      </c>
      <c r="BE254" s="211">
        <f t="shared" si="44"/>
        <v>0</v>
      </c>
      <c r="BF254" s="211">
        <f t="shared" si="45"/>
        <v>757.38</v>
      </c>
      <c r="BG254" s="211">
        <f t="shared" si="46"/>
        <v>0</v>
      </c>
      <c r="BH254" s="211">
        <f t="shared" si="47"/>
        <v>0</v>
      </c>
      <c r="BI254" s="211">
        <f t="shared" si="48"/>
        <v>0</v>
      </c>
      <c r="BJ254" s="14" t="s">
        <v>89</v>
      </c>
      <c r="BK254" s="211">
        <f t="shared" si="49"/>
        <v>757.38</v>
      </c>
      <c r="BL254" s="14" t="s">
        <v>189</v>
      </c>
      <c r="BM254" s="210" t="s">
        <v>521</v>
      </c>
    </row>
    <row r="255" spans="1:65" s="2" customFormat="1" ht="24.2" customHeight="1">
      <c r="A255" s="28"/>
      <c r="B255" s="29"/>
      <c r="C255" s="199" t="s">
        <v>348</v>
      </c>
      <c r="D255" s="199" t="s">
        <v>159</v>
      </c>
      <c r="E255" s="200" t="s">
        <v>522</v>
      </c>
      <c r="F255" s="201" t="s">
        <v>523</v>
      </c>
      <c r="G255" s="202" t="s">
        <v>287</v>
      </c>
      <c r="H255" s="203">
        <v>133.80000000000001</v>
      </c>
      <c r="I255" s="204">
        <v>12.56</v>
      </c>
      <c r="J255" s="204">
        <f t="shared" si="40"/>
        <v>1680.53</v>
      </c>
      <c r="K255" s="205"/>
      <c r="L255" s="33"/>
      <c r="M255" s="206" t="s">
        <v>1</v>
      </c>
      <c r="N255" s="207" t="s">
        <v>42</v>
      </c>
      <c r="O255" s="208">
        <v>0.61099999999999999</v>
      </c>
      <c r="P255" s="208">
        <f t="shared" si="41"/>
        <v>81.751800000000003</v>
      </c>
      <c r="Q255" s="208">
        <v>0</v>
      </c>
      <c r="R255" s="208">
        <f t="shared" si="42"/>
        <v>0</v>
      </c>
      <c r="S255" s="208">
        <v>0</v>
      </c>
      <c r="T255" s="209">
        <f t="shared" si="43"/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210" t="s">
        <v>189</v>
      </c>
      <c r="AT255" s="210" t="s">
        <v>159</v>
      </c>
      <c r="AU255" s="210" t="s">
        <v>89</v>
      </c>
      <c r="AY255" s="14" t="s">
        <v>157</v>
      </c>
      <c r="BE255" s="211">
        <f t="shared" si="44"/>
        <v>0</v>
      </c>
      <c r="BF255" s="211">
        <f t="shared" si="45"/>
        <v>1680.53</v>
      </c>
      <c r="BG255" s="211">
        <f t="shared" si="46"/>
        <v>0</v>
      </c>
      <c r="BH255" s="211">
        <f t="shared" si="47"/>
        <v>0</v>
      </c>
      <c r="BI255" s="211">
        <f t="shared" si="48"/>
        <v>0</v>
      </c>
      <c r="BJ255" s="14" t="s">
        <v>89</v>
      </c>
      <c r="BK255" s="211">
        <f t="shared" si="49"/>
        <v>1680.53</v>
      </c>
      <c r="BL255" s="14" t="s">
        <v>189</v>
      </c>
      <c r="BM255" s="210" t="s">
        <v>524</v>
      </c>
    </row>
    <row r="256" spans="1:65" s="2" customFormat="1" ht="16.5" customHeight="1">
      <c r="A256" s="28"/>
      <c r="B256" s="29"/>
      <c r="C256" s="212" t="s">
        <v>525</v>
      </c>
      <c r="D256" s="212" t="s">
        <v>294</v>
      </c>
      <c r="E256" s="213" t="s">
        <v>486</v>
      </c>
      <c r="F256" s="214" t="s">
        <v>487</v>
      </c>
      <c r="G256" s="215" t="s">
        <v>297</v>
      </c>
      <c r="H256" s="216">
        <v>1070.4000000000001</v>
      </c>
      <c r="I256" s="217">
        <v>0.61</v>
      </c>
      <c r="J256" s="217">
        <f t="shared" si="40"/>
        <v>652.94000000000005</v>
      </c>
      <c r="K256" s="218"/>
      <c r="L256" s="219"/>
      <c r="M256" s="220" t="s">
        <v>1</v>
      </c>
      <c r="N256" s="221" t="s">
        <v>42</v>
      </c>
      <c r="O256" s="208">
        <v>0</v>
      </c>
      <c r="P256" s="208">
        <f t="shared" si="41"/>
        <v>0</v>
      </c>
      <c r="Q256" s="208">
        <v>0</v>
      </c>
      <c r="R256" s="208">
        <f t="shared" si="42"/>
        <v>0</v>
      </c>
      <c r="S256" s="208">
        <v>0</v>
      </c>
      <c r="T256" s="209">
        <f t="shared" si="43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210" t="s">
        <v>217</v>
      </c>
      <c r="AT256" s="210" t="s">
        <v>294</v>
      </c>
      <c r="AU256" s="210" t="s">
        <v>89</v>
      </c>
      <c r="AY256" s="14" t="s">
        <v>157</v>
      </c>
      <c r="BE256" s="211">
        <f t="shared" si="44"/>
        <v>0</v>
      </c>
      <c r="BF256" s="211">
        <f t="shared" si="45"/>
        <v>652.94000000000005</v>
      </c>
      <c r="BG256" s="211">
        <f t="shared" si="46"/>
        <v>0</v>
      </c>
      <c r="BH256" s="211">
        <f t="shared" si="47"/>
        <v>0</v>
      </c>
      <c r="BI256" s="211">
        <f t="shared" si="48"/>
        <v>0</v>
      </c>
      <c r="BJ256" s="14" t="s">
        <v>89</v>
      </c>
      <c r="BK256" s="211">
        <f t="shared" si="49"/>
        <v>652.94000000000005</v>
      </c>
      <c r="BL256" s="14" t="s">
        <v>189</v>
      </c>
      <c r="BM256" s="210" t="s">
        <v>526</v>
      </c>
    </row>
    <row r="257" spans="1:65" s="2" customFormat="1" ht="24.2" customHeight="1">
      <c r="A257" s="28"/>
      <c r="B257" s="29"/>
      <c r="C257" s="199" t="s">
        <v>350</v>
      </c>
      <c r="D257" s="199" t="s">
        <v>159</v>
      </c>
      <c r="E257" s="200" t="s">
        <v>527</v>
      </c>
      <c r="F257" s="201" t="s">
        <v>528</v>
      </c>
      <c r="G257" s="202" t="s">
        <v>162</v>
      </c>
      <c r="H257" s="203">
        <v>754.16</v>
      </c>
      <c r="I257" s="204">
        <v>0.5</v>
      </c>
      <c r="J257" s="204">
        <f t="shared" si="40"/>
        <v>377.08</v>
      </c>
      <c r="K257" s="205"/>
      <c r="L257" s="33"/>
      <c r="M257" s="206" t="s">
        <v>1</v>
      </c>
      <c r="N257" s="207" t="s">
        <v>42</v>
      </c>
      <c r="O257" s="208">
        <v>0</v>
      </c>
      <c r="P257" s="208">
        <f t="shared" si="41"/>
        <v>0</v>
      </c>
      <c r="Q257" s="208">
        <v>0</v>
      </c>
      <c r="R257" s="208">
        <f t="shared" si="42"/>
        <v>0</v>
      </c>
      <c r="S257" s="208">
        <v>0</v>
      </c>
      <c r="T257" s="209">
        <f t="shared" si="43"/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210" t="s">
        <v>189</v>
      </c>
      <c r="AT257" s="210" t="s">
        <v>159</v>
      </c>
      <c r="AU257" s="210" t="s">
        <v>89</v>
      </c>
      <c r="AY257" s="14" t="s">
        <v>157</v>
      </c>
      <c r="BE257" s="211">
        <f t="shared" si="44"/>
        <v>0</v>
      </c>
      <c r="BF257" s="211">
        <f t="shared" si="45"/>
        <v>377.08</v>
      </c>
      <c r="BG257" s="211">
        <f t="shared" si="46"/>
        <v>0</v>
      </c>
      <c r="BH257" s="211">
        <f t="shared" si="47"/>
        <v>0</v>
      </c>
      <c r="BI257" s="211">
        <f t="shared" si="48"/>
        <v>0</v>
      </c>
      <c r="BJ257" s="14" t="s">
        <v>89</v>
      </c>
      <c r="BK257" s="211">
        <f t="shared" si="49"/>
        <v>377.08</v>
      </c>
      <c r="BL257" s="14" t="s">
        <v>189</v>
      </c>
      <c r="BM257" s="210" t="s">
        <v>529</v>
      </c>
    </row>
    <row r="258" spans="1:65" s="2" customFormat="1" ht="24.2" customHeight="1">
      <c r="A258" s="28"/>
      <c r="B258" s="29"/>
      <c r="C258" s="212" t="s">
        <v>530</v>
      </c>
      <c r="D258" s="212" t="s">
        <v>294</v>
      </c>
      <c r="E258" s="213" t="s">
        <v>531</v>
      </c>
      <c r="F258" s="214" t="s">
        <v>532</v>
      </c>
      <c r="G258" s="215" t="s">
        <v>162</v>
      </c>
      <c r="H258" s="216">
        <v>867.28</v>
      </c>
      <c r="I258" s="217">
        <v>1.01</v>
      </c>
      <c r="J258" s="217">
        <f t="shared" si="40"/>
        <v>875.95</v>
      </c>
      <c r="K258" s="218"/>
      <c r="L258" s="219"/>
      <c r="M258" s="220" t="s">
        <v>1</v>
      </c>
      <c r="N258" s="221" t="s">
        <v>42</v>
      </c>
      <c r="O258" s="208">
        <v>0</v>
      </c>
      <c r="P258" s="208">
        <f t="shared" si="41"/>
        <v>0</v>
      </c>
      <c r="Q258" s="208">
        <v>0</v>
      </c>
      <c r="R258" s="208">
        <f t="shared" si="42"/>
        <v>0</v>
      </c>
      <c r="S258" s="208">
        <v>0</v>
      </c>
      <c r="T258" s="209">
        <f t="shared" si="43"/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210" t="s">
        <v>217</v>
      </c>
      <c r="AT258" s="210" t="s">
        <v>294</v>
      </c>
      <c r="AU258" s="210" t="s">
        <v>89</v>
      </c>
      <c r="AY258" s="14" t="s">
        <v>157</v>
      </c>
      <c r="BE258" s="211">
        <f t="shared" si="44"/>
        <v>0</v>
      </c>
      <c r="BF258" s="211">
        <f t="shared" si="45"/>
        <v>875.95</v>
      </c>
      <c r="BG258" s="211">
        <f t="shared" si="46"/>
        <v>0</v>
      </c>
      <c r="BH258" s="211">
        <f t="shared" si="47"/>
        <v>0</v>
      </c>
      <c r="BI258" s="211">
        <f t="shared" si="48"/>
        <v>0</v>
      </c>
      <c r="BJ258" s="14" t="s">
        <v>89</v>
      </c>
      <c r="BK258" s="211">
        <f t="shared" si="49"/>
        <v>875.95</v>
      </c>
      <c r="BL258" s="14" t="s">
        <v>189</v>
      </c>
      <c r="BM258" s="210" t="s">
        <v>533</v>
      </c>
    </row>
    <row r="259" spans="1:65" s="2" customFormat="1" ht="24.2" customHeight="1">
      <c r="A259" s="28"/>
      <c r="B259" s="29"/>
      <c r="C259" s="199" t="s">
        <v>353</v>
      </c>
      <c r="D259" s="199" t="s">
        <v>159</v>
      </c>
      <c r="E259" s="200" t="s">
        <v>534</v>
      </c>
      <c r="F259" s="201" t="s">
        <v>535</v>
      </c>
      <c r="G259" s="202" t="s">
        <v>297</v>
      </c>
      <c r="H259" s="203">
        <v>2</v>
      </c>
      <c r="I259" s="204">
        <v>27.13</v>
      </c>
      <c r="J259" s="204">
        <f t="shared" si="40"/>
        <v>54.26</v>
      </c>
      <c r="K259" s="205"/>
      <c r="L259" s="33"/>
      <c r="M259" s="206" t="s">
        <v>1</v>
      </c>
      <c r="N259" s="207" t="s">
        <v>42</v>
      </c>
      <c r="O259" s="208">
        <v>0</v>
      </c>
      <c r="P259" s="208">
        <f t="shared" si="41"/>
        <v>0</v>
      </c>
      <c r="Q259" s="208">
        <v>0</v>
      </c>
      <c r="R259" s="208">
        <f t="shared" si="42"/>
        <v>0</v>
      </c>
      <c r="S259" s="208">
        <v>0</v>
      </c>
      <c r="T259" s="209">
        <f t="shared" si="43"/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210" t="s">
        <v>189</v>
      </c>
      <c r="AT259" s="210" t="s">
        <v>159</v>
      </c>
      <c r="AU259" s="210" t="s">
        <v>89</v>
      </c>
      <c r="AY259" s="14" t="s">
        <v>157</v>
      </c>
      <c r="BE259" s="211">
        <f t="shared" si="44"/>
        <v>0</v>
      </c>
      <c r="BF259" s="211">
        <f t="shared" si="45"/>
        <v>54.26</v>
      </c>
      <c r="BG259" s="211">
        <f t="shared" si="46"/>
        <v>0</v>
      </c>
      <c r="BH259" s="211">
        <f t="shared" si="47"/>
        <v>0</v>
      </c>
      <c r="BI259" s="211">
        <f t="shared" si="48"/>
        <v>0</v>
      </c>
      <c r="BJ259" s="14" t="s">
        <v>89</v>
      </c>
      <c r="BK259" s="211">
        <f t="shared" si="49"/>
        <v>54.26</v>
      </c>
      <c r="BL259" s="14" t="s">
        <v>189</v>
      </c>
      <c r="BM259" s="210" t="s">
        <v>536</v>
      </c>
    </row>
    <row r="260" spans="1:65" s="2" customFormat="1" ht="24.2" customHeight="1">
      <c r="A260" s="28"/>
      <c r="B260" s="29"/>
      <c r="C260" s="212" t="s">
        <v>537</v>
      </c>
      <c r="D260" s="212" t="s">
        <v>294</v>
      </c>
      <c r="E260" s="213" t="s">
        <v>493</v>
      </c>
      <c r="F260" s="214" t="s">
        <v>494</v>
      </c>
      <c r="G260" s="215" t="s">
        <v>162</v>
      </c>
      <c r="H260" s="216">
        <v>0.36</v>
      </c>
      <c r="I260" s="217">
        <v>18.18</v>
      </c>
      <c r="J260" s="217">
        <f t="shared" si="40"/>
        <v>6.54</v>
      </c>
      <c r="K260" s="218"/>
      <c r="L260" s="219"/>
      <c r="M260" s="220" t="s">
        <v>1</v>
      </c>
      <c r="N260" s="221" t="s">
        <v>42</v>
      </c>
      <c r="O260" s="208">
        <v>0</v>
      </c>
      <c r="P260" s="208">
        <f t="shared" si="41"/>
        <v>0</v>
      </c>
      <c r="Q260" s="208">
        <v>0</v>
      </c>
      <c r="R260" s="208">
        <f t="shared" si="42"/>
        <v>0</v>
      </c>
      <c r="S260" s="208">
        <v>0</v>
      </c>
      <c r="T260" s="209">
        <f t="shared" si="43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210" t="s">
        <v>217</v>
      </c>
      <c r="AT260" s="210" t="s">
        <v>294</v>
      </c>
      <c r="AU260" s="210" t="s">
        <v>89</v>
      </c>
      <c r="AY260" s="14" t="s">
        <v>157</v>
      </c>
      <c r="BE260" s="211">
        <f t="shared" si="44"/>
        <v>0</v>
      </c>
      <c r="BF260" s="211">
        <f t="shared" si="45"/>
        <v>6.54</v>
      </c>
      <c r="BG260" s="211">
        <f t="shared" si="46"/>
        <v>0</v>
      </c>
      <c r="BH260" s="211">
        <f t="shared" si="47"/>
        <v>0</v>
      </c>
      <c r="BI260" s="211">
        <f t="shared" si="48"/>
        <v>0</v>
      </c>
      <c r="BJ260" s="14" t="s">
        <v>89</v>
      </c>
      <c r="BK260" s="211">
        <f t="shared" si="49"/>
        <v>6.54</v>
      </c>
      <c r="BL260" s="14" t="s">
        <v>189</v>
      </c>
      <c r="BM260" s="210" t="s">
        <v>538</v>
      </c>
    </row>
    <row r="261" spans="1:65" s="2" customFormat="1" ht="16.5" customHeight="1">
      <c r="A261" s="28"/>
      <c r="B261" s="29"/>
      <c r="C261" s="212" t="s">
        <v>357</v>
      </c>
      <c r="D261" s="212" t="s">
        <v>294</v>
      </c>
      <c r="E261" s="213" t="s">
        <v>539</v>
      </c>
      <c r="F261" s="214" t="s">
        <v>540</v>
      </c>
      <c r="G261" s="215" t="s">
        <v>297</v>
      </c>
      <c r="H261" s="216">
        <v>2</v>
      </c>
      <c r="I261" s="217">
        <v>35.75</v>
      </c>
      <c r="J261" s="217">
        <f t="shared" si="40"/>
        <v>71.5</v>
      </c>
      <c r="K261" s="218"/>
      <c r="L261" s="219"/>
      <c r="M261" s="220" t="s">
        <v>1</v>
      </c>
      <c r="N261" s="221" t="s">
        <v>42</v>
      </c>
      <c r="O261" s="208">
        <v>0</v>
      </c>
      <c r="P261" s="208">
        <f t="shared" si="41"/>
        <v>0</v>
      </c>
      <c r="Q261" s="208">
        <v>0</v>
      </c>
      <c r="R261" s="208">
        <f t="shared" si="42"/>
        <v>0</v>
      </c>
      <c r="S261" s="208">
        <v>0</v>
      </c>
      <c r="T261" s="209">
        <f t="shared" si="43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210" t="s">
        <v>217</v>
      </c>
      <c r="AT261" s="210" t="s">
        <v>294</v>
      </c>
      <c r="AU261" s="210" t="s">
        <v>89</v>
      </c>
      <c r="AY261" s="14" t="s">
        <v>157</v>
      </c>
      <c r="BE261" s="211">
        <f t="shared" si="44"/>
        <v>0</v>
      </c>
      <c r="BF261" s="211">
        <f t="shared" si="45"/>
        <v>71.5</v>
      </c>
      <c r="BG261" s="211">
        <f t="shared" si="46"/>
        <v>0</v>
      </c>
      <c r="BH261" s="211">
        <f t="shared" si="47"/>
        <v>0</v>
      </c>
      <c r="BI261" s="211">
        <f t="shared" si="48"/>
        <v>0</v>
      </c>
      <c r="BJ261" s="14" t="s">
        <v>89</v>
      </c>
      <c r="BK261" s="211">
        <f t="shared" si="49"/>
        <v>71.5</v>
      </c>
      <c r="BL261" s="14" t="s">
        <v>189</v>
      </c>
      <c r="BM261" s="210" t="s">
        <v>541</v>
      </c>
    </row>
    <row r="262" spans="1:65" s="2" customFormat="1" ht="33" customHeight="1">
      <c r="A262" s="28"/>
      <c r="B262" s="29"/>
      <c r="C262" s="199" t="s">
        <v>542</v>
      </c>
      <c r="D262" s="199" t="s">
        <v>159</v>
      </c>
      <c r="E262" s="200" t="s">
        <v>543</v>
      </c>
      <c r="F262" s="201" t="s">
        <v>544</v>
      </c>
      <c r="G262" s="202" t="s">
        <v>162</v>
      </c>
      <c r="H262" s="203">
        <v>685.6</v>
      </c>
      <c r="I262" s="204">
        <v>1.53</v>
      </c>
      <c r="J262" s="204">
        <f t="shared" si="40"/>
        <v>1048.97</v>
      </c>
      <c r="K262" s="205"/>
      <c r="L262" s="33"/>
      <c r="M262" s="206" t="s">
        <v>1</v>
      </c>
      <c r="N262" s="207" t="s">
        <v>42</v>
      </c>
      <c r="O262" s="208">
        <v>0</v>
      </c>
      <c r="P262" s="208">
        <f t="shared" si="41"/>
        <v>0</v>
      </c>
      <c r="Q262" s="208">
        <v>0</v>
      </c>
      <c r="R262" s="208">
        <f t="shared" si="42"/>
        <v>0</v>
      </c>
      <c r="S262" s="208">
        <v>0</v>
      </c>
      <c r="T262" s="209">
        <f t="shared" si="43"/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210" t="s">
        <v>189</v>
      </c>
      <c r="AT262" s="210" t="s">
        <v>159</v>
      </c>
      <c r="AU262" s="210" t="s">
        <v>89</v>
      </c>
      <c r="AY262" s="14" t="s">
        <v>157</v>
      </c>
      <c r="BE262" s="211">
        <f t="shared" si="44"/>
        <v>0</v>
      </c>
      <c r="BF262" s="211">
        <f t="shared" si="45"/>
        <v>1048.97</v>
      </c>
      <c r="BG262" s="211">
        <f t="shared" si="46"/>
        <v>0</v>
      </c>
      <c r="BH262" s="211">
        <f t="shared" si="47"/>
        <v>0</v>
      </c>
      <c r="BI262" s="211">
        <f t="shared" si="48"/>
        <v>0</v>
      </c>
      <c r="BJ262" s="14" t="s">
        <v>89</v>
      </c>
      <c r="BK262" s="211">
        <f t="shared" si="49"/>
        <v>1048.97</v>
      </c>
      <c r="BL262" s="14" t="s">
        <v>189</v>
      </c>
      <c r="BM262" s="210" t="s">
        <v>545</v>
      </c>
    </row>
    <row r="263" spans="1:65" s="2" customFormat="1" ht="37.9" customHeight="1">
      <c r="A263" s="28"/>
      <c r="B263" s="29"/>
      <c r="C263" s="199" t="s">
        <v>360</v>
      </c>
      <c r="D263" s="199" t="s">
        <v>159</v>
      </c>
      <c r="E263" s="200" t="s">
        <v>546</v>
      </c>
      <c r="F263" s="201" t="s">
        <v>547</v>
      </c>
      <c r="G263" s="202" t="s">
        <v>162</v>
      </c>
      <c r="H263" s="203">
        <v>2742.4</v>
      </c>
      <c r="I263" s="204">
        <v>0.41</v>
      </c>
      <c r="J263" s="204">
        <f t="shared" si="40"/>
        <v>1124.3800000000001</v>
      </c>
      <c r="K263" s="205"/>
      <c r="L263" s="33"/>
      <c r="M263" s="206" t="s">
        <v>1</v>
      </c>
      <c r="N263" s="207" t="s">
        <v>42</v>
      </c>
      <c r="O263" s="208">
        <v>0</v>
      </c>
      <c r="P263" s="208">
        <f t="shared" si="41"/>
        <v>0</v>
      </c>
      <c r="Q263" s="208">
        <v>0</v>
      </c>
      <c r="R263" s="208">
        <f t="shared" si="42"/>
        <v>0</v>
      </c>
      <c r="S263" s="208">
        <v>0</v>
      </c>
      <c r="T263" s="209">
        <f t="shared" si="43"/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210" t="s">
        <v>189</v>
      </c>
      <c r="AT263" s="210" t="s">
        <v>159</v>
      </c>
      <c r="AU263" s="210" t="s">
        <v>89</v>
      </c>
      <c r="AY263" s="14" t="s">
        <v>157</v>
      </c>
      <c r="BE263" s="211">
        <f t="shared" si="44"/>
        <v>0</v>
      </c>
      <c r="BF263" s="211">
        <f t="shared" si="45"/>
        <v>1124.3800000000001</v>
      </c>
      <c r="BG263" s="211">
        <f t="shared" si="46"/>
        <v>0</v>
      </c>
      <c r="BH263" s="211">
        <f t="shared" si="47"/>
        <v>0</v>
      </c>
      <c r="BI263" s="211">
        <f t="shared" si="48"/>
        <v>0</v>
      </c>
      <c r="BJ263" s="14" t="s">
        <v>89</v>
      </c>
      <c r="BK263" s="211">
        <f t="shared" si="49"/>
        <v>1124.3800000000001</v>
      </c>
      <c r="BL263" s="14" t="s">
        <v>189</v>
      </c>
      <c r="BM263" s="210" t="s">
        <v>548</v>
      </c>
    </row>
    <row r="264" spans="1:65" s="2" customFormat="1" ht="33" customHeight="1">
      <c r="A264" s="28"/>
      <c r="B264" s="29"/>
      <c r="C264" s="199" t="s">
        <v>549</v>
      </c>
      <c r="D264" s="199" t="s">
        <v>159</v>
      </c>
      <c r="E264" s="200" t="s">
        <v>550</v>
      </c>
      <c r="F264" s="201" t="s">
        <v>551</v>
      </c>
      <c r="G264" s="202" t="s">
        <v>287</v>
      </c>
      <c r="H264" s="203">
        <v>133.80000000000001</v>
      </c>
      <c r="I264" s="204">
        <v>5.23</v>
      </c>
      <c r="J264" s="204">
        <f t="shared" si="40"/>
        <v>699.77</v>
      </c>
      <c r="K264" s="205"/>
      <c r="L264" s="33"/>
      <c r="M264" s="206" t="s">
        <v>1</v>
      </c>
      <c r="N264" s="207" t="s">
        <v>42</v>
      </c>
      <c r="O264" s="208">
        <v>0</v>
      </c>
      <c r="P264" s="208">
        <f t="shared" si="41"/>
        <v>0</v>
      </c>
      <c r="Q264" s="208">
        <v>0</v>
      </c>
      <c r="R264" s="208">
        <f t="shared" si="42"/>
        <v>0</v>
      </c>
      <c r="S264" s="208">
        <v>0</v>
      </c>
      <c r="T264" s="209">
        <f t="shared" si="43"/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210" t="s">
        <v>189</v>
      </c>
      <c r="AT264" s="210" t="s">
        <v>159</v>
      </c>
      <c r="AU264" s="210" t="s">
        <v>89</v>
      </c>
      <c r="AY264" s="14" t="s">
        <v>157</v>
      </c>
      <c r="BE264" s="211">
        <f t="shared" si="44"/>
        <v>0</v>
      </c>
      <c r="BF264" s="211">
        <f t="shared" si="45"/>
        <v>699.77</v>
      </c>
      <c r="BG264" s="211">
        <f t="shared" si="46"/>
        <v>0</v>
      </c>
      <c r="BH264" s="211">
        <f t="shared" si="47"/>
        <v>0</v>
      </c>
      <c r="BI264" s="211">
        <f t="shared" si="48"/>
        <v>0</v>
      </c>
      <c r="BJ264" s="14" t="s">
        <v>89</v>
      </c>
      <c r="BK264" s="211">
        <f t="shared" si="49"/>
        <v>699.77</v>
      </c>
      <c r="BL264" s="14" t="s">
        <v>189</v>
      </c>
      <c r="BM264" s="210" t="s">
        <v>552</v>
      </c>
    </row>
    <row r="265" spans="1:65" s="2" customFormat="1" ht="16.5" customHeight="1">
      <c r="A265" s="28"/>
      <c r="B265" s="29"/>
      <c r="C265" s="212" t="s">
        <v>364</v>
      </c>
      <c r="D265" s="212" t="s">
        <v>294</v>
      </c>
      <c r="E265" s="213" t="s">
        <v>486</v>
      </c>
      <c r="F265" s="214" t="s">
        <v>487</v>
      </c>
      <c r="G265" s="215" t="s">
        <v>297</v>
      </c>
      <c r="H265" s="216">
        <v>1070.4000000000001</v>
      </c>
      <c r="I265" s="217">
        <v>0.61</v>
      </c>
      <c r="J265" s="217">
        <f t="shared" si="40"/>
        <v>652.94000000000005</v>
      </c>
      <c r="K265" s="218"/>
      <c r="L265" s="219"/>
      <c r="M265" s="220" t="s">
        <v>1</v>
      </c>
      <c r="N265" s="221" t="s">
        <v>42</v>
      </c>
      <c r="O265" s="208">
        <v>0</v>
      </c>
      <c r="P265" s="208">
        <f t="shared" si="41"/>
        <v>0</v>
      </c>
      <c r="Q265" s="208">
        <v>0</v>
      </c>
      <c r="R265" s="208">
        <f t="shared" si="42"/>
        <v>0</v>
      </c>
      <c r="S265" s="208">
        <v>0</v>
      </c>
      <c r="T265" s="209">
        <f t="shared" si="43"/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210" t="s">
        <v>217</v>
      </c>
      <c r="AT265" s="210" t="s">
        <v>294</v>
      </c>
      <c r="AU265" s="210" t="s">
        <v>89</v>
      </c>
      <c r="AY265" s="14" t="s">
        <v>157</v>
      </c>
      <c r="BE265" s="211">
        <f t="shared" si="44"/>
        <v>0</v>
      </c>
      <c r="BF265" s="211">
        <f t="shared" si="45"/>
        <v>652.94000000000005</v>
      </c>
      <c r="BG265" s="211">
        <f t="shared" si="46"/>
        <v>0</v>
      </c>
      <c r="BH265" s="211">
        <f t="shared" si="47"/>
        <v>0</v>
      </c>
      <c r="BI265" s="211">
        <f t="shared" si="48"/>
        <v>0</v>
      </c>
      <c r="BJ265" s="14" t="s">
        <v>89</v>
      </c>
      <c r="BK265" s="211">
        <f t="shared" si="49"/>
        <v>652.94000000000005</v>
      </c>
      <c r="BL265" s="14" t="s">
        <v>189</v>
      </c>
      <c r="BM265" s="210" t="s">
        <v>553</v>
      </c>
    </row>
    <row r="266" spans="1:65" s="2" customFormat="1" ht="16.5" customHeight="1">
      <c r="A266" s="28"/>
      <c r="B266" s="29"/>
      <c r="C266" s="212" t="s">
        <v>554</v>
      </c>
      <c r="D266" s="212" t="s">
        <v>294</v>
      </c>
      <c r="E266" s="213" t="s">
        <v>555</v>
      </c>
      <c r="F266" s="214" t="s">
        <v>556</v>
      </c>
      <c r="G266" s="215" t="s">
        <v>162</v>
      </c>
      <c r="H266" s="216">
        <v>82.96</v>
      </c>
      <c r="I266" s="217">
        <v>21.32</v>
      </c>
      <c r="J266" s="217">
        <f t="shared" si="40"/>
        <v>1768.71</v>
      </c>
      <c r="K266" s="218"/>
      <c r="L266" s="219"/>
      <c r="M266" s="220" t="s">
        <v>1</v>
      </c>
      <c r="N266" s="221" t="s">
        <v>42</v>
      </c>
      <c r="O266" s="208">
        <v>0</v>
      </c>
      <c r="P266" s="208">
        <f t="shared" si="41"/>
        <v>0</v>
      </c>
      <c r="Q266" s="208">
        <v>0</v>
      </c>
      <c r="R266" s="208">
        <f t="shared" si="42"/>
        <v>0</v>
      </c>
      <c r="S266" s="208">
        <v>0</v>
      </c>
      <c r="T266" s="209">
        <f t="shared" si="43"/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210" t="s">
        <v>217</v>
      </c>
      <c r="AT266" s="210" t="s">
        <v>294</v>
      </c>
      <c r="AU266" s="210" t="s">
        <v>89</v>
      </c>
      <c r="AY266" s="14" t="s">
        <v>157</v>
      </c>
      <c r="BE266" s="211">
        <f t="shared" si="44"/>
        <v>0</v>
      </c>
      <c r="BF266" s="211">
        <f t="shared" si="45"/>
        <v>1768.71</v>
      </c>
      <c r="BG266" s="211">
        <f t="shared" si="46"/>
        <v>0</v>
      </c>
      <c r="BH266" s="211">
        <f t="shared" si="47"/>
        <v>0</v>
      </c>
      <c r="BI266" s="211">
        <f t="shared" si="48"/>
        <v>0</v>
      </c>
      <c r="BJ266" s="14" t="s">
        <v>89</v>
      </c>
      <c r="BK266" s="211">
        <f t="shared" si="49"/>
        <v>1768.71</v>
      </c>
      <c r="BL266" s="14" t="s">
        <v>189</v>
      </c>
      <c r="BM266" s="210" t="s">
        <v>557</v>
      </c>
    </row>
    <row r="267" spans="1:65" s="2" customFormat="1" ht="24.2" customHeight="1">
      <c r="A267" s="28"/>
      <c r="B267" s="29"/>
      <c r="C267" s="199" t="s">
        <v>367</v>
      </c>
      <c r="D267" s="199" t="s">
        <v>159</v>
      </c>
      <c r="E267" s="200" t="s">
        <v>558</v>
      </c>
      <c r="F267" s="201" t="s">
        <v>559</v>
      </c>
      <c r="G267" s="202" t="s">
        <v>434</v>
      </c>
      <c r="H267" s="203">
        <v>423.49700000000001</v>
      </c>
      <c r="I267" s="204">
        <v>2.8</v>
      </c>
      <c r="J267" s="204">
        <f t="shared" si="40"/>
        <v>1185.79</v>
      </c>
      <c r="K267" s="205"/>
      <c r="L267" s="33"/>
      <c r="M267" s="206" t="s">
        <v>1</v>
      </c>
      <c r="N267" s="207" t="s">
        <v>42</v>
      </c>
      <c r="O267" s="208">
        <v>0</v>
      </c>
      <c r="P267" s="208">
        <f t="shared" si="41"/>
        <v>0</v>
      </c>
      <c r="Q267" s="208">
        <v>0</v>
      </c>
      <c r="R267" s="208">
        <f t="shared" si="42"/>
        <v>0</v>
      </c>
      <c r="S267" s="208">
        <v>0</v>
      </c>
      <c r="T267" s="209">
        <f t="shared" si="43"/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210" t="s">
        <v>189</v>
      </c>
      <c r="AT267" s="210" t="s">
        <v>159</v>
      </c>
      <c r="AU267" s="210" t="s">
        <v>89</v>
      </c>
      <c r="AY267" s="14" t="s">
        <v>157</v>
      </c>
      <c r="BE267" s="211">
        <f t="shared" si="44"/>
        <v>0</v>
      </c>
      <c r="BF267" s="211">
        <f t="shared" si="45"/>
        <v>1185.79</v>
      </c>
      <c r="BG267" s="211">
        <f t="shared" si="46"/>
        <v>0</v>
      </c>
      <c r="BH267" s="211">
        <f t="shared" si="47"/>
        <v>0</v>
      </c>
      <c r="BI267" s="211">
        <f t="shared" si="48"/>
        <v>0</v>
      </c>
      <c r="BJ267" s="14" t="s">
        <v>89</v>
      </c>
      <c r="BK267" s="211">
        <f t="shared" si="49"/>
        <v>1185.79</v>
      </c>
      <c r="BL267" s="14" t="s">
        <v>189</v>
      </c>
      <c r="BM267" s="210" t="s">
        <v>560</v>
      </c>
    </row>
    <row r="268" spans="1:65" s="12" customFormat="1" ht="22.9" customHeight="1">
      <c r="B268" s="184"/>
      <c r="C268" s="185"/>
      <c r="D268" s="186" t="s">
        <v>75</v>
      </c>
      <c r="E268" s="197" t="s">
        <v>561</v>
      </c>
      <c r="F268" s="197" t="s">
        <v>562</v>
      </c>
      <c r="G268" s="185"/>
      <c r="H268" s="185"/>
      <c r="I268" s="185"/>
      <c r="J268" s="198">
        <f>BK268</f>
        <v>45215.249999999993</v>
      </c>
      <c r="K268" s="185"/>
      <c r="L268" s="189"/>
      <c r="M268" s="190"/>
      <c r="N268" s="191"/>
      <c r="O268" s="191"/>
      <c r="P268" s="192">
        <f>SUM(P269:P278)</f>
        <v>192.44880000000001</v>
      </c>
      <c r="Q268" s="191"/>
      <c r="R268" s="192">
        <f>SUM(R269:R278)</f>
        <v>0.53520000000000001</v>
      </c>
      <c r="S268" s="191"/>
      <c r="T268" s="193">
        <f>SUM(T269:T278)</f>
        <v>0</v>
      </c>
      <c r="AR268" s="194" t="s">
        <v>89</v>
      </c>
      <c r="AT268" s="195" t="s">
        <v>75</v>
      </c>
      <c r="AU268" s="195" t="s">
        <v>83</v>
      </c>
      <c r="AY268" s="194" t="s">
        <v>157</v>
      </c>
      <c r="BK268" s="196">
        <f>SUM(BK269:BK278)</f>
        <v>45215.249999999993</v>
      </c>
    </row>
    <row r="269" spans="1:65" s="2" customFormat="1" ht="33" customHeight="1">
      <c r="A269" s="28"/>
      <c r="B269" s="29"/>
      <c r="C269" s="199" t="s">
        <v>563</v>
      </c>
      <c r="D269" s="199" t="s">
        <v>159</v>
      </c>
      <c r="E269" s="200" t="s">
        <v>564</v>
      </c>
      <c r="F269" s="201" t="s">
        <v>565</v>
      </c>
      <c r="G269" s="202" t="s">
        <v>162</v>
      </c>
      <c r="H269" s="203">
        <v>5.58</v>
      </c>
      <c r="I269" s="204">
        <v>7.17</v>
      </c>
      <c r="J269" s="204">
        <f t="shared" ref="J269:J278" si="50">ROUND(I269*H269,2)</f>
        <v>40.01</v>
      </c>
      <c r="K269" s="205"/>
      <c r="L269" s="33"/>
      <c r="M269" s="206" t="s">
        <v>1</v>
      </c>
      <c r="N269" s="207" t="s">
        <v>42</v>
      </c>
      <c r="O269" s="208">
        <v>0</v>
      </c>
      <c r="P269" s="208">
        <f t="shared" ref="P269:P278" si="51">O269*H269</f>
        <v>0</v>
      </c>
      <c r="Q269" s="208">
        <v>0</v>
      </c>
      <c r="R269" s="208">
        <f t="shared" ref="R269:R278" si="52">Q269*H269</f>
        <v>0</v>
      </c>
      <c r="S269" s="208">
        <v>0</v>
      </c>
      <c r="T269" s="209">
        <f t="shared" ref="T269:T278" si="53"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210" t="s">
        <v>189</v>
      </c>
      <c r="AT269" s="210" t="s">
        <v>159</v>
      </c>
      <c r="AU269" s="210" t="s">
        <v>89</v>
      </c>
      <c r="AY269" s="14" t="s">
        <v>157</v>
      </c>
      <c r="BE269" s="211">
        <f t="shared" ref="BE269:BE278" si="54">IF(N269="základná",J269,0)</f>
        <v>0</v>
      </c>
      <c r="BF269" s="211">
        <f t="shared" ref="BF269:BF278" si="55">IF(N269="znížená",J269,0)</f>
        <v>40.01</v>
      </c>
      <c r="BG269" s="211">
        <f t="shared" ref="BG269:BG278" si="56">IF(N269="zákl. prenesená",J269,0)</f>
        <v>0</v>
      </c>
      <c r="BH269" s="211">
        <f t="shared" ref="BH269:BH278" si="57">IF(N269="zníž. prenesená",J269,0)</f>
        <v>0</v>
      </c>
      <c r="BI269" s="211">
        <f t="shared" ref="BI269:BI278" si="58">IF(N269="nulová",J269,0)</f>
        <v>0</v>
      </c>
      <c r="BJ269" s="14" t="s">
        <v>89</v>
      </c>
      <c r="BK269" s="211">
        <f t="shared" ref="BK269:BK278" si="59">ROUND(I269*H269,2)</f>
        <v>40.01</v>
      </c>
      <c r="BL269" s="14" t="s">
        <v>189</v>
      </c>
      <c r="BM269" s="210" t="s">
        <v>566</v>
      </c>
    </row>
    <row r="270" spans="1:65" s="2" customFormat="1" ht="24.2" customHeight="1">
      <c r="A270" s="28"/>
      <c r="B270" s="29"/>
      <c r="C270" s="212" t="s">
        <v>372</v>
      </c>
      <c r="D270" s="212" t="s">
        <v>294</v>
      </c>
      <c r="E270" s="213" t="s">
        <v>567</v>
      </c>
      <c r="F270" s="214" t="s">
        <v>568</v>
      </c>
      <c r="G270" s="215" t="s">
        <v>162</v>
      </c>
      <c r="H270" s="216">
        <v>5.69</v>
      </c>
      <c r="I270" s="217">
        <v>7.37</v>
      </c>
      <c r="J270" s="217">
        <f t="shared" si="50"/>
        <v>41.94</v>
      </c>
      <c r="K270" s="218"/>
      <c r="L270" s="219"/>
      <c r="M270" s="220" t="s">
        <v>1</v>
      </c>
      <c r="N270" s="221" t="s">
        <v>42</v>
      </c>
      <c r="O270" s="208">
        <v>0</v>
      </c>
      <c r="P270" s="208">
        <f t="shared" si="51"/>
        <v>0</v>
      </c>
      <c r="Q270" s="208">
        <v>0</v>
      </c>
      <c r="R270" s="208">
        <f t="shared" si="52"/>
        <v>0</v>
      </c>
      <c r="S270" s="208">
        <v>0</v>
      </c>
      <c r="T270" s="209">
        <f t="shared" si="53"/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210" t="s">
        <v>217</v>
      </c>
      <c r="AT270" s="210" t="s">
        <v>294</v>
      </c>
      <c r="AU270" s="210" t="s">
        <v>89</v>
      </c>
      <c r="AY270" s="14" t="s">
        <v>157</v>
      </c>
      <c r="BE270" s="211">
        <f t="shared" si="54"/>
        <v>0</v>
      </c>
      <c r="BF270" s="211">
        <f t="shared" si="55"/>
        <v>41.94</v>
      </c>
      <c r="BG270" s="211">
        <f t="shared" si="56"/>
        <v>0</v>
      </c>
      <c r="BH270" s="211">
        <f t="shared" si="57"/>
        <v>0</v>
      </c>
      <c r="BI270" s="211">
        <f t="shared" si="58"/>
        <v>0</v>
      </c>
      <c r="BJ270" s="14" t="s">
        <v>89</v>
      </c>
      <c r="BK270" s="211">
        <f t="shared" si="59"/>
        <v>41.94</v>
      </c>
      <c r="BL270" s="14" t="s">
        <v>189</v>
      </c>
      <c r="BM270" s="210" t="s">
        <v>569</v>
      </c>
    </row>
    <row r="271" spans="1:65" s="2" customFormat="1" ht="33" customHeight="1">
      <c r="A271" s="28"/>
      <c r="B271" s="29"/>
      <c r="C271" s="199" t="s">
        <v>570</v>
      </c>
      <c r="D271" s="199" t="s">
        <v>159</v>
      </c>
      <c r="E271" s="200" t="s">
        <v>571</v>
      </c>
      <c r="F271" s="201" t="s">
        <v>572</v>
      </c>
      <c r="G271" s="202" t="s">
        <v>162</v>
      </c>
      <c r="H271" s="203">
        <v>685.6</v>
      </c>
      <c r="I271" s="204">
        <v>4.9000000000000004</v>
      </c>
      <c r="J271" s="204">
        <f t="shared" si="50"/>
        <v>3359.44</v>
      </c>
      <c r="K271" s="205"/>
      <c r="L271" s="33"/>
      <c r="M271" s="206" t="s">
        <v>1</v>
      </c>
      <c r="N271" s="207" t="s">
        <v>42</v>
      </c>
      <c r="O271" s="208">
        <v>0</v>
      </c>
      <c r="P271" s="208">
        <f t="shared" si="51"/>
        <v>0</v>
      </c>
      <c r="Q271" s="208">
        <v>0</v>
      </c>
      <c r="R271" s="208">
        <f t="shared" si="52"/>
        <v>0</v>
      </c>
      <c r="S271" s="208">
        <v>0</v>
      </c>
      <c r="T271" s="209">
        <f t="shared" si="53"/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210" t="s">
        <v>189</v>
      </c>
      <c r="AT271" s="210" t="s">
        <v>159</v>
      </c>
      <c r="AU271" s="210" t="s">
        <v>89</v>
      </c>
      <c r="AY271" s="14" t="s">
        <v>157</v>
      </c>
      <c r="BE271" s="211">
        <f t="shared" si="54"/>
        <v>0</v>
      </c>
      <c r="BF271" s="211">
        <f t="shared" si="55"/>
        <v>3359.44</v>
      </c>
      <c r="BG271" s="211">
        <f t="shared" si="56"/>
        <v>0</v>
      </c>
      <c r="BH271" s="211">
        <f t="shared" si="57"/>
        <v>0</v>
      </c>
      <c r="BI271" s="211">
        <f t="shared" si="58"/>
        <v>0</v>
      </c>
      <c r="BJ271" s="14" t="s">
        <v>89</v>
      </c>
      <c r="BK271" s="211">
        <f t="shared" si="59"/>
        <v>3359.44</v>
      </c>
      <c r="BL271" s="14" t="s">
        <v>189</v>
      </c>
      <c r="BM271" s="210" t="s">
        <v>573</v>
      </c>
    </row>
    <row r="272" spans="1:65" s="2" customFormat="1" ht="24.2" customHeight="1">
      <c r="A272" s="28"/>
      <c r="B272" s="29"/>
      <c r="C272" s="212" t="s">
        <v>375</v>
      </c>
      <c r="D272" s="212" t="s">
        <v>294</v>
      </c>
      <c r="E272" s="213" t="s">
        <v>574</v>
      </c>
      <c r="F272" s="214" t="s">
        <v>575</v>
      </c>
      <c r="G272" s="215" t="s">
        <v>166</v>
      </c>
      <c r="H272" s="216">
        <v>102.84</v>
      </c>
      <c r="I272" s="217">
        <v>101.18</v>
      </c>
      <c r="J272" s="217">
        <f t="shared" si="50"/>
        <v>10405.35</v>
      </c>
      <c r="K272" s="218"/>
      <c r="L272" s="219"/>
      <c r="M272" s="220" t="s">
        <v>1</v>
      </c>
      <c r="N272" s="221" t="s">
        <v>42</v>
      </c>
      <c r="O272" s="208">
        <v>0</v>
      </c>
      <c r="P272" s="208">
        <f t="shared" si="51"/>
        <v>0</v>
      </c>
      <c r="Q272" s="208">
        <v>0</v>
      </c>
      <c r="R272" s="208">
        <f t="shared" si="52"/>
        <v>0</v>
      </c>
      <c r="S272" s="208">
        <v>0</v>
      </c>
      <c r="T272" s="209">
        <f t="shared" si="53"/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210" t="s">
        <v>217</v>
      </c>
      <c r="AT272" s="210" t="s">
        <v>294</v>
      </c>
      <c r="AU272" s="210" t="s">
        <v>89</v>
      </c>
      <c r="AY272" s="14" t="s">
        <v>157</v>
      </c>
      <c r="BE272" s="211">
        <f t="shared" si="54"/>
        <v>0</v>
      </c>
      <c r="BF272" s="211">
        <f t="shared" si="55"/>
        <v>10405.35</v>
      </c>
      <c r="BG272" s="211">
        <f t="shared" si="56"/>
        <v>0</v>
      </c>
      <c r="BH272" s="211">
        <f t="shared" si="57"/>
        <v>0</v>
      </c>
      <c r="BI272" s="211">
        <f t="shared" si="58"/>
        <v>0</v>
      </c>
      <c r="BJ272" s="14" t="s">
        <v>89</v>
      </c>
      <c r="BK272" s="211">
        <f t="shared" si="59"/>
        <v>10405.35</v>
      </c>
      <c r="BL272" s="14" t="s">
        <v>189</v>
      </c>
      <c r="BM272" s="210" t="s">
        <v>576</v>
      </c>
    </row>
    <row r="273" spans="1:65" s="2" customFormat="1" ht="16.5" customHeight="1">
      <c r="A273" s="28"/>
      <c r="B273" s="29"/>
      <c r="C273" s="199" t="s">
        <v>577</v>
      </c>
      <c r="D273" s="199" t="s">
        <v>159</v>
      </c>
      <c r="E273" s="200" t="s">
        <v>578</v>
      </c>
      <c r="F273" s="201" t="s">
        <v>579</v>
      </c>
      <c r="G273" s="202" t="s">
        <v>162</v>
      </c>
      <c r="H273" s="203">
        <v>133.80000000000001</v>
      </c>
      <c r="I273" s="204">
        <v>5.34</v>
      </c>
      <c r="J273" s="204">
        <f t="shared" si="50"/>
        <v>714.49</v>
      </c>
      <c r="K273" s="205"/>
      <c r="L273" s="33"/>
      <c r="M273" s="206" t="s">
        <v>1</v>
      </c>
      <c r="N273" s="207" t="s">
        <v>42</v>
      </c>
      <c r="O273" s="208">
        <v>0.51600000000000001</v>
      </c>
      <c r="P273" s="208">
        <f t="shared" si="51"/>
        <v>69.040800000000004</v>
      </c>
      <c r="Q273" s="208">
        <v>4.0000000000000001E-3</v>
      </c>
      <c r="R273" s="208">
        <f t="shared" si="52"/>
        <v>0.53520000000000001</v>
      </c>
      <c r="S273" s="208">
        <v>0</v>
      </c>
      <c r="T273" s="209">
        <f t="shared" si="53"/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210" t="s">
        <v>189</v>
      </c>
      <c r="AT273" s="210" t="s">
        <v>159</v>
      </c>
      <c r="AU273" s="210" t="s">
        <v>89</v>
      </c>
      <c r="AY273" s="14" t="s">
        <v>157</v>
      </c>
      <c r="BE273" s="211">
        <f t="shared" si="54"/>
        <v>0</v>
      </c>
      <c r="BF273" s="211">
        <f t="shared" si="55"/>
        <v>714.49</v>
      </c>
      <c r="BG273" s="211">
        <f t="shared" si="56"/>
        <v>0</v>
      </c>
      <c r="BH273" s="211">
        <f t="shared" si="57"/>
        <v>0</v>
      </c>
      <c r="BI273" s="211">
        <f t="shared" si="58"/>
        <v>0</v>
      </c>
      <c r="BJ273" s="14" t="s">
        <v>89</v>
      </c>
      <c r="BK273" s="211">
        <f t="shared" si="59"/>
        <v>714.49</v>
      </c>
      <c r="BL273" s="14" t="s">
        <v>189</v>
      </c>
      <c r="BM273" s="210" t="s">
        <v>580</v>
      </c>
    </row>
    <row r="274" spans="1:65" s="2" customFormat="1" ht="24.2" customHeight="1">
      <c r="A274" s="28"/>
      <c r="B274" s="29"/>
      <c r="C274" s="212" t="s">
        <v>379</v>
      </c>
      <c r="D274" s="212" t="s">
        <v>294</v>
      </c>
      <c r="E274" s="213" t="s">
        <v>581</v>
      </c>
      <c r="F274" s="214" t="s">
        <v>582</v>
      </c>
      <c r="G274" s="215" t="s">
        <v>162</v>
      </c>
      <c r="H274" s="216">
        <v>82.69</v>
      </c>
      <c r="I274" s="217">
        <v>22.04</v>
      </c>
      <c r="J274" s="217">
        <f t="shared" si="50"/>
        <v>1822.49</v>
      </c>
      <c r="K274" s="218"/>
      <c r="L274" s="219"/>
      <c r="M274" s="220" t="s">
        <v>1</v>
      </c>
      <c r="N274" s="221" t="s">
        <v>42</v>
      </c>
      <c r="O274" s="208">
        <v>0</v>
      </c>
      <c r="P274" s="208">
        <f t="shared" si="51"/>
        <v>0</v>
      </c>
      <c r="Q274" s="208">
        <v>0</v>
      </c>
      <c r="R274" s="208">
        <f t="shared" si="52"/>
        <v>0</v>
      </c>
      <c r="S274" s="208">
        <v>0</v>
      </c>
      <c r="T274" s="209">
        <f t="shared" si="53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210" t="s">
        <v>217</v>
      </c>
      <c r="AT274" s="210" t="s">
        <v>294</v>
      </c>
      <c r="AU274" s="210" t="s">
        <v>89</v>
      </c>
      <c r="AY274" s="14" t="s">
        <v>157</v>
      </c>
      <c r="BE274" s="211">
        <f t="shared" si="54"/>
        <v>0</v>
      </c>
      <c r="BF274" s="211">
        <f t="shared" si="55"/>
        <v>1822.49</v>
      </c>
      <c r="BG274" s="211">
        <f t="shared" si="56"/>
        <v>0</v>
      </c>
      <c r="BH274" s="211">
        <f t="shared" si="57"/>
        <v>0</v>
      </c>
      <c r="BI274" s="211">
        <f t="shared" si="58"/>
        <v>0</v>
      </c>
      <c r="BJ274" s="14" t="s">
        <v>89</v>
      </c>
      <c r="BK274" s="211">
        <f t="shared" si="59"/>
        <v>1822.49</v>
      </c>
      <c r="BL274" s="14" t="s">
        <v>189</v>
      </c>
      <c r="BM274" s="210" t="s">
        <v>583</v>
      </c>
    </row>
    <row r="275" spans="1:65" s="2" customFormat="1" ht="24.2" customHeight="1">
      <c r="A275" s="28"/>
      <c r="B275" s="29"/>
      <c r="C275" s="212" t="s">
        <v>584</v>
      </c>
      <c r="D275" s="212" t="s">
        <v>294</v>
      </c>
      <c r="E275" s="213" t="s">
        <v>585</v>
      </c>
      <c r="F275" s="214" t="s">
        <v>586</v>
      </c>
      <c r="G275" s="215" t="s">
        <v>162</v>
      </c>
      <c r="H275" s="216">
        <v>53.52</v>
      </c>
      <c r="I275" s="217">
        <v>11.02</v>
      </c>
      <c r="J275" s="217">
        <f t="shared" si="50"/>
        <v>589.79</v>
      </c>
      <c r="K275" s="218"/>
      <c r="L275" s="219"/>
      <c r="M275" s="220" t="s">
        <v>1</v>
      </c>
      <c r="N275" s="221" t="s">
        <v>42</v>
      </c>
      <c r="O275" s="208">
        <v>0</v>
      </c>
      <c r="P275" s="208">
        <f t="shared" si="51"/>
        <v>0</v>
      </c>
      <c r="Q275" s="208">
        <v>0</v>
      </c>
      <c r="R275" s="208">
        <f t="shared" si="52"/>
        <v>0</v>
      </c>
      <c r="S275" s="208">
        <v>0</v>
      </c>
      <c r="T275" s="209">
        <f t="shared" si="5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210" t="s">
        <v>217</v>
      </c>
      <c r="AT275" s="210" t="s">
        <v>294</v>
      </c>
      <c r="AU275" s="210" t="s">
        <v>89</v>
      </c>
      <c r="AY275" s="14" t="s">
        <v>157</v>
      </c>
      <c r="BE275" s="211">
        <f t="shared" si="54"/>
        <v>0</v>
      </c>
      <c r="BF275" s="211">
        <f t="shared" si="55"/>
        <v>589.79</v>
      </c>
      <c r="BG275" s="211">
        <f t="shared" si="56"/>
        <v>0</v>
      </c>
      <c r="BH275" s="211">
        <f t="shared" si="57"/>
        <v>0</v>
      </c>
      <c r="BI275" s="211">
        <f t="shared" si="58"/>
        <v>0</v>
      </c>
      <c r="BJ275" s="14" t="s">
        <v>89</v>
      </c>
      <c r="BK275" s="211">
        <f t="shared" si="59"/>
        <v>589.79</v>
      </c>
      <c r="BL275" s="14" t="s">
        <v>189</v>
      </c>
      <c r="BM275" s="210" t="s">
        <v>587</v>
      </c>
    </row>
    <row r="276" spans="1:65" s="2" customFormat="1" ht="24.2" customHeight="1">
      <c r="A276" s="28"/>
      <c r="B276" s="29"/>
      <c r="C276" s="199" t="s">
        <v>382</v>
      </c>
      <c r="D276" s="199" t="s">
        <v>159</v>
      </c>
      <c r="E276" s="200" t="s">
        <v>588</v>
      </c>
      <c r="F276" s="201" t="s">
        <v>589</v>
      </c>
      <c r="G276" s="202" t="s">
        <v>162</v>
      </c>
      <c r="H276" s="203">
        <v>685.6</v>
      </c>
      <c r="I276" s="204">
        <v>6.22</v>
      </c>
      <c r="J276" s="204">
        <f t="shared" si="50"/>
        <v>4264.43</v>
      </c>
      <c r="K276" s="205"/>
      <c r="L276" s="33"/>
      <c r="M276" s="206" t="s">
        <v>1</v>
      </c>
      <c r="N276" s="207" t="s">
        <v>42</v>
      </c>
      <c r="O276" s="208">
        <v>0.18</v>
      </c>
      <c r="P276" s="208">
        <f t="shared" si="51"/>
        <v>123.408</v>
      </c>
      <c r="Q276" s="208">
        <v>0</v>
      </c>
      <c r="R276" s="208">
        <f t="shared" si="52"/>
        <v>0</v>
      </c>
      <c r="S276" s="208">
        <v>0</v>
      </c>
      <c r="T276" s="209">
        <f t="shared" si="5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210" t="s">
        <v>189</v>
      </c>
      <c r="AT276" s="210" t="s">
        <v>159</v>
      </c>
      <c r="AU276" s="210" t="s">
        <v>89</v>
      </c>
      <c r="AY276" s="14" t="s">
        <v>157</v>
      </c>
      <c r="BE276" s="211">
        <f t="shared" si="54"/>
        <v>0</v>
      </c>
      <c r="BF276" s="211">
        <f t="shared" si="55"/>
        <v>4264.43</v>
      </c>
      <c r="BG276" s="211">
        <f t="shared" si="56"/>
        <v>0</v>
      </c>
      <c r="BH276" s="211">
        <f t="shared" si="57"/>
        <v>0</v>
      </c>
      <c r="BI276" s="211">
        <f t="shared" si="58"/>
        <v>0</v>
      </c>
      <c r="BJ276" s="14" t="s">
        <v>89</v>
      </c>
      <c r="BK276" s="211">
        <f t="shared" si="59"/>
        <v>4264.43</v>
      </c>
      <c r="BL276" s="14" t="s">
        <v>189</v>
      </c>
      <c r="BM276" s="210" t="s">
        <v>590</v>
      </c>
    </row>
    <row r="277" spans="1:65" s="2" customFormat="1" ht="16.5" customHeight="1">
      <c r="A277" s="28"/>
      <c r="B277" s="29"/>
      <c r="C277" s="212" t="s">
        <v>591</v>
      </c>
      <c r="D277" s="212" t="s">
        <v>294</v>
      </c>
      <c r="E277" s="213" t="s">
        <v>592</v>
      </c>
      <c r="F277" s="214" t="s">
        <v>593</v>
      </c>
      <c r="G277" s="215" t="s">
        <v>162</v>
      </c>
      <c r="H277" s="216">
        <v>706.17</v>
      </c>
      <c r="I277" s="217">
        <v>33.07</v>
      </c>
      <c r="J277" s="217">
        <f t="shared" si="50"/>
        <v>23353.040000000001</v>
      </c>
      <c r="K277" s="218"/>
      <c r="L277" s="219"/>
      <c r="M277" s="220" t="s">
        <v>1</v>
      </c>
      <c r="N277" s="221" t="s">
        <v>42</v>
      </c>
      <c r="O277" s="208">
        <v>0</v>
      </c>
      <c r="P277" s="208">
        <f t="shared" si="51"/>
        <v>0</v>
      </c>
      <c r="Q277" s="208">
        <v>0</v>
      </c>
      <c r="R277" s="208">
        <f t="shared" si="52"/>
        <v>0</v>
      </c>
      <c r="S277" s="208">
        <v>0</v>
      </c>
      <c r="T277" s="209">
        <f t="shared" si="5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210" t="s">
        <v>217</v>
      </c>
      <c r="AT277" s="210" t="s">
        <v>294</v>
      </c>
      <c r="AU277" s="210" t="s">
        <v>89</v>
      </c>
      <c r="AY277" s="14" t="s">
        <v>157</v>
      </c>
      <c r="BE277" s="211">
        <f t="shared" si="54"/>
        <v>0</v>
      </c>
      <c r="BF277" s="211">
        <f t="shared" si="55"/>
        <v>23353.040000000001</v>
      </c>
      <c r="BG277" s="211">
        <f t="shared" si="56"/>
        <v>0</v>
      </c>
      <c r="BH277" s="211">
        <f t="shared" si="57"/>
        <v>0</v>
      </c>
      <c r="BI277" s="211">
        <f t="shared" si="58"/>
        <v>0</v>
      </c>
      <c r="BJ277" s="14" t="s">
        <v>89</v>
      </c>
      <c r="BK277" s="211">
        <f t="shared" si="59"/>
        <v>23353.040000000001</v>
      </c>
      <c r="BL277" s="14" t="s">
        <v>189</v>
      </c>
      <c r="BM277" s="210" t="s">
        <v>594</v>
      </c>
    </row>
    <row r="278" spans="1:65" s="2" customFormat="1" ht="24.2" customHeight="1">
      <c r="A278" s="28"/>
      <c r="B278" s="29"/>
      <c r="C278" s="199" t="s">
        <v>386</v>
      </c>
      <c r="D278" s="199" t="s">
        <v>159</v>
      </c>
      <c r="E278" s="200" t="s">
        <v>595</v>
      </c>
      <c r="F278" s="201" t="s">
        <v>596</v>
      </c>
      <c r="G278" s="202" t="s">
        <v>434</v>
      </c>
      <c r="H278" s="203">
        <v>445.91</v>
      </c>
      <c r="I278" s="204">
        <v>1.4</v>
      </c>
      <c r="J278" s="204">
        <f t="shared" si="50"/>
        <v>624.27</v>
      </c>
      <c r="K278" s="205"/>
      <c r="L278" s="33"/>
      <c r="M278" s="206" t="s">
        <v>1</v>
      </c>
      <c r="N278" s="207" t="s">
        <v>42</v>
      </c>
      <c r="O278" s="208">
        <v>0</v>
      </c>
      <c r="P278" s="208">
        <f t="shared" si="51"/>
        <v>0</v>
      </c>
      <c r="Q278" s="208">
        <v>0</v>
      </c>
      <c r="R278" s="208">
        <f t="shared" si="52"/>
        <v>0</v>
      </c>
      <c r="S278" s="208">
        <v>0</v>
      </c>
      <c r="T278" s="209">
        <f t="shared" si="53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210" t="s">
        <v>189</v>
      </c>
      <c r="AT278" s="210" t="s">
        <v>159</v>
      </c>
      <c r="AU278" s="210" t="s">
        <v>89</v>
      </c>
      <c r="AY278" s="14" t="s">
        <v>157</v>
      </c>
      <c r="BE278" s="211">
        <f t="shared" si="54"/>
        <v>0</v>
      </c>
      <c r="BF278" s="211">
        <f t="shared" si="55"/>
        <v>624.27</v>
      </c>
      <c r="BG278" s="211">
        <f t="shared" si="56"/>
        <v>0</v>
      </c>
      <c r="BH278" s="211">
        <f t="shared" si="57"/>
        <v>0</v>
      </c>
      <c r="BI278" s="211">
        <f t="shared" si="58"/>
        <v>0</v>
      </c>
      <c r="BJ278" s="14" t="s">
        <v>89</v>
      </c>
      <c r="BK278" s="211">
        <f t="shared" si="59"/>
        <v>624.27</v>
      </c>
      <c r="BL278" s="14" t="s">
        <v>189</v>
      </c>
      <c r="BM278" s="210" t="s">
        <v>597</v>
      </c>
    </row>
    <row r="279" spans="1:65" s="12" customFormat="1" ht="22.9" customHeight="1">
      <c r="B279" s="184"/>
      <c r="C279" s="185"/>
      <c r="D279" s="186" t="s">
        <v>75</v>
      </c>
      <c r="E279" s="197" t="s">
        <v>598</v>
      </c>
      <c r="F279" s="197" t="s">
        <v>599</v>
      </c>
      <c r="G279" s="185"/>
      <c r="H279" s="185"/>
      <c r="I279" s="185"/>
      <c r="J279" s="198">
        <f>BK279</f>
        <v>2398.9899999999998</v>
      </c>
      <c r="K279" s="185"/>
      <c r="L279" s="189"/>
      <c r="M279" s="190"/>
      <c r="N279" s="191"/>
      <c r="O279" s="191"/>
      <c r="P279" s="192">
        <f>SUM(P280:P284)</f>
        <v>1.6293599999999999</v>
      </c>
      <c r="Q279" s="191"/>
      <c r="R279" s="192">
        <f>SUM(R280:R284)</f>
        <v>7.2539999999999993E-2</v>
      </c>
      <c r="S279" s="191"/>
      <c r="T279" s="193">
        <f>SUM(T280:T284)</f>
        <v>0</v>
      </c>
      <c r="AR279" s="194" t="s">
        <v>89</v>
      </c>
      <c r="AT279" s="195" t="s">
        <v>75</v>
      </c>
      <c r="AU279" s="195" t="s">
        <v>83</v>
      </c>
      <c r="AY279" s="194" t="s">
        <v>157</v>
      </c>
      <c r="BK279" s="196">
        <f>SUM(BK280:BK284)</f>
        <v>2398.9899999999998</v>
      </c>
    </row>
    <row r="280" spans="1:65" s="2" customFormat="1" ht="24.2" customHeight="1">
      <c r="A280" s="28"/>
      <c r="B280" s="29"/>
      <c r="C280" s="199" t="s">
        <v>600</v>
      </c>
      <c r="D280" s="199" t="s">
        <v>159</v>
      </c>
      <c r="E280" s="200" t="s">
        <v>601</v>
      </c>
      <c r="F280" s="201" t="s">
        <v>602</v>
      </c>
      <c r="G280" s="202" t="s">
        <v>287</v>
      </c>
      <c r="H280" s="203">
        <v>133.80000000000001</v>
      </c>
      <c r="I280" s="204">
        <v>4.4400000000000004</v>
      </c>
      <c r="J280" s="204">
        <f>ROUND(I280*H280,2)</f>
        <v>594.07000000000005</v>
      </c>
      <c r="K280" s="205"/>
      <c r="L280" s="33"/>
      <c r="M280" s="206" t="s">
        <v>1</v>
      </c>
      <c r="N280" s="207" t="s">
        <v>42</v>
      </c>
      <c r="O280" s="208">
        <v>0</v>
      </c>
      <c r="P280" s="208">
        <f>O280*H280</f>
        <v>0</v>
      </c>
      <c r="Q280" s="208">
        <v>0</v>
      </c>
      <c r="R280" s="208">
        <f>Q280*H280</f>
        <v>0</v>
      </c>
      <c r="S280" s="208">
        <v>0</v>
      </c>
      <c r="T280" s="209">
        <f>S280*H280</f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210" t="s">
        <v>189</v>
      </c>
      <c r="AT280" s="210" t="s">
        <v>159</v>
      </c>
      <c r="AU280" s="210" t="s">
        <v>89</v>
      </c>
      <c r="AY280" s="14" t="s">
        <v>157</v>
      </c>
      <c r="BE280" s="211">
        <f>IF(N280="základná",J280,0)</f>
        <v>0</v>
      </c>
      <c r="BF280" s="211">
        <f>IF(N280="znížená",J280,0)</f>
        <v>594.07000000000005</v>
      </c>
      <c r="BG280" s="211">
        <f>IF(N280="zákl. prenesená",J280,0)</f>
        <v>0</v>
      </c>
      <c r="BH280" s="211">
        <f>IF(N280="zníž. prenesená",J280,0)</f>
        <v>0</v>
      </c>
      <c r="BI280" s="211">
        <f>IF(N280="nulová",J280,0)</f>
        <v>0</v>
      </c>
      <c r="BJ280" s="14" t="s">
        <v>89</v>
      </c>
      <c r="BK280" s="211">
        <f>ROUND(I280*H280,2)</f>
        <v>594.07000000000005</v>
      </c>
      <c r="BL280" s="14" t="s">
        <v>189</v>
      </c>
      <c r="BM280" s="210" t="s">
        <v>603</v>
      </c>
    </row>
    <row r="281" spans="1:65" s="2" customFormat="1" ht="16.5" customHeight="1">
      <c r="A281" s="28"/>
      <c r="B281" s="29"/>
      <c r="C281" s="212" t="s">
        <v>389</v>
      </c>
      <c r="D281" s="212" t="s">
        <v>294</v>
      </c>
      <c r="E281" s="213" t="s">
        <v>604</v>
      </c>
      <c r="F281" s="214" t="s">
        <v>605</v>
      </c>
      <c r="G281" s="215" t="s">
        <v>166</v>
      </c>
      <c r="H281" s="216">
        <v>3.31</v>
      </c>
      <c r="I281" s="217">
        <v>385</v>
      </c>
      <c r="J281" s="217">
        <f>ROUND(I281*H281,2)</f>
        <v>1274.3499999999999</v>
      </c>
      <c r="K281" s="218"/>
      <c r="L281" s="219"/>
      <c r="M281" s="220" t="s">
        <v>1</v>
      </c>
      <c r="N281" s="221" t="s">
        <v>42</v>
      </c>
      <c r="O281" s="208">
        <v>0</v>
      </c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210" t="s">
        <v>217</v>
      </c>
      <c r="AT281" s="210" t="s">
        <v>294</v>
      </c>
      <c r="AU281" s="210" t="s">
        <v>89</v>
      </c>
      <c r="AY281" s="14" t="s">
        <v>157</v>
      </c>
      <c r="BE281" s="211">
        <f>IF(N281="základná",J281,0)</f>
        <v>0</v>
      </c>
      <c r="BF281" s="211">
        <f>IF(N281="znížená",J281,0)</f>
        <v>1274.3499999999999</v>
      </c>
      <c r="BG281" s="211">
        <f>IF(N281="zákl. prenesená",J281,0)</f>
        <v>0</v>
      </c>
      <c r="BH281" s="211">
        <f>IF(N281="zníž. prenesená",J281,0)</f>
        <v>0</v>
      </c>
      <c r="BI281" s="211">
        <f>IF(N281="nulová",J281,0)</f>
        <v>0</v>
      </c>
      <c r="BJ281" s="14" t="s">
        <v>89</v>
      </c>
      <c r="BK281" s="211">
        <f>ROUND(I281*H281,2)</f>
        <v>1274.3499999999999</v>
      </c>
      <c r="BL281" s="14" t="s">
        <v>189</v>
      </c>
      <c r="BM281" s="210" t="s">
        <v>606</v>
      </c>
    </row>
    <row r="282" spans="1:65" s="2" customFormat="1" ht="24.2" customHeight="1">
      <c r="A282" s="28"/>
      <c r="B282" s="29"/>
      <c r="C282" s="199" t="s">
        <v>607</v>
      </c>
      <c r="D282" s="199" t="s">
        <v>159</v>
      </c>
      <c r="E282" s="200" t="s">
        <v>608</v>
      </c>
      <c r="F282" s="201" t="s">
        <v>609</v>
      </c>
      <c r="G282" s="202" t="s">
        <v>162</v>
      </c>
      <c r="H282" s="203">
        <v>6</v>
      </c>
      <c r="I282" s="204">
        <v>35.340000000000003</v>
      </c>
      <c r="J282" s="204">
        <f>ROUND(I282*H282,2)</f>
        <v>212.04</v>
      </c>
      <c r="K282" s="205"/>
      <c r="L282" s="33"/>
      <c r="M282" s="206" t="s">
        <v>1</v>
      </c>
      <c r="N282" s="207" t="s">
        <v>42</v>
      </c>
      <c r="O282" s="208">
        <v>0</v>
      </c>
      <c r="P282" s="208">
        <f>O282*H282</f>
        <v>0</v>
      </c>
      <c r="Q282" s="208">
        <v>0</v>
      </c>
      <c r="R282" s="208">
        <f>Q282*H282</f>
        <v>0</v>
      </c>
      <c r="S282" s="208">
        <v>0</v>
      </c>
      <c r="T282" s="209">
        <f>S282*H282</f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210" t="s">
        <v>189</v>
      </c>
      <c r="AT282" s="210" t="s">
        <v>159</v>
      </c>
      <c r="AU282" s="210" t="s">
        <v>89</v>
      </c>
      <c r="AY282" s="14" t="s">
        <v>157</v>
      </c>
      <c r="BE282" s="211">
        <f>IF(N282="základná",J282,0)</f>
        <v>0</v>
      </c>
      <c r="BF282" s="211">
        <f>IF(N282="znížená",J282,0)</f>
        <v>212.04</v>
      </c>
      <c r="BG282" s="211">
        <f>IF(N282="zákl. prenesená",J282,0)</f>
        <v>0</v>
      </c>
      <c r="BH282" s="211">
        <f>IF(N282="zníž. prenesená",J282,0)</f>
        <v>0</v>
      </c>
      <c r="BI282" s="211">
        <f>IF(N282="nulová",J282,0)</f>
        <v>0</v>
      </c>
      <c r="BJ282" s="14" t="s">
        <v>89</v>
      </c>
      <c r="BK282" s="211">
        <f>ROUND(I282*H282,2)</f>
        <v>212.04</v>
      </c>
      <c r="BL282" s="14" t="s">
        <v>189</v>
      </c>
      <c r="BM282" s="210" t="s">
        <v>610</v>
      </c>
    </row>
    <row r="283" spans="1:65" s="2" customFormat="1" ht="24.2" customHeight="1">
      <c r="A283" s="28"/>
      <c r="B283" s="29"/>
      <c r="C283" s="199" t="s">
        <v>393</v>
      </c>
      <c r="D283" s="199" t="s">
        <v>159</v>
      </c>
      <c r="E283" s="200" t="s">
        <v>611</v>
      </c>
      <c r="F283" s="201" t="s">
        <v>612</v>
      </c>
      <c r="G283" s="202" t="s">
        <v>162</v>
      </c>
      <c r="H283" s="203">
        <v>5.58</v>
      </c>
      <c r="I283" s="204">
        <v>38.57</v>
      </c>
      <c r="J283" s="204">
        <f>ROUND(I283*H283,2)</f>
        <v>215.22</v>
      </c>
      <c r="K283" s="205"/>
      <c r="L283" s="33"/>
      <c r="M283" s="206" t="s">
        <v>1</v>
      </c>
      <c r="N283" s="207" t="s">
        <v>42</v>
      </c>
      <c r="O283" s="208">
        <v>0.29199999999999998</v>
      </c>
      <c r="P283" s="208">
        <f>O283*H283</f>
        <v>1.6293599999999999</v>
      </c>
      <c r="Q283" s="208">
        <v>1.2999999999999999E-2</v>
      </c>
      <c r="R283" s="208">
        <f>Q283*H283</f>
        <v>7.2539999999999993E-2</v>
      </c>
      <c r="S283" s="208">
        <v>0</v>
      </c>
      <c r="T283" s="209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210" t="s">
        <v>189</v>
      </c>
      <c r="AT283" s="210" t="s">
        <v>159</v>
      </c>
      <c r="AU283" s="210" t="s">
        <v>89</v>
      </c>
      <c r="AY283" s="14" t="s">
        <v>157</v>
      </c>
      <c r="BE283" s="211">
        <f>IF(N283="základná",J283,0)</f>
        <v>0</v>
      </c>
      <c r="BF283" s="211">
        <f>IF(N283="znížená",J283,0)</f>
        <v>215.22</v>
      </c>
      <c r="BG283" s="211">
        <f>IF(N283="zákl. prenesená",J283,0)</f>
        <v>0</v>
      </c>
      <c r="BH283" s="211">
        <f>IF(N283="zníž. prenesená",J283,0)</f>
        <v>0</v>
      </c>
      <c r="BI283" s="211">
        <f>IF(N283="nulová",J283,0)</f>
        <v>0</v>
      </c>
      <c r="BJ283" s="14" t="s">
        <v>89</v>
      </c>
      <c r="BK283" s="211">
        <f>ROUND(I283*H283,2)</f>
        <v>215.22</v>
      </c>
      <c r="BL283" s="14" t="s">
        <v>189</v>
      </c>
      <c r="BM283" s="210" t="s">
        <v>613</v>
      </c>
    </row>
    <row r="284" spans="1:65" s="2" customFormat="1" ht="24.2" customHeight="1">
      <c r="A284" s="28"/>
      <c r="B284" s="29"/>
      <c r="C284" s="199" t="s">
        <v>614</v>
      </c>
      <c r="D284" s="199" t="s">
        <v>159</v>
      </c>
      <c r="E284" s="200" t="s">
        <v>615</v>
      </c>
      <c r="F284" s="201" t="s">
        <v>616</v>
      </c>
      <c r="G284" s="202" t="s">
        <v>434</v>
      </c>
      <c r="H284" s="203">
        <v>22.957000000000001</v>
      </c>
      <c r="I284" s="204">
        <v>4.5</v>
      </c>
      <c r="J284" s="204">
        <f>ROUND(I284*H284,2)</f>
        <v>103.31</v>
      </c>
      <c r="K284" s="205"/>
      <c r="L284" s="33"/>
      <c r="M284" s="206" t="s">
        <v>1</v>
      </c>
      <c r="N284" s="207" t="s">
        <v>42</v>
      </c>
      <c r="O284" s="208">
        <v>0</v>
      </c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210" t="s">
        <v>189</v>
      </c>
      <c r="AT284" s="210" t="s">
        <v>159</v>
      </c>
      <c r="AU284" s="210" t="s">
        <v>89</v>
      </c>
      <c r="AY284" s="14" t="s">
        <v>157</v>
      </c>
      <c r="BE284" s="211">
        <f>IF(N284="základná",J284,0)</f>
        <v>0</v>
      </c>
      <c r="BF284" s="211">
        <f>IF(N284="znížená",J284,0)</f>
        <v>103.31</v>
      </c>
      <c r="BG284" s="211">
        <f>IF(N284="zákl. prenesená",J284,0)</f>
        <v>0</v>
      </c>
      <c r="BH284" s="211">
        <f>IF(N284="zníž. prenesená",J284,0)</f>
        <v>0</v>
      </c>
      <c r="BI284" s="211">
        <f>IF(N284="nulová",J284,0)</f>
        <v>0</v>
      </c>
      <c r="BJ284" s="14" t="s">
        <v>89</v>
      </c>
      <c r="BK284" s="211">
        <f>ROUND(I284*H284,2)</f>
        <v>103.31</v>
      </c>
      <c r="BL284" s="14" t="s">
        <v>189</v>
      </c>
      <c r="BM284" s="210" t="s">
        <v>617</v>
      </c>
    </row>
    <row r="285" spans="1:65" s="12" customFormat="1" ht="22.9" customHeight="1">
      <c r="B285" s="184"/>
      <c r="C285" s="185"/>
      <c r="D285" s="186" t="s">
        <v>75</v>
      </c>
      <c r="E285" s="197" t="s">
        <v>618</v>
      </c>
      <c r="F285" s="197" t="s">
        <v>619</v>
      </c>
      <c r="G285" s="185"/>
      <c r="H285" s="185"/>
      <c r="I285" s="185"/>
      <c r="J285" s="198">
        <f>BK285</f>
        <v>5167.47</v>
      </c>
      <c r="K285" s="185"/>
      <c r="L285" s="189"/>
      <c r="M285" s="190"/>
      <c r="N285" s="191"/>
      <c r="O285" s="191"/>
      <c r="P285" s="192">
        <f>SUM(P286:P296)</f>
        <v>122.892</v>
      </c>
      <c r="Q285" s="191"/>
      <c r="R285" s="192">
        <f>SUM(R286:R296)</f>
        <v>0.68913999999999997</v>
      </c>
      <c r="S285" s="191"/>
      <c r="T285" s="193">
        <f>SUM(T286:T296)</f>
        <v>0</v>
      </c>
      <c r="AR285" s="194" t="s">
        <v>89</v>
      </c>
      <c r="AT285" s="195" t="s">
        <v>75</v>
      </c>
      <c r="AU285" s="195" t="s">
        <v>83</v>
      </c>
      <c r="AY285" s="194" t="s">
        <v>157</v>
      </c>
      <c r="BK285" s="196">
        <f>SUM(BK286:BK296)</f>
        <v>5167.47</v>
      </c>
    </row>
    <row r="286" spans="1:65" s="2" customFormat="1" ht="21.75" customHeight="1">
      <c r="A286" s="28"/>
      <c r="B286" s="29"/>
      <c r="C286" s="199" t="s">
        <v>396</v>
      </c>
      <c r="D286" s="199" t="s">
        <v>159</v>
      </c>
      <c r="E286" s="200" t="s">
        <v>620</v>
      </c>
      <c r="F286" s="201" t="s">
        <v>621</v>
      </c>
      <c r="G286" s="202" t="s">
        <v>287</v>
      </c>
      <c r="H286" s="203">
        <v>5.58</v>
      </c>
      <c r="I286" s="204">
        <v>1</v>
      </c>
      <c r="J286" s="204">
        <f t="shared" ref="J286:J296" si="60">ROUND(I286*H286,2)</f>
        <v>5.58</v>
      </c>
      <c r="K286" s="205"/>
      <c r="L286" s="33"/>
      <c r="M286" s="206" t="s">
        <v>1</v>
      </c>
      <c r="N286" s="207" t="s">
        <v>42</v>
      </c>
      <c r="O286" s="208">
        <v>6.6000000000000003E-2</v>
      </c>
      <c r="P286" s="208">
        <f t="shared" ref="P286:P296" si="61">O286*H286</f>
        <v>0.36828</v>
      </c>
      <c r="Q286" s="208">
        <v>0</v>
      </c>
      <c r="R286" s="208">
        <f t="shared" ref="R286:R296" si="62">Q286*H286</f>
        <v>0</v>
      </c>
      <c r="S286" s="208">
        <v>0</v>
      </c>
      <c r="T286" s="209">
        <f t="shared" ref="T286:T296" si="63">S286*H286</f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210" t="s">
        <v>189</v>
      </c>
      <c r="AT286" s="210" t="s">
        <v>159</v>
      </c>
      <c r="AU286" s="210" t="s">
        <v>89</v>
      </c>
      <c r="AY286" s="14" t="s">
        <v>157</v>
      </c>
      <c r="BE286" s="211">
        <f t="shared" ref="BE286:BE296" si="64">IF(N286="základná",J286,0)</f>
        <v>0</v>
      </c>
      <c r="BF286" s="211">
        <f t="shared" ref="BF286:BF296" si="65">IF(N286="znížená",J286,0)</f>
        <v>5.58</v>
      </c>
      <c r="BG286" s="211">
        <f t="shared" ref="BG286:BG296" si="66">IF(N286="zákl. prenesená",J286,0)</f>
        <v>0</v>
      </c>
      <c r="BH286" s="211">
        <f t="shared" ref="BH286:BH296" si="67">IF(N286="zníž. prenesená",J286,0)</f>
        <v>0</v>
      </c>
      <c r="BI286" s="211">
        <f t="shared" ref="BI286:BI296" si="68">IF(N286="nulová",J286,0)</f>
        <v>0</v>
      </c>
      <c r="BJ286" s="14" t="s">
        <v>89</v>
      </c>
      <c r="BK286" s="211">
        <f t="shared" ref="BK286:BK296" si="69">ROUND(I286*H286,2)</f>
        <v>5.58</v>
      </c>
      <c r="BL286" s="14" t="s">
        <v>189</v>
      </c>
      <c r="BM286" s="210" t="s">
        <v>622</v>
      </c>
    </row>
    <row r="287" spans="1:65" s="2" customFormat="1" ht="24.2" customHeight="1">
      <c r="A287" s="28"/>
      <c r="B287" s="29"/>
      <c r="C287" s="199" t="s">
        <v>623</v>
      </c>
      <c r="D287" s="199" t="s">
        <v>159</v>
      </c>
      <c r="E287" s="200" t="s">
        <v>624</v>
      </c>
      <c r="F287" s="201" t="s">
        <v>625</v>
      </c>
      <c r="G287" s="202" t="s">
        <v>287</v>
      </c>
      <c r="H287" s="203">
        <v>26.9</v>
      </c>
      <c r="I287" s="204">
        <v>2.33</v>
      </c>
      <c r="J287" s="204">
        <f t="shared" si="60"/>
        <v>62.68</v>
      </c>
      <c r="K287" s="205"/>
      <c r="L287" s="33"/>
      <c r="M287" s="206" t="s">
        <v>1</v>
      </c>
      <c r="N287" s="207" t="s">
        <v>42</v>
      </c>
      <c r="O287" s="208">
        <v>0</v>
      </c>
      <c r="P287" s="208">
        <f t="shared" si="61"/>
        <v>0</v>
      </c>
      <c r="Q287" s="208">
        <v>0</v>
      </c>
      <c r="R287" s="208">
        <f t="shared" si="62"/>
        <v>0</v>
      </c>
      <c r="S287" s="208">
        <v>0</v>
      </c>
      <c r="T287" s="209">
        <f t="shared" si="63"/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210" t="s">
        <v>189</v>
      </c>
      <c r="AT287" s="210" t="s">
        <v>159</v>
      </c>
      <c r="AU287" s="210" t="s">
        <v>89</v>
      </c>
      <c r="AY287" s="14" t="s">
        <v>157</v>
      </c>
      <c r="BE287" s="211">
        <f t="shared" si="64"/>
        <v>0</v>
      </c>
      <c r="BF287" s="211">
        <f t="shared" si="65"/>
        <v>62.68</v>
      </c>
      <c r="BG287" s="211">
        <f t="shared" si="66"/>
        <v>0</v>
      </c>
      <c r="BH287" s="211">
        <f t="shared" si="67"/>
        <v>0</v>
      </c>
      <c r="BI287" s="211">
        <f t="shared" si="68"/>
        <v>0</v>
      </c>
      <c r="BJ287" s="14" t="s">
        <v>89</v>
      </c>
      <c r="BK287" s="211">
        <f t="shared" si="69"/>
        <v>62.68</v>
      </c>
      <c r="BL287" s="14" t="s">
        <v>189</v>
      </c>
      <c r="BM287" s="210" t="s">
        <v>626</v>
      </c>
    </row>
    <row r="288" spans="1:65" s="2" customFormat="1" ht="33" customHeight="1">
      <c r="A288" s="28"/>
      <c r="B288" s="29"/>
      <c r="C288" s="199" t="s">
        <v>400</v>
      </c>
      <c r="D288" s="199" t="s">
        <v>159</v>
      </c>
      <c r="E288" s="200" t="s">
        <v>627</v>
      </c>
      <c r="F288" s="201" t="s">
        <v>628</v>
      </c>
      <c r="G288" s="202" t="s">
        <v>297</v>
      </c>
      <c r="H288" s="203">
        <v>1</v>
      </c>
      <c r="I288" s="204">
        <v>1.43</v>
      </c>
      <c r="J288" s="204">
        <f t="shared" si="60"/>
        <v>1.43</v>
      </c>
      <c r="K288" s="205"/>
      <c r="L288" s="33"/>
      <c r="M288" s="206" t="s">
        <v>1</v>
      </c>
      <c r="N288" s="207" t="s">
        <v>42</v>
      </c>
      <c r="O288" s="208">
        <v>0</v>
      </c>
      <c r="P288" s="208">
        <f t="shared" si="61"/>
        <v>0</v>
      </c>
      <c r="Q288" s="208">
        <v>0</v>
      </c>
      <c r="R288" s="208">
        <f t="shared" si="62"/>
        <v>0</v>
      </c>
      <c r="S288" s="208">
        <v>0</v>
      </c>
      <c r="T288" s="209">
        <f t="shared" si="63"/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210" t="s">
        <v>189</v>
      </c>
      <c r="AT288" s="210" t="s">
        <v>159</v>
      </c>
      <c r="AU288" s="210" t="s">
        <v>89</v>
      </c>
      <c r="AY288" s="14" t="s">
        <v>157</v>
      </c>
      <c r="BE288" s="211">
        <f t="shared" si="64"/>
        <v>0</v>
      </c>
      <c r="BF288" s="211">
        <f t="shared" si="65"/>
        <v>1.43</v>
      </c>
      <c r="BG288" s="211">
        <f t="shared" si="66"/>
        <v>0</v>
      </c>
      <c r="BH288" s="211">
        <f t="shared" si="67"/>
        <v>0</v>
      </c>
      <c r="BI288" s="211">
        <f t="shared" si="68"/>
        <v>0</v>
      </c>
      <c r="BJ288" s="14" t="s">
        <v>89</v>
      </c>
      <c r="BK288" s="211">
        <f t="shared" si="69"/>
        <v>1.43</v>
      </c>
      <c r="BL288" s="14" t="s">
        <v>189</v>
      </c>
      <c r="BM288" s="210" t="s">
        <v>629</v>
      </c>
    </row>
    <row r="289" spans="1:65" s="2" customFormat="1" ht="33" customHeight="1">
      <c r="A289" s="28"/>
      <c r="B289" s="29"/>
      <c r="C289" s="199" t="s">
        <v>630</v>
      </c>
      <c r="D289" s="199" t="s">
        <v>159</v>
      </c>
      <c r="E289" s="200" t="s">
        <v>631</v>
      </c>
      <c r="F289" s="201" t="s">
        <v>632</v>
      </c>
      <c r="G289" s="202" t="s">
        <v>162</v>
      </c>
      <c r="H289" s="203">
        <v>1</v>
      </c>
      <c r="I289" s="204">
        <v>2.65</v>
      </c>
      <c r="J289" s="204">
        <f t="shared" si="60"/>
        <v>2.65</v>
      </c>
      <c r="K289" s="205"/>
      <c r="L289" s="33"/>
      <c r="M289" s="206" t="s">
        <v>1</v>
      </c>
      <c r="N289" s="207" t="s">
        <v>42</v>
      </c>
      <c r="O289" s="208">
        <v>0</v>
      </c>
      <c r="P289" s="208">
        <f t="shared" si="61"/>
        <v>0</v>
      </c>
      <c r="Q289" s="208">
        <v>0</v>
      </c>
      <c r="R289" s="208">
        <f t="shared" si="62"/>
        <v>0</v>
      </c>
      <c r="S289" s="208">
        <v>0</v>
      </c>
      <c r="T289" s="209">
        <f t="shared" si="63"/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210" t="s">
        <v>189</v>
      </c>
      <c r="AT289" s="210" t="s">
        <v>159</v>
      </c>
      <c r="AU289" s="210" t="s">
        <v>89</v>
      </c>
      <c r="AY289" s="14" t="s">
        <v>157</v>
      </c>
      <c r="BE289" s="211">
        <f t="shared" si="64"/>
        <v>0</v>
      </c>
      <c r="BF289" s="211">
        <f t="shared" si="65"/>
        <v>2.65</v>
      </c>
      <c r="BG289" s="211">
        <f t="shared" si="66"/>
        <v>0</v>
      </c>
      <c r="BH289" s="211">
        <f t="shared" si="67"/>
        <v>0</v>
      </c>
      <c r="BI289" s="211">
        <f t="shared" si="68"/>
        <v>0</v>
      </c>
      <c r="BJ289" s="14" t="s">
        <v>89</v>
      </c>
      <c r="BK289" s="211">
        <f t="shared" si="69"/>
        <v>2.65</v>
      </c>
      <c r="BL289" s="14" t="s">
        <v>189</v>
      </c>
      <c r="BM289" s="210" t="s">
        <v>633</v>
      </c>
    </row>
    <row r="290" spans="1:65" s="2" customFormat="1" ht="24.2" customHeight="1">
      <c r="A290" s="28"/>
      <c r="B290" s="29"/>
      <c r="C290" s="199" t="s">
        <v>403</v>
      </c>
      <c r="D290" s="199" t="s">
        <v>159</v>
      </c>
      <c r="E290" s="200" t="s">
        <v>634</v>
      </c>
      <c r="F290" s="201" t="s">
        <v>635</v>
      </c>
      <c r="G290" s="202" t="s">
        <v>287</v>
      </c>
      <c r="H290" s="203">
        <v>158.44999999999999</v>
      </c>
      <c r="I290" s="204">
        <v>1.32</v>
      </c>
      <c r="J290" s="204">
        <f t="shared" si="60"/>
        <v>209.15</v>
      </c>
      <c r="K290" s="205"/>
      <c r="L290" s="33"/>
      <c r="M290" s="206" t="s">
        <v>1</v>
      </c>
      <c r="N290" s="207" t="s">
        <v>42</v>
      </c>
      <c r="O290" s="208">
        <v>0</v>
      </c>
      <c r="P290" s="208">
        <f t="shared" si="61"/>
        <v>0</v>
      </c>
      <c r="Q290" s="208">
        <v>0</v>
      </c>
      <c r="R290" s="208">
        <f t="shared" si="62"/>
        <v>0</v>
      </c>
      <c r="S290" s="208">
        <v>0</v>
      </c>
      <c r="T290" s="209">
        <f t="shared" si="63"/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210" t="s">
        <v>189</v>
      </c>
      <c r="AT290" s="210" t="s">
        <v>159</v>
      </c>
      <c r="AU290" s="210" t="s">
        <v>89</v>
      </c>
      <c r="AY290" s="14" t="s">
        <v>157</v>
      </c>
      <c r="BE290" s="211">
        <f t="shared" si="64"/>
        <v>0</v>
      </c>
      <c r="BF290" s="211">
        <f t="shared" si="65"/>
        <v>209.15</v>
      </c>
      <c r="BG290" s="211">
        <f t="shared" si="66"/>
        <v>0</v>
      </c>
      <c r="BH290" s="211">
        <f t="shared" si="67"/>
        <v>0</v>
      </c>
      <c r="BI290" s="211">
        <f t="shared" si="68"/>
        <v>0</v>
      </c>
      <c r="BJ290" s="14" t="s">
        <v>89</v>
      </c>
      <c r="BK290" s="211">
        <f t="shared" si="69"/>
        <v>209.15</v>
      </c>
      <c r="BL290" s="14" t="s">
        <v>189</v>
      </c>
      <c r="BM290" s="210" t="s">
        <v>636</v>
      </c>
    </row>
    <row r="291" spans="1:65" s="2" customFormat="1" ht="16.5" customHeight="1">
      <c r="A291" s="28"/>
      <c r="B291" s="29"/>
      <c r="C291" s="199" t="s">
        <v>637</v>
      </c>
      <c r="D291" s="199" t="s">
        <v>159</v>
      </c>
      <c r="E291" s="200" t="s">
        <v>638</v>
      </c>
      <c r="F291" s="201" t="s">
        <v>639</v>
      </c>
      <c r="G291" s="202" t="s">
        <v>162</v>
      </c>
      <c r="H291" s="203">
        <v>5.58</v>
      </c>
      <c r="I291" s="204">
        <v>44.21</v>
      </c>
      <c r="J291" s="204">
        <f t="shared" si="60"/>
        <v>246.69</v>
      </c>
      <c r="K291" s="205"/>
      <c r="L291" s="33"/>
      <c r="M291" s="206" t="s">
        <v>1</v>
      </c>
      <c r="N291" s="207" t="s">
        <v>42</v>
      </c>
      <c r="O291" s="208">
        <v>1.4590000000000001</v>
      </c>
      <c r="P291" s="208">
        <f t="shared" si="61"/>
        <v>8.1412200000000006</v>
      </c>
      <c r="Q291" s="208">
        <v>3.0000000000000001E-3</v>
      </c>
      <c r="R291" s="208">
        <f t="shared" si="62"/>
        <v>1.6740000000000001E-2</v>
      </c>
      <c r="S291" s="208">
        <v>0</v>
      </c>
      <c r="T291" s="209">
        <f t="shared" si="63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210" t="s">
        <v>189</v>
      </c>
      <c r="AT291" s="210" t="s">
        <v>159</v>
      </c>
      <c r="AU291" s="210" t="s">
        <v>89</v>
      </c>
      <c r="AY291" s="14" t="s">
        <v>157</v>
      </c>
      <c r="BE291" s="211">
        <f t="shared" si="64"/>
        <v>0</v>
      </c>
      <c r="BF291" s="211">
        <f t="shared" si="65"/>
        <v>246.69</v>
      </c>
      <c r="BG291" s="211">
        <f t="shared" si="66"/>
        <v>0</v>
      </c>
      <c r="BH291" s="211">
        <f t="shared" si="67"/>
        <v>0</v>
      </c>
      <c r="BI291" s="211">
        <f t="shared" si="68"/>
        <v>0</v>
      </c>
      <c r="BJ291" s="14" t="s">
        <v>89</v>
      </c>
      <c r="BK291" s="211">
        <f t="shared" si="69"/>
        <v>246.69</v>
      </c>
      <c r="BL291" s="14" t="s">
        <v>189</v>
      </c>
      <c r="BM291" s="210" t="s">
        <v>640</v>
      </c>
    </row>
    <row r="292" spans="1:65" s="2" customFormat="1" ht="24.2" customHeight="1">
      <c r="A292" s="28"/>
      <c r="B292" s="29"/>
      <c r="C292" s="199" t="s">
        <v>409</v>
      </c>
      <c r="D292" s="199" t="s">
        <v>159</v>
      </c>
      <c r="E292" s="200" t="s">
        <v>641</v>
      </c>
      <c r="F292" s="201" t="s">
        <v>642</v>
      </c>
      <c r="G292" s="202" t="s">
        <v>287</v>
      </c>
      <c r="H292" s="203">
        <v>139.30000000000001</v>
      </c>
      <c r="I292" s="204">
        <v>1.3</v>
      </c>
      <c r="J292" s="204">
        <f t="shared" si="60"/>
        <v>181.09</v>
      </c>
      <c r="K292" s="205"/>
      <c r="L292" s="33"/>
      <c r="M292" s="206" t="s">
        <v>1</v>
      </c>
      <c r="N292" s="207" t="s">
        <v>42</v>
      </c>
      <c r="O292" s="208">
        <v>0</v>
      </c>
      <c r="P292" s="208">
        <f t="shared" si="61"/>
        <v>0</v>
      </c>
      <c r="Q292" s="208">
        <v>0</v>
      </c>
      <c r="R292" s="208">
        <f t="shared" si="62"/>
        <v>0</v>
      </c>
      <c r="S292" s="208">
        <v>0</v>
      </c>
      <c r="T292" s="209">
        <f t="shared" si="63"/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210" t="s">
        <v>189</v>
      </c>
      <c r="AT292" s="210" t="s">
        <v>159</v>
      </c>
      <c r="AU292" s="210" t="s">
        <v>89</v>
      </c>
      <c r="AY292" s="14" t="s">
        <v>157</v>
      </c>
      <c r="BE292" s="211">
        <f t="shared" si="64"/>
        <v>0</v>
      </c>
      <c r="BF292" s="211">
        <f t="shared" si="65"/>
        <v>181.09</v>
      </c>
      <c r="BG292" s="211">
        <f t="shared" si="66"/>
        <v>0</v>
      </c>
      <c r="BH292" s="211">
        <f t="shared" si="67"/>
        <v>0</v>
      </c>
      <c r="BI292" s="211">
        <f t="shared" si="68"/>
        <v>0</v>
      </c>
      <c r="BJ292" s="14" t="s">
        <v>89</v>
      </c>
      <c r="BK292" s="211">
        <f t="shared" si="69"/>
        <v>181.09</v>
      </c>
      <c r="BL292" s="14" t="s">
        <v>189</v>
      </c>
      <c r="BM292" s="210" t="s">
        <v>643</v>
      </c>
    </row>
    <row r="293" spans="1:65" s="2" customFormat="1" ht="16.5" customHeight="1">
      <c r="A293" s="28"/>
      <c r="B293" s="29"/>
      <c r="C293" s="199" t="s">
        <v>644</v>
      </c>
      <c r="D293" s="199" t="s">
        <v>159</v>
      </c>
      <c r="E293" s="200" t="s">
        <v>645</v>
      </c>
      <c r="F293" s="201" t="s">
        <v>646</v>
      </c>
      <c r="G293" s="202" t="s">
        <v>326</v>
      </c>
      <c r="H293" s="203">
        <v>3</v>
      </c>
      <c r="I293" s="204">
        <v>9.6</v>
      </c>
      <c r="J293" s="204">
        <f t="shared" si="60"/>
        <v>28.8</v>
      </c>
      <c r="K293" s="205"/>
      <c r="L293" s="33"/>
      <c r="M293" s="206" t="s">
        <v>1</v>
      </c>
      <c r="N293" s="207" t="s">
        <v>42</v>
      </c>
      <c r="O293" s="208">
        <v>0</v>
      </c>
      <c r="P293" s="208">
        <f t="shared" si="61"/>
        <v>0</v>
      </c>
      <c r="Q293" s="208">
        <v>0</v>
      </c>
      <c r="R293" s="208">
        <f t="shared" si="62"/>
        <v>0</v>
      </c>
      <c r="S293" s="208">
        <v>0</v>
      </c>
      <c r="T293" s="209">
        <f t="shared" si="63"/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210" t="s">
        <v>189</v>
      </c>
      <c r="AT293" s="210" t="s">
        <v>159</v>
      </c>
      <c r="AU293" s="210" t="s">
        <v>89</v>
      </c>
      <c r="AY293" s="14" t="s">
        <v>157</v>
      </c>
      <c r="BE293" s="211">
        <f t="shared" si="64"/>
        <v>0</v>
      </c>
      <c r="BF293" s="211">
        <f t="shared" si="65"/>
        <v>28.8</v>
      </c>
      <c r="BG293" s="211">
        <f t="shared" si="66"/>
        <v>0</v>
      </c>
      <c r="BH293" s="211">
        <f t="shared" si="67"/>
        <v>0</v>
      </c>
      <c r="BI293" s="211">
        <f t="shared" si="68"/>
        <v>0</v>
      </c>
      <c r="BJ293" s="14" t="s">
        <v>89</v>
      </c>
      <c r="BK293" s="211">
        <f t="shared" si="69"/>
        <v>28.8</v>
      </c>
      <c r="BL293" s="14" t="s">
        <v>189</v>
      </c>
      <c r="BM293" s="210" t="s">
        <v>647</v>
      </c>
    </row>
    <row r="294" spans="1:65" s="2" customFormat="1" ht="16.5" customHeight="1">
      <c r="A294" s="28"/>
      <c r="B294" s="29"/>
      <c r="C294" s="199" t="s">
        <v>416</v>
      </c>
      <c r="D294" s="199" t="s">
        <v>159</v>
      </c>
      <c r="E294" s="200" t="s">
        <v>648</v>
      </c>
      <c r="F294" s="201" t="s">
        <v>649</v>
      </c>
      <c r="G294" s="202" t="s">
        <v>287</v>
      </c>
      <c r="H294" s="203">
        <v>16</v>
      </c>
      <c r="I294" s="204">
        <v>36.08</v>
      </c>
      <c r="J294" s="204">
        <f t="shared" si="60"/>
        <v>577.28</v>
      </c>
      <c r="K294" s="205"/>
      <c r="L294" s="33"/>
      <c r="M294" s="206" t="s">
        <v>1</v>
      </c>
      <c r="N294" s="207" t="s">
        <v>42</v>
      </c>
      <c r="O294" s="208">
        <v>0.66100000000000003</v>
      </c>
      <c r="P294" s="208">
        <f t="shared" si="61"/>
        <v>10.576000000000001</v>
      </c>
      <c r="Q294" s="208">
        <v>3.0000000000000001E-3</v>
      </c>
      <c r="R294" s="208">
        <f t="shared" si="62"/>
        <v>4.8000000000000001E-2</v>
      </c>
      <c r="S294" s="208">
        <v>0</v>
      </c>
      <c r="T294" s="209">
        <f t="shared" si="63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210" t="s">
        <v>189</v>
      </c>
      <c r="AT294" s="210" t="s">
        <v>159</v>
      </c>
      <c r="AU294" s="210" t="s">
        <v>89</v>
      </c>
      <c r="AY294" s="14" t="s">
        <v>157</v>
      </c>
      <c r="BE294" s="211">
        <f t="shared" si="64"/>
        <v>0</v>
      </c>
      <c r="BF294" s="211">
        <f t="shared" si="65"/>
        <v>577.28</v>
      </c>
      <c r="BG294" s="211">
        <f t="shared" si="66"/>
        <v>0</v>
      </c>
      <c r="BH294" s="211">
        <f t="shared" si="67"/>
        <v>0</v>
      </c>
      <c r="BI294" s="211">
        <f t="shared" si="68"/>
        <v>0</v>
      </c>
      <c r="BJ294" s="14" t="s">
        <v>89</v>
      </c>
      <c r="BK294" s="211">
        <f t="shared" si="69"/>
        <v>577.28</v>
      </c>
      <c r="BL294" s="14" t="s">
        <v>189</v>
      </c>
      <c r="BM294" s="210" t="s">
        <v>650</v>
      </c>
    </row>
    <row r="295" spans="1:65" s="2" customFormat="1" ht="24.2" customHeight="1">
      <c r="A295" s="28"/>
      <c r="B295" s="29"/>
      <c r="C295" s="199" t="s">
        <v>651</v>
      </c>
      <c r="D295" s="199" t="s">
        <v>159</v>
      </c>
      <c r="E295" s="200" t="s">
        <v>652</v>
      </c>
      <c r="F295" s="201" t="s">
        <v>653</v>
      </c>
      <c r="G295" s="202" t="s">
        <v>287</v>
      </c>
      <c r="H295" s="203">
        <v>156.1</v>
      </c>
      <c r="I295" s="204">
        <v>24.06</v>
      </c>
      <c r="J295" s="204">
        <f t="shared" si="60"/>
        <v>3755.77</v>
      </c>
      <c r="K295" s="205"/>
      <c r="L295" s="33"/>
      <c r="M295" s="206" t="s">
        <v>1</v>
      </c>
      <c r="N295" s="207" t="s">
        <v>42</v>
      </c>
      <c r="O295" s="208">
        <v>0.66500000000000004</v>
      </c>
      <c r="P295" s="208">
        <f t="shared" si="61"/>
        <v>103.8065</v>
      </c>
      <c r="Q295" s="208">
        <v>4.0000000000000001E-3</v>
      </c>
      <c r="R295" s="208">
        <f t="shared" si="62"/>
        <v>0.62439999999999996</v>
      </c>
      <c r="S295" s="208">
        <v>0</v>
      </c>
      <c r="T295" s="209">
        <f t="shared" si="63"/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210" t="s">
        <v>189</v>
      </c>
      <c r="AT295" s="210" t="s">
        <v>159</v>
      </c>
      <c r="AU295" s="210" t="s">
        <v>89</v>
      </c>
      <c r="AY295" s="14" t="s">
        <v>157</v>
      </c>
      <c r="BE295" s="211">
        <f t="shared" si="64"/>
        <v>0</v>
      </c>
      <c r="BF295" s="211">
        <f t="shared" si="65"/>
        <v>3755.77</v>
      </c>
      <c r="BG295" s="211">
        <f t="shared" si="66"/>
        <v>0</v>
      </c>
      <c r="BH295" s="211">
        <f t="shared" si="67"/>
        <v>0</v>
      </c>
      <c r="BI295" s="211">
        <f t="shared" si="68"/>
        <v>0</v>
      </c>
      <c r="BJ295" s="14" t="s">
        <v>89</v>
      </c>
      <c r="BK295" s="211">
        <f t="shared" si="69"/>
        <v>3755.77</v>
      </c>
      <c r="BL295" s="14" t="s">
        <v>189</v>
      </c>
      <c r="BM295" s="210" t="s">
        <v>654</v>
      </c>
    </row>
    <row r="296" spans="1:65" s="2" customFormat="1" ht="24.2" customHeight="1">
      <c r="A296" s="28"/>
      <c r="B296" s="29"/>
      <c r="C296" s="199" t="s">
        <v>420</v>
      </c>
      <c r="D296" s="199" t="s">
        <v>159</v>
      </c>
      <c r="E296" s="200" t="s">
        <v>655</v>
      </c>
      <c r="F296" s="201" t="s">
        <v>656</v>
      </c>
      <c r="G296" s="202" t="s">
        <v>434</v>
      </c>
      <c r="H296" s="203">
        <v>50.710999999999999</v>
      </c>
      <c r="I296" s="204">
        <v>1.9</v>
      </c>
      <c r="J296" s="204">
        <f t="shared" si="60"/>
        <v>96.35</v>
      </c>
      <c r="K296" s="205"/>
      <c r="L296" s="33"/>
      <c r="M296" s="206" t="s">
        <v>1</v>
      </c>
      <c r="N296" s="207" t="s">
        <v>42</v>
      </c>
      <c r="O296" s="208">
        <v>0</v>
      </c>
      <c r="P296" s="208">
        <f t="shared" si="61"/>
        <v>0</v>
      </c>
      <c r="Q296" s="208">
        <v>0</v>
      </c>
      <c r="R296" s="208">
        <f t="shared" si="62"/>
        <v>0</v>
      </c>
      <c r="S296" s="208">
        <v>0</v>
      </c>
      <c r="T296" s="209">
        <f t="shared" si="63"/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210" t="s">
        <v>189</v>
      </c>
      <c r="AT296" s="210" t="s">
        <v>159</v>
      </c>
      <c r="AU296" s="210" t="s">
        <v>89</v>
      </c>
      <c r="AY296" s="14" t="s">
        <v>157</v>
      </c>
      <c r="BE296" s="211">
        <f t="shared" si="64"/>
        <v>0</v>
      </c>
      <c r="BF296" s="211">
        <f t="shared" si="65"/>
        <v>96.35</v>
      </c>
      <c r="BG296" s="211">
        <f t="shared" si="66"/>
        <v>0</v>
      </c>
      <c r="BH296" s="211">
        <f t="shared" si="67"/>
        <v>0</v>
      </c>
      <c r="BI296" s="211">
        <f t="shared" si="68"/>
        <v>0</v>
      </c>
      <c r="BJ296" s="14" t="s">
        <v>89</v>
      </c>
      <c r="BK296" s="211">
        <f t="shared" si="69"/>
        <v>96.35</v>
      </c>
      <c r="BL296" s="14" t="s">
        <v>189</v>
      </c>
      <c r="BM296" s="210" t="s">
        <v>657</v>
      </c>
    </row>
    <row r="297" spans="1:65" s="12" customFormat="1" ht="22.9" customHeight="1">
      <c r="B297" s="184"/>
      <c r="C297" s="185"/>
      <c r="D297" s="186" t="s">
        <v>75</v>
      </c>
      <c r="E297" s="197" t="s">
        <v>658</v>
      </c>
      <c r="F297" s="197" t="s">
        <v>659</v>
      </c>
      <c r="G297" s="185"/>
      <c r="H297" s="185"/>
      <c r="I297" s="185"/>
      <c r="J297" s="198">
        <f>BK297</f>
        <v>3073.1299999999997</v>
      </c>
      <c r="K297" s="185"/>
      <c r="L297" s="189"/>
      <c r="M297" s="190"/>
      <c r="N297" s="191"/>
      <c r="O297" s="191"/>
      <c r="P297" s="192">
        <f>SUM(P298:P301)</f>
        <v>0</v>
      </c>
      <c r="Q297" s="191"/>
      <c r="R297" s="192">
        <f>SUM(R298:R301)</f>
        <v>0</v>
      </c>
      <c r="S297" s="191"/>
      <c r="T297" s="193">
        <f>SUM(T298:T301)</f>
        <v>0</v>
      </c>
      <c r="AR297" s="194" t="s">
        <v>89</v>
      </c>
      <c r="AT297" s="195" t="s">
        <v>75</v>
      </c>
      <c r="AU297" s="195" t="s">
        <v>83</v>
      </c>
      <c r="AY297" s="194" t="s">
        <v>157</v>
      </c>
      <c r="BK297" s="196">
        <f>SUM(BK298:BK301)</f>
        <v>3073.1299999999997</v>
      </c>
    </row>
    <row r="298" spans="1:65" s="2" customFormat="1" ht="21.75" customHeight="1">
      <c r="A298" s="28"/>
      <c r="B298" s="29"/>
      <c r="C298" s="199" t="s">
        <v>660</v>
      </c>
      <c r="D298" s="199" t="s">
        <v>159</v>
      </c>
      <c r="E298" s="200" t="s">
        <v>661</v>
      </c>
      <c r="F298" s="201" t="s">
        <v>662</v>
      </c>
      <c r="G298" s="202" t="s">
        <v>287</v>
      </c>
      <c r="H298" s="203">
        <v>10.7</v>
      </c>
      <c r="I298" s="204">
        <v>16.3</v>
      </c>
      <c r="J298" s="204">
        <f>ROUND(I298*H298,2)</f>
        <v>174.41</v>
      </c>
      <c r="K298" s="205"/>
      <c r="L298" s="33"/>
      <c r="M298" s="206" t="s">
        <v>1</v>
      </c>
      <c r="N298" s="207" t="s">
        <v>42</v>
      </c>
      <c r="O298" s="208">
        <v>0</v>
      </c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210" t="s">
        <v>189</v>
      </c>
      <c r="AT298" s="210" t="s">
        <v>159</v>
      </c>
      <c r="AU298" s="210" t="s">
        <v>89</v>
      </c>
      <c r="AY298" s="14" t="s">
        <v>157</v>
      </c>
      <c r="BE298" s="211">
        <f>IF(N298="základná",J298,0)</f>
        <v>0</v>
      </c>
      <c r="BF298" s="211">
        <f>IF(N298="znížená",J298,0)</f>
        <v>174.41</v>
      </c>
      <c r="BG298" s="211">
        <f>IF(N298="zákl. prenesená",J298,0)</f>
        <v>0</v>
      </c>
      <c r="BH298" s="211">
        <f>IF(N298="zníž. prenesená",J298,0)</f>
        <v>0</v>
      </c>
      <c r="BI298" s="211">
        <f>IF(N298="nulová",J298,0)</f>
        <v>0</v>
      </c>
      <c r="BJ298" s="14" t="s">
        <v>89</v>
      </c>
      <c r="BK298" s="211">
        <f>ROUND(I298*H298,2)</f>
        <v>174.41</v>
      </c>
      <c r="BL298" s="14" t="s">
        <v>189</v>
      </c>
      <c r="BM298" s="210" t="s">
        <v>663</v>
      </c>
    </row>
    <row r="299" spans="1:65" s="2" customFormat="1" ht="33" customHeight="1">
      <c r="A299" s="28"/>
      <c r="B299" s="29"/>
      <c r="C299" s="212" t="s">
        <v>423</v>
      </c>
      <c r="D299" s="212" t="s">
        <v>294</v>
      </c>
      <c r="E299" s="213" t="s">
        <v>664</v>
      </c>
      <c r="F299" s="214" t="s">
        <v>665</v>
      </c>
      <c r="G299" s="215" t="s">
        <v>297</v>
      </c>
      <c r="H299" s="216">
        <v>1</v>
      </c>
      <c r="I299" s="217">
        <v>2880</v>
      </c>
      <c r="J299" s="217">
        <f>ROUND(I299*H299,2)</f>
        <v>2880</v>
      </c>
      <c r="K299" s="218"/>
      <c r="L299" s="219"/>
      <c r="M299" s="220" t="s">
        <v>1</v>
      </c>
      <c r="N299" s="221" t="s">
        <v>42</v>
      </c>
      <c r="O299" s="208">
        <v>0</v>
      </c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210" t="s">
        <v>217</v>
      </c>
      <c r="AT299" s="210" t="s">
        <v>294</v>
      </c>
      <c r="AU299" s="210" t="s">
        <v>89</v>
      </c>
      <c r="AY299" s="14" t="s">
        <v>157</v>
      </c>
      <c r="BE299" s="211">
        <f>IF(N299="základná",J299,0)</f>
        <v>0</v>
      </c>
      <c r="BF299" s="211">
        <f>IF(N299="znížená",J299,0)</f>
        <v>2880</v>
      </c>
      <c r="BG299" s="211">
        <f>IF(N299="zákl. prenesená",J299,0)</f>
        <v>0</v>
      </c>
      <c r="BH299" s="211">
        <f>IF(N299="zníž. prenesená",J299,0)</f>
        <v>0</v>
      </c>
      <c r="BI299" s="211">
        <f>IF(N299="nulová",J299,0)</f>
        <v>0</v>
      </c>
      <c r="BJ299" s="14" t="s">
        <v>89</v>
      </c>
      <c r="BK299" s="211">
        <f>ROUND(I299*H299,2)</f>
        <v>2880</v>
      </c>
      <c r="BL299" s="14" t="s">
        <v>189</v>
      </c>
      <c r="BM299" s="210" t="s">
        <v>666</v>
      </c>
    </row>
    <row r="300" spans="1:65" s="2" customFormat="1" ht="24.2" customHeight="1">
      <c r="A300" s="28"/>
      <c r="B300" s="29"/>
      <c r="C300" s="199" t="s">
        <v>667</v>
      </c>
      <c r="D300" s="199" t="s">
        <v>159</v>
      </c>
      <c r="E300" s="200" t="s">
        <v>668</v>
      </c>
      <c r="F300" s="201" t="s">
        <v>669</v>
      </c>
      <c r="G300" s="202" t="s">
        <v>297</v>
      </c>
      <c r="H300" s="203">
        <v>1</v>
      </c>
      <c r="I300" s="204">
        <v>1.91</v>
      </c>
      <c r="J300" s="204">
        <f>ROUND(I300*H300,2)</f>
        <v>1.91</v>
      </c>
      <c r="K300" s="205"/>
      <c r="L300" s="33"/>
      <c r="M300" s="206" t="s">
        <v>1</v>
      </c>
      <c r="N300" s="207" t="s">
        <v>42</v>
      </c>
      <c r="O300" s="208">
        <v>0</v>
      </c>
      <c r="P300" s="208">
        <f>O300*H300</f>
        <v>0</v>
      </c>
      <c r="Q300" s="208">
        <v>0</v>
      </c>
      <c r="R300" s="208">
        <f>Q300*H300</f>
        <v>0</v>
      </c>
      <c r="S300" s="208">
        <v>0</v>
      </c>
      <c r="T300" s="209">
        <f>S300*H300</f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210" t="s">
        <v>189</v>
      </c>
      <c r="AT300" s="210" t="s">
        <v>159</v>
      </c>
      <c r="AU300" s="210" t="s">
        <v>89</v>
      </c>
      <c r="AY300" s="14" t="s">
        <v>157</v>
      </c>
      <c r="BE300" s="211">
        <f>IF(N300="základná",J300,0)</f>
        <v>0</v>
      </c>
      <c r="BF300" s="211">
        <f>IF(N300="znížená",J300,0)</f>
        <v>1.91</v>
      </c>
      <c r="BG300" s="211">
        <f>IF(N300="zákl. prenesená",J300,0)</f>
        <v>0</v>
      </c>
      <c r="BH300" s="211">
        <f>IF(N300="zníž. prenesená",J300,0)</f>
        <v>0</v>
      </c>
      <c r="BI300" s="211">
        <f>IF(N300="nulová",J300,0)</f>
        <v>0</v>
      </c>
      <c r="BJ300" s="14" t="s">
        <v>89</v>
      </c>
      <c r="BK300" s="211">
        <f>ROUND(I300*H300,2)</f>
        <v>1.91</v>
      </c>
      <c r="BL300" s="14" t="s">
        <v>189</v>
      </c>
      <c r="BM300" s="210" t="s">
        <v>670</v>
      </c>
    </row>
    <row r="301" spans="1:65" s="2" customFormat="1" ht="24.2" customHeight="1">
      <c r="A301" s="28"/>
      <c r="B301" s="29"/>
      <c r="C301" s="199" t="s">
        <v>427</v>
      </c>
      <c r="D301" s="199" t="s">
        <v>159</v>
      </c>
      <c r="E301" s="200" t="s">
        <v>671</v>
      </c>
      <c r="F301" s="201" t="s">
        <v>672</v>
      </c>
      <c r="G301" s="202" t="s">
        <v>434</v>
      </c>
      <c r="H301" s="203">
        <v>30.562999999999999</v>
      </c>
      <c r="I301" s="204">
        <v>0.55000000000000004</v>
      </c>
      <c r="J301" s="204">
        <f>ROUND(I301*H301,2)</f>
        <v>16.809999999999999</v>
      </c>
      <c r="K301" s="205"/>
      <c r="L301" s="33"/>
      <c r="M301" s="206" t="s">
        <v>1</v>
      </c>
      <c r="N301" s="207" t="s">
        <v>42</v>
      </c>
      <c r="O301" s="208">
        <v>0</v>
      </c>
      <c r="P301" s="208">
        <f>O301*H301</f>
        <v>0</v>
      </c>
      <c r="Q301" s="208">
        <v>0</v>
      </c>
      <c r="R301" s="208">
        <f>Q301*H301</f>
        <v>0</v>
      </c>
      <c r="S301" s="208">
        <v>0</v>
      </c>
      <c r="T301" s="209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210" t="s">
        <v>189</v>
      </c>
      <c r="AT301" s="210" t="s">
        <v>159</v>
      </c>
      <c r="AU301" s="210" t="s">
        <v>89</v>
      </c>
      <c r="AY301" s="14" t="s">
        <v>157</v>
      </c>
      <c r="BE301" s="211">
        <f>IF(N301="základná",J301,0)</f>
        <v>0</v>
      </c>
      <c r="BF301" s="211">
        <f>IF(N301="znížená",J301,0)</f>
        <v>16.809999999999999</v>
      </c>
      <c r="BG301" s="211">
        <f>IF(N301="zákl. prenesená",J301,0)</f>
        <v>0</v>
      </c>
      <c r="BH301" s="211">
        <f>IF(N301="zníž. prenesená",J301,0)</f>
        <v>0</v>
      </c>
      <c r="BI301" s="211">
        <f>IF(N301="nulová",J301,0)</f>
        <v>0</v>
      </c>
      <c r="BJ301" s="14" t="s">
        <v>89</v>
      </c>
      <c r="BK301" s="211">
        <f>ROUND(I301*H301,2)</f>
        <v>16.809999999999999</v>
      </c>
      <c r="BL301" s="14" t="s">
        <v>189</v>
      </c>
      <c r="BM301" s="210" t="s">
        <v>673</v>
      </c>
    </row>
    <row r="302" spans="1:65" s="12" customFormat="1" ht="22.9" customHeight="1">
      <c r="B302" s="184"/>
      <c r="C302" s="185"/>
      <c r="D302" s="186" t="s">
        <v>75</v>
      </c>
      <c r="E302" s="197" t="s">
        <v>674</v>
      </c>
      <c r="F302" s="197" t="s">
        <v>675</v>
      </c>
      <c r="G302" s="185"/>
      <c r="H302" s="185"/>
      <c r="I302" s="185"/>
      <c r="J302" s="198">
        <f>BK302</f>
        <v>15616.260000000002</v>
      </c>
      <c r="K302" s="185"/>
      <c r="L302" s="189"/>
      <c r="M302" s="190"/>
      <c r="N302" s="191"/>
      <c r="O302" s="191"/>
      <c r="P302" s="192">
        <f>SUM(P303:P310)</f>
        <v>0</v>
      </c>
      <c r="Q302" s="191"/>
      <c r="R302" s="192">
        <f>SUM(R303:R310)</f>
        <v>0</v>
      </c>
      <c r="S302" s="191"/>
      <c r="T302" s="193">
        <f>SUM(T303:T310)</f>
        <v>0</v>
      </c>
      <c r="AR302" s="194" t="s">
        <v>89</v>
      </c>
      <c r="AT302" s="195" t="s">
        <v>75</v>
      </c>
      <c r="AU302" s="195" t="s">
        <v>83</v>
      </c>
      <c r="AY302" s="194" t="s">
        <v>157</v>
      </c>
      <c r="BK302" s="196">
        <f>SUM(BK303:BK310)</f>
        <v>15616.260000000002</v>
      </c>
    </row>
    <row r="303" spans="1:65" s="2" customFormat="1" ht="16.5" customHeight="1">
      <c r="A303" s="28"/>
      <c r="B303" s="29"/>
      <c r="C303" s="199" t="s">
        <v>676</v>
      </c>
      <c r="D303" s="199" t="s">
        <v>159</v>
      </c>
      <c r="E303" s="200" t="s">
        <v>677</v>
      </c>
      <c r="F303" s="201" t="s">
        <v>678</v>
      </c>
      <c r="G303" s="202" t="s">
        <v>297</v>
      </c>
      <c r="H303" s="203">
        <v>1</v>
      </c>
      <c r="I303" s="204">
        <v>197.94</v>
      </c>
      <c r="J303" s="204">
        <f t="shared" ref="J303:J310" si="70">ROUND(I303*H303,2)</f>
        <v>197.94</v>
      </c>
      <c r="K303" s="205"/>
      <c r="L303" s="33"/>
      <c r="M303" s="206" t="s">
        <v>1</v>
      </c>
      <c r="N303" s="207" t="s">
        <v>42</v>
      </c>
      <c r="O303" s="208">
        <v>0</v>
      </c>
      <c r="P303" s="208">
        <f t="shared" ref="P303:P310" si="71">O303*H303</f>
        <v>0</v>
      </c>
      <c r="Q303" s="208">
        <v>0</v>
      </c>
      <c r="R303" s="208">
        <f t="shared" ref="R303:R310" si="72">Q303*H303</f>
        <v>0</v>
      </c>
      <c r="S303" s="208">
        <v>0</v>
      </c>
      <c r="T303" s="209">
        <f t="shared" ref="T303:T310" si="73">S303*H303</f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210" t="s">
        <v>189</v>
      </c>
      <c r="AT303" s="210" t="s">
        <v>159</v>
      </c>
      <c r="AU303" s="210" t="s">
        <v>89</v>
      </c>
      <c r="AY303" s="14" t="s">
        <v>157</v>
      </c>
      <c r="BE303" s="211">
        <f t="shared" ref="BE303:BE310" si="74">IF(N303="základná",J303,0)</f>
        <v>0</v>
      </c>
      <c r="BF303" s="211">
        <f t="shared" ref="BF303:BF310" si="75">IF(N303="znížená",J303,0)</f>
        <v>197.94</v>
      </c>
      <c r="BG303" s="211">
        <f t="shared" ref="BG303:BG310" si="76">IF(N303="zákl. prenesená",J303,0)</f>
        <v>0</v>
      </c>
      <c r="BH303" s="211">
        <f t="shared" ref="BH303:BH310" si="77">IF(N303="zníž. prenesená",J303,0)</f>
        <v>0</v>
      </c>
      <c r="BI303" s="211">
        <f t="shared" ref="BI303:BI310" si="78">IF(N303="nulová",J303,0)</f>
        <v>0</v>
      </c>
      <c r="BJ303" s="14" t="s">
        <v>89</v>
      </c>
      <c r="BK303" s="211">
        <f t="shared" ref="BK303:BK310" si="79">ROUND(I303*H303,2)</f>
        <v>197.94</v>
      </c>
      <c r="BL303" s="14" t="s">
        <v>189</v>
      </c>
      <c r="BM303" s="210" t="s">
        <v>679</v>
      </c>
    </row>
    <row r="304" spans="1:65" s="2" customFormat="1" ht="21.75" customHeight="1">
      <c r="A304" s="28"/>
      <c r="B304" s="29"/>
      <c r="C304" s="212" t="s">
        <v>430</v>
      </c>
      <c r="D304" s="212" t="s">
        <v>294</v>
      </c>
      <c r="E304" s="213" t="s">
        <v>680</v>
      </c>
      <c r="F304" s="214" t="s">
        <v>681</v>
      </c>
      <c r="G304" s="215" t="s">
        <v>297</v>
      </c>
      <c r="H304" s="216">
        <v>1</v>
      </c>
      <c r="I304" s="217">
        <v>564</v>
      </c>
      <c r="J304" s="217">
        <f t="shared" si="70"/>
        <v>564</v>
      </c>
      <c r="K304" s="218"/>
      <c r="L304" s="219"/>
      <c r="M304" s="220" t="s">
        <v>1</v>
      </c>
      <c r="N304" s="221" t="s">
        <v>42</v>
      </c>
      <c r="O304" s="208">
        <v>0</v>
      </c>
      <c r="P304" s="208">
        <f t="shared" si="71"/>
        <v>0</v>
      </c>
      <c r="Q304" s="208">
        <v>0</v>
      </c>
      <c r="R304" s="208">
        <f t="shared" si="72"/>
        <v>0</v>
      </c>
      <c r="S304" s="208">
        <v>0</v>
      </c>
      <c r="T304" s="209">
        <f t="shared" si="73"/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210" t="s">
        <v>217</v>
      </c>
      <c r="AT304" s="210" t="s">
        <v>294</v>
      </c>
      <c r="AU304" s="210" t="s">
        <v>89</v>
      </c>
      <c r="AY304" s="14" t="s">
        <v>157</v>
      </c>
      <c r="BE304" s="211">
        <f t="shared" si="74"/>
        <v>0</v>
      </c>
      <c r="BF304" s="211">
        <f t="shared" si="75"/>
        <v>564</v>
      </c>
      <c r="BG304" s="211">
        <f t="shared" si="76"/>
        <v>0</v>
      </c>
      <c r="BH304" s="211">
        <f t="shared" si="77"/>
        <v>0</v>
      </c>
      <c r="BI304" s="211">
        <f t="shared" si="78"/>
        <v>0</v>
      </c>
      <c r="BJ304" s="14" t="s">
        <v>89</v>
      </c>
      <c r="BK304" s="211">
        <f t="shared" si="79"/>
        <v>564</v>
      </c>
      <c r="BL304" s="14" t="s">
        <v>189</v>
      </c>
      <c r="BM304" s="210" t="s">
        <v>682</v>
      </c>
    </row>
    <row r="305" spans="1:65" s="2" customFormat="1" ht="16.5" customHeight="1">
      <c r="A305" s="28"/>
      <c r="B305" s="29"/>
      <c r="C305" s="199" t="s">
        <v>683</v>
      </c>
      <c r="D305" s="199" t="s">
        <v>159</v>
      </c>
      <c r="E305" s="200" t="s">
        <v>684</v>
      </c>
      <c r="F305" s="201" t="s">
        <v>685</v>
      </c>
      <c r="G305" s="202" t="s">
        <v>287</v>
      </c>
      <c r="H305" s="203">
        <v>130.44999999999999</v>
      </c>
      <c r="I305" s="204">
        <v>78</v>
      </c>
      <c r="J305" s="204">
        <f t="shared" si="70"/>
        <v>10175.1</v>
      </c>
      <c r="K305" s="205"/>
      <c r="L305" s="33"/>
      <c r="M305" s="206" t="s">
        <v>1</v>
      </c>
      <c r="N305" s="207" t="s">
        <v>42</v>
      </c>
      <c r="O305" s="208">
        <v>0</v>
      </c>
      <c r="P305" s="208">
        <f t="shared" si="71"/>
        <v>0</v>
      </c>
      <c r="Q305" s="208">
        <v>0</v>
      </c>
      <c r="R305" s="208">
        <f t="shared" si="72"/>
        <v>0</v>
      </c>
      <c r="S305" s="208">
        <v>0</v>
      </c>
      <c r="T305" s="209">
        <f t="shared" si="73"/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210" t="s">
        <v>189</v>
      </c>
      <c r="AT305" s="210" t="s">
        <v>159</v>
      </c>
      <c r="AU305" s="210" t="s">
        <v>89</v>
      </c>
      <c r="AY305" s="14" t="s">
        <v>157</v>
      </c>
      <c r="BE305" s="211">
        <f t="shared" si="74"/>
        <v>0</v>
      </c>
      <c r="BF305" s="211">
        <f t="shared" si="75"/>
        <v>10175.1</v>
      </c>
      <c r="BG305" s="211">
        <f t="shared" si="76"/>
        <v>0</v>
      </c>
      <c r="BH305" s="211">
        <f t="shared" si="77"/>
        <v>0</v>
      </c>
      <c r="BI305" s="211">
        <f t="shared" si="78"/>
        <v>0</v>
      </c>
      <c r="BJ305" s="14" t="s">
        <v>89</v>
      </c>
      <c r="BK305" s="211">
        <f t="shared" si="79"/>
        <v>10175.1</v>
      </c>
      <c r="BL305" s="14" t="s">
        <v>189</v>
      </c>
      <c r="BM305" s="210" t="s">
        <v>686</v>
      </c>
    </row>
    <row r="306" spans="1:65" s="2" customFormat="1" ht="24.2" customHeight="1">
      <c r="A306" s="28"/>
      <c r="B306" s="29"/>
      <c r="C306" s="199" t="s">
        <v>435</v>
      </c>
      <c r="D306" s="199" t="s">
        <v>159</v>
      </c>
      <c r="E306" s="200" t="s">
        <v>687</v>
      </c>
      <c r="F306" s="201" t="s">
        <v>688</v>
      </c>
      <c r="G306" s="202" t="s">
        <v>689</v>
      </c>
      <c r="H306" s="203">
        <v>375</v>
      </c>
      <c r="I306" s="204">
        <v>3.83</v>
      </c>
      <c r="J306" s="204">
        <f t="shared" si="70"/>
        <v>1436.25</v>
      </c>
      <c r="K306" s="205"/>
      <c r="L306" s="33"/>
      <c r="M306" s="206" t="s">
        <v>1</v>
      </c>
      <c r="N306" s="207" t="s">
        <v>42</v>
      </c>
      <c r="O306" s="208">
        <v>0</v>
      </c>
      <c r="P306" s="208">
        <f t="shared" si="71"/>
        <v>0</v>
      </c>
      <c r="Q306" s="208">
        <v>0</v>
      </c>
      <c r="R306" s="208">
        <f t="shared" si="72"/>
        <v>0</v>
      </c>
      <c r="S306" s="208">
        <v>0</v>
      </c>
      <c r="T306" s="209">
        <f t="shared" si="73"/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210" t="s">
        <v>189</v>
      </c>
      <c r="AT306" s="210" t="s">
        <v>159</v>
      </c>
      <c r="AU306" s="210" t="s">
        <v>89</v>
      </c>
      <c r="AY306" s="14" t="s">
        <v>157</v>
      </c>
      <c r="BE306" s="211">
        <f t="shared" si="74"/>
        <v>0</v>
      </c>
      <c r="BF306" s="211">
        <f t="shared" si="75"/>
        <v>1436.25</v>
      </c>
      <c r="BG306" s="211">
        <f t="shared" si="76"/>
        <v>0</v>
      </c>
      <c r="BH306" s="211">
        <f t="shared" si="77"/>
        <v>0</v>
      </c>
      <c r="BI306" s="211">
        <f t="shared" si="78"/>
        <v>0</v>
      </c>
      <c r="BJ306" s="14" t="s">
        <v>89</v>
      </c>
      <c r="BK306" s="211">
        <f t="shared" si="79"/>
        <v>1436.25</v>
      </c>
      <c r="BL306" s="14" t="s">
        <v>189</v>
      </c>
      <c r="BM306" s="210" t="s">
        <v>690</v>
      </c>
    </row>
    <row r="307" spans="1:65" s="2" customFormat="1" ht="44.25" customHeight="1">
      <c r="A307" s="28"/>
      <c r="B307" s="29"/>
      <c r="C307" s="212" t="s">
        <v>691</v>
      </c>
      <c r="D307" s="212" t="s">
        <v>294</v>
      </c>
      <c r="E307" s="213" t="s">
        <v>692</v>
      </c>
      <c r="F307" s="214" t="s">
        <v>693</v>
      </c>
      <c r="G307" s="215" t="s">
        <v>326</v>
      </c>
      <c r="H307" s="216">
        <v>1</v>
      </c>
      <c r="I307" s="217">
        <v>1032</v>
      </c>
      <c r="J307" s="217">
        <f t="shared" si="70"/>
        <v>1032</v>
      </c>
      <c r="K307" s="218"/>
      <c r="L307" s="219"/>
      <c r="M307" s="220" t="s">
        <v>1</v>
      </c>
      <c r="N307" s="221" t="s">
        <v>42</v>
      </c>
      <c r="O307" s="208">
        <v>0</v>
      </c>
      <c r="P307" s="208">
        <f t="shared" si="71"/>
        <v>0</v>
      </c>
      <c r="Q307" s="208">
        <v>0</v>
      </c>
      <c r="R307" s="208">
        <f t="shared" si="72"/>
        <v>0</v>
      </c>
      <c r="S307" s="208">
        <v>0</v>
      </c>
      <c r="T307" s="209">
        <f t="shared" si="73"/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210" t="s">
        <v>217</v>
      </c>
      <c r="AT307" s="210" t="s">
        <v>294</v>
      </c>
      <c r="AU307" s="210" t="s">
        <v>89</v>
      </c>
      <c r="AY307" s="14" t="s">
        <v>157</v>
      </c>
      <c r="BE307" s="211">
        <f t="shared" si="74"/>
        <v>0</v>
      </c>
      <c r="BF307" s="211">
        <f t="shared" si="75"/>
        <v>1032</v>
      </c>
      <c r="BG307" s="211">
        <f t="shared" si="76"/>
        <v>0</v>
      </c>
      <c r="BH307" s="211">
        <f t="shared" si="77"/>
        <v>0</v>
      </c>
      <c r="BI307" s="211">
        <f t="shared" si="78"/>
        <v>0</v>
      </c>
      <c r="BJ307" s="14" t="s">
        <v>89</v>
      </c>
      <c r="BK307" s="211">
        <f t="shared" si="79"/>
        <v>1032</v>
      </c>
      <c r="BL307" s="14" t="s">
        <v>189</v>
      </c>
      <c r="BM307" s="210" t="s">
        <v>694</v>
      </c>
    </row>
    <row r="308" spans="1:65" s="2" customFormat="1" ht="24.2" customHeight="1">
      <c r="A308" s="28"/>
      <c r="B308" s="29"/>
      <c r="C308" s="199" t="s">
        <v>440</v>
      </c>
      <c r="D308" s="199" t="s">
        <v>159</v>
      </c>
      <c r="E308" s="200" t="s">
        <v>695</v>
      </c>
      <c r="F308" s="201" t="s">
        <v>696</v>
      </c>
      <c r="G308" s="202" t="s">
        <v>689</v>
      </c>
      <c r="H308" s="203">
        <v>416</v>
      </c>
      <c r="I308" s="204">
        <v>1.86</v>
      </c>
      <c r="J308" s="204">
        <f t="shared" si="70"/>
        <v>773.76</v>
      </c>
      <c r="K308" s="205"/>
      <c r="L308" s="33"/>
      <c r="M308" s="206" t="s">
        <v>1</v>
      </c>
      <c r="N308" s="207" t="s">
        <v>42</v>
      </c>
      <c r="O308" s="208">
        <v>0</v>
      </c>
      <c r="P308" s="208">
        <f t="shared" si="71"/>
        <v>0</v>
      </c>
      <c r="Q308" s="208">
        <v>0</v>
      </c>
      <c r="R308" s="208">
        <f t="shared" si="72"/>
        <v>0</v>
      </c>
      <c r="S308" s="208">
        <v>0</v>
      </c>
      <c r="T308" s="209">
        <f t="shared" si="73"/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210" t="s">
        <v>189</v>
      </c>
      <c r="AT308" s="210" t="s">
        <v>159</v>
      </c>
      <c r="AU308" s="210" t="s">
        <v>89</v>
      </c>
      <c r="AY308" s="14" t="s">
        <v>157</v>
      </c>
      <c r="BE308" s="211">
        <f t="shared" si="74"/>
        <v>0</v>
      </c>
      <c r="BF308" s="211">
        <f t="shared" si="75"/>
        <v>773.76</v>
      </c>
      <c r="BG308" s="211">
        <f t="shared" si="76"/>
        <v>0</v>
      </c>
      <c r="BH308" s="211">
        <f t="shared" si="77"/>
        <v>0</v>
      </c>
      <c r="BI308" s="211">
        <f t="shared" si="78"/>
        <v>0</v>
      </c>
      <c r="BJ308" s="14" t="s">
        <v>89</v>
      </c>
      <c r="BK308" s="211">
        <f t="shared" si="79"/>
        <v>773.76</v>
      </c>
      <c r="BL308" s="14" t="s">
        <v>189</v>
      </c>
      <c r="BM308" s="210" t="s">
        <v>697</v>
      </c>
    </row>
    <row r="309" spans="1:65" s="2" customFormat="1" ht="24.2" customHeight="1">
      <c r="A309" s="28"/>
      <c r="B309" s="29"/>
      <c r="C309" s="212" t="s">
        <v>698</v>
      </c>
      <c r="D309" s="212" t="s">
        <v>294</v>
      </c>
      <c r="E309" s="213" t="s">
        <v>699</v>
      </c>
      <c r="F309" s="214" t="s">
        <v>700</v>
      </c>
      <c r="G309" s="215" t="s">
        <v>689</v>
      </c>
      <c r="H309" s="216">
        <v>416</v>
      </c>
      <c r="I309" s="217">
        <v>3.12</v>
      </c>
      <c r="J309" s="217">
        <f t="shared" si="70"/>
        <v>1297.92</v>
      </c>
      <c r="K309" s="218"/>
      <c r="L309" s="219"/>
      <c r="M309" s="220" t="s">
        <v>1</v>
      </c>
      <c r="N309" s="221" t="s">
        <v>42</v>
      </c>
      <c r="O309" s="208">
        <v>0</v>
      </c>
      <c r="P309" s="208">
        <f t="shared" si="71"/>
        <v>0</v>
      </c>
      <c r="Q309" s="208">
        <v>0</v>
      </c>
      <c r="R309" s="208">
        <f t="shared" si="72"/>
        <v>0</v>
      </c>
      <c r="S309" s="208">
        <v>0</v>
      </c>
      <c r="T309" s="209">
        <f t="shared" si="73"/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210" t="s">
        <v>217</v>
      </c>
      <c r="AT309" s="210" t="s">
        <v>294</v>
      </c>
      <c r="AU309" s="210" t="s">
        <v>89</v>
      </c>
      <c r="AY309" s="14" t="s">
        <v>157</v>
      </c>
      <c r="BE309" s="211">
        <f t="shared" si="74"/>
        <v>0</v>
      </c>
      <c r="BF309" s="211">
        <f t="shared" si="75"/>
        <v>1297.92</v>
      </c>
      <c r="BG309" s="211">
        <f t="shared" si="76"/>
        <v>0</v>
      </c>
      <c r="BH309" s="211">
        <f t="shared" si="77"/>
        <v>0</v>
      </c>
      <c r="BI309" s="211">
        <f t="shared" si="78"/>
        <v>0</v>
      </c>
      <c r="BJ309" s="14" t="s">
        <v>89</v>
      </c>
      <c r="BK309" s="211">
        <f t="shared" si="79"/>
        <v>1297.92</v>
      </c>
      <c r="BL309" s="14" t="s">
        <v>189</v>
      </c>
      <c r="BM309" s="210" t="s">
        <v>701</v>
      </c>
    </row>
    <row r="310" spans="1:65" s="2" customFormat="1" ht="24.2" customHeight="1">
      <c r="A310" s="28"/>
      <c r="B310" s="29"/>
      <c r="C310" s="199" t="s">
        <v>444</v>
      </c>
      <c r="D310" s="199" t="s">
        <v>159</v>
      </c>
      <c r="E310" s="200" t="s">
        <v>702</v>
      </c>
      <c r="F310" s="201" t="s">
        <v>703</v>
      </c>
      <c r="G310" s="202" t="s">
        <v>434</v>
      </c>
      <c r="H310" s="203">
        <v>154.77000000000001</v>
      </c>
      <c r="I310" s="204">
        <v>0.9</v>
      </c>
      <c r="J310" s="204">
        <f t="shared" si="70"/>
        <v>139.29</v>
      </c>
      <c r="K310" s="205"/>
      <c r="L310" s="33"/>
      <c r="M310" s="206" t="s">
        <v>1</v>
      </c>
      <c r="N310" s="207" t="s">
        <v>42</v>
      </c>
      <c r="O310" s="208">
        <v>0</v>
      </c>
      <c r="P310" s="208">
        <f t="shared" si="71"/>
        <v>0</v>
      </c>
      <c r="Q310" s="208">
        <v>0</v>
      </c>
      <c r="R310" s="208">
        <f t="shared" si="72"/>
        <v>0</v>
      </c>
      <c r="S310" s="208">
        <v>0</v>
      </c>
      <c r="T310" s="209">
        <f t="shared" si="73"/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210" t="s">
        <v>189</v>
      </c>
      <c r="AT310" s="210" t="s">
        <v>159</v>
      </c>
      <c r="AU310" s="210" t="s">
        <v>89</v>
      </c>
      <c r="AY310" s="14" t="s">
        <v>157</v>
      </c>
      <c r="BE310" s="211">
        <f t="shared" si="74"/>
        <v>0</v>
      </c>
      <c r="BF310" s="211">
        <f t="shared" si="75"/>
        <v>139.29</v>
      </c>
      <c r="BG310" s="211">
        <f t="shared" si="76"/>
        <v>0</v>
      </c>
      <c r="BH310" s="211">
        <f t="shared" si="77"/>
        <v>0</v>
      </c>
      <c r="BI310" s="211">
        <f t="shared" si="78"/>
        <v>0</v>
      </c>
      <c r="BJ310" s="14" t="s">
        <v>89</v>
      </c>
      <c r="BK310" s="211">
        <f t="shared" si="79"/>
        <v>139.29</v>
      </c>
      <c r="BL310" s="14" t="s">
        <v>189</v>
      </c>
      <c r="BM310" s="210" t="s">
        <v>704</v>
      </c>
    </row>
    <row r="311" spans="1:65" s="12" customFormat="1" ht="22.9" customHeight="1">
      <c r="B311" s="184"/>
      <c r="C311" s="185"/>
      <c r="D311" s="186" t="s">
        <v>75</v>
      </c>
      <c r="E311" s="197" t="s">
        <v>705</v>
      </c>
      <c r="F311" s="197" t="s">
        <v>706</v>
      </c>
      <c r="G311" s="185"/>
      <c r="H311" s="185"/>
      <c r="I311" s="185"/>
      <c r="J311" s="198">
        <f>BK311</f>
        <v>323.01</v>
      </c>
      <c r="K311" s="185"/>
      <c r="L311" s="189"/>
      <c r="M311" s="190"/>
      <c r="N311" s="191"/>
      <c r="O311" s="191"/>
      <c r="P311" s="192">
        <f>SUM(P312:P315)</f>
        <v>0</v>
      </c>
      <c r="Q311" s="191"/>
      <c r="R311" s="192">
        <f>SUM(R312:R315)</f>
        <v>0</v>
      </c>
      <c r="S311" s="191"/>
      <c r="T311" s="193">
        <f>SUM(T312:T315)</f>
        <v>0</v>
      </c>
      <c r="AR311" s="194" t="s">
        <v>89</v>
      </c>
      <c r="AT311" s="195" t="s">
        <v>75</v>
      </c>
      <c r="AU311" s="195" t="s">
        <v>83</v>
      </c>
      <c r="AY311" s="194" t="s">
        <v>157</v>
      </c>
      <c r="BK311" s="196">
        <f>SUM(BK312:BK315)</f>
        <v>323.01</v>
      </c>
    </row>
    <row r="312" spans="1:65" s="2" customFormat="1" ht="24.2" customHeight="1">
      <c r="A312" s="28"/>
      <c r="B312" s="29"/>
      <c r="C312" s="199" t="s">
        <v>707</v>
      </c>
      <c r="D312" s="199" t="s">
        <v>159</v>
      </c>
      <c r="E312" s="200" t="s">
        <v>708</v>
      </c>
      <c r="F312" s="201" t="s">
        <v>709</v>
      </c>
      <c r="G312" s="202" t="s">
        <v>297</v>
      </c>
      <c r="H312" s="203">
        <v>2</v>
      </c>
      <c r="I312" s="204">
        <v>10.83</v>
      </c>
      <c r="J312" s="204">
        <f>ROUND(I312*H312,2)</f>
        <v>21.66</v>
      </c>
      <c r="K312" s="205"/>
      <c r="L312" s="33"/>
      <c r="M312" s="206" t="s">
        <v>1</v>
      </c>
      <c r="N312" s="207" t="s">
        <v>42</v>
      </c>
      <c r="O312" s="208">
        <v>0</v>
      </c>
      <c r="P312" s="208">
        <f>O312*H312</f>
        <v>0</v>
      </c>
      <c r="Q312" s="208">
        <v>0</v>
      </c>
      <c r="R312" s="208">
        <f>Q312*H312</f>
        <v>0</v>
      </c>
      <c r="S312" s="208">
        <v>0</v>
      </c>
      <c r="T312" s="209">
        <f>S312*H312</f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210" t="s">
        <v>189</v>
      </c>
      <c r="AT312" s="210" t="s">
        <v>159</v>
      </c>
      <c r="AU312" s="210" t="s">
        <v>89</v>
      </c>
      <c r="AY312" s="14" t="s">
        <v>157</v>
      </c>
      <c r="BE312" s="211">
        <f>IF(N312="základná",J312,0)</f>
        <v>0</v>
      </c>
      <c r="BF312" s="211">
        <f>IF(N312="znížená",J312,0)</f>
        <v>21.66</v>
      </c>
      <c r="BG312" s="211">
        <f>IF(N312="zákl. prenesená",J312,0)</f>
        <v>0</v>
      </c>
      <c r="BH312" s="211">
        <f>IF(N312="zníž. prenesená",J312,0)</f>
        <v>0</v>
      </c>
      <c r="BI312" s="211">
        <f>IF(N312="nulová",J312,0)</f>
        <v>0</v>
      </c>
      <c r="BJ312" s="14" t="s">
        <v>89</v>
      </c>
      <c r="BK312" s="211">
        <f>ROUND(I312*H312,2)</f>
        <v>21.66</v>
      </c>
      <c r="BL312" s="14" t="s">
        <v>189</v>
      </c>
      <c r="BM312" s="210" t="s">
        <v>710</v>
      </c>
    </row>
    <row r="313" spans="1:65" s="2" customFormat="1" ht="21.75" customHeight="1">
      <c r="A313" s="28"/>
      <c r="B313" s="29"/>
      <c r="C313" s="212" t="s">
        <v>447</v>
      </c>
      <c r="D313" s="212" t="s">
        <v>294</v>
      </c>
      <c r="E313" s="213" t="s">
        <v>711</v>
      </c>
      <c r="F313" s="214" t="s">
        <v>712</v>
      </c>
      <c r="G313" s="215" t="s">
        <v>297</v>
      </c>
      <c r="H313" s="216">
        <v>2</v>
      </c>
      <c r="I313" s="217">
        <v>143</v>
      </c>
      <c r="J313" s="217">
        <f>ROUND(I313*H313,2)</f>
        <v>286</v>
      </c>
      <c r="K313" s="218"/>
      <c r="L313" s="219"/>
      <c r="M313" s="220" t="s">
        <v>1</v>
      </c>
      <c r="N313" s="221" t="s">
        <v>42</v>
      </c>
      <c r="O313" s="208">
        <v>0</v>
      </c>
      <c r="P313" s="208">
        <f>O313*H313</f>
        <v>0</v>
      </c>
      <c r="Q313" s="208">
        <v>0</v>
      </c>
      <c r="R313" s="208">
        <f>Q313*H313</f>
        <v>0</v>
      </c>
      <c r="S313" s="208">
        <v>0</v>
      </c>
      <c r="T313" s="209">
        <f>S313*H313</f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210" t="s">
        <v>217</v>
      </c>
      <c r="AT313" s="210" t="s">
        <v>294</v>
      </c>
      <c r="AU313" s="210" t="s">
        <v>89</v>
      </c>
      <c r="AY313" s="14" t="s">
        <v>157</v>
      </c>
      <c r="BE313" s="211">
        <f>IF(N313="základná",J313,0)</f>
        <v>0</v>
      </c>
      <c r="BF313" s="211">
        <f>IF(N313="znížená",J313,0)</f>
        <v>286</v>
      </c>
      <c r="BG313" s="211">
        <f>IF(N313="zákl. prenesená",J313,0)</f>
        <v>0</v>
      </c>
      <c r="BH313" s="211">
        <f>IF(N313="zníž. prenesená",J313,0)</f>
        <v>0</v>
      </c>
      <c r="BI313" s="211">
        <f>IF(N313="nulová",J313,0)</f>
        <v>0</v>
      </c>
      <c r="BJ313" s="14" t="s">
        <v>89</v>
      </c>
      <c r="BK313" s="211">
        <f>ROUND(I313*H313,2)</f>
        <v>286</v>
      </c>
      <c r="BL313" s="14" t="s">
        <v>189</v>
      </c>
      <c r="BM313" s="210" t="s">
        <v>713</v>
      </c>
    </row>
    <row r="314" spans="1:65" s="2" customFormat="1" ht="24.2" customHeight="1">
      <c r="A314" s="28"/>
      <c r="B314" s="29"/>
      <c r="C314" s="199" t="s">
        <v>714</v>
      </c>
      <c r="D314" s="199" t="s">
        <v>159</v>
      </c>
      <c r="E314" s="200" t="s">
        <v>715</v>
      </c>
      <c r="F314" s="201" t="s">
        <v>716</v>
      </c>
      <c r="G314" s="202" t="s">
        <v>297</v>
      </c>
      <c r="H314" s="203">
        <v>2</v>
      </c>
      <c r="I314" s="204">
        <v>4.82</v>
      </c>
      <c r="J314" s="204">
        <f>ROUND(I314*H314,2)</f>
        <v>9.64</v>
      </c>
      <c r="K314" s="205"/>
      <c r="L314" s="33"/>
      <c r="M314" s="206" t="s">
        <v>1</v>
      </c>
      <c r="N314" s="207" t="s">
        <v>42</v>
      </c>
      <c r="O314" s="208">
        <v>0</v>
      </c>
      <c r="P314" s="208">
        <f>O314*H314</f>
        <v>0</v>
      </c>
      <c r="Q314" s="208">
        <v>0</v>
      </c>
      <c r="R314" s="208">
        <f>Q314*H314</f>
        <v>0</v>
      </c>
      <c r="S314" s="208">
        <v>0</v>
      </c>
      <c r="T314" s="209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210" t="s">
        <v>189</v>
      </c>
      <c r="AT314" s="210" t="s">
        <v>159</v>
      </c>
      <c r="AU314" s="210" t="s">
        <v>89</v>
      </c>
      <c r="AY314" s="14" t="s">
        <v>157</v>
      </c>
      <c r="BE314" s="211">
        <f>IF(N314="základná",J314,0)</f>
        <v>0</v>
      </c>
      <c r="BF314" s="211">
        <f>IF(N314="znížená",J314,0)</f>
        <v>9.64</v>
      </c>
      <c r="BG314" s="211">
        <f>IF(N314="zákl. prenesená",J314,0)</f>
        <v>0</v>
      </c>
      <c r="BH314" s="211">
        <f>IF(N314="zníž. prenesená",J314,0)</f>
        <v>0</v>
      </c>
      <c r="BI314" s="211">
        <f>IF(N314="nulová",J314,0)</f>
        <v>0</v>
      </c>
      <c r="BJ314" s="14" t="s">
        <v>89</v>
      </c>
      <c r="BK314" s="211">
        <f>ROUND(I314*H314,2)</f>
        <v>9.64</v>
      </c>
      <c r="BL314" s="14" t="s">
        <v>189</v>
      </c>
      <c r="BM314" s="210" t="s">
        <v>717</v>
      </c>
    </row>
    <row r="315" spans="1:65" s="2" customFormat="1" ht="33" customHeight="1">
      <c r="A315" s="28"/>
      <c r="B315" s="29"/>
      <c r="C315" s="199" t="s">
        <v>451</v>
      </c>
      <c r="D315" s="199" t="s">
        <v>159</v>
      </c>
      <c r="E315" s="200" t="s">
        <v>718</v>
      </c>
      <c r="F315" s="201" t="s">
        <v>719</v>
      </c>
      <c r="G315" s="202" t="s">
        <v>434</v>
      </c>
      <c r="H315" s="203">
        <v>3.173</v>
      </c>
      <c r="I315" s="204">
        <v>1.8</v>
      </c>
      <c r="J315" s="204">
        <f>ROUND(I315*H315,2)</f>
        <v>5.71</v>
      </c>
      <c r="K315" s="205"/>
      <c r="L315" s="33"/>
      <c r="M315" s="206" t="s">
        <v>1</v>
      </c>
      <c r="N315" s="207" t="s">
        <v>42</v>
      </c>
      <c r="O315" s="208">
        <v>0</v>
      </c>
      <c r="P315" s="208">
        <f>O315*H315</f>
        <v>0</v>
      </c>
      <c r="Q315" s="208">
        <v>0</v>
      </c>
      <c r="R315" s="208">
        <f>Q315*H315</f>
        <v>0</v>
      </c>
      <c r="S315" s="208">
        <v>0</v>
      </c>
      <c r="T315" s="209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210" t="s">
        <v>189</v>
      </c>
      <c r="AT315" s="210" t="s">
        <v>159</v>
      </c>
      <c r="AU315" s="210" t="s">
        <v>89</v>
      </c>
      <c r="AY315" s="14" t="s">
        <v>157</v>
      </c>
      <c r="BE315" s="211">
        <f>IF(N315="základná",J315,0)</f>
        <v>0</v>
      </c>
      <c r="BF315" s="211">
        <f>IF(N315="znížená",J315,0)</f>
        <v>5.71</v>
      </c>
      <c r="BG315" s="211">
        <f>IF(N315="zákl. prenesená",J315,0)</f>
        <v>0</v>
      </c>
      <c r="BH315" s="211">
        <f>IF(N315="zníž. prenesená",J315,0)</f>
        <v>0</v>
      </c>
      <c r="BI315" s="211">
        <f>IF(N315="nulová",J315,0)</f>
        <v>0</v>
      </c>
      <c r="BJ315" s="14" t="s">
        <v>89</v>
      </c>
      <c r="BK315" s="211">
        <f>ROUND(I315*H315,2)</f>
        <v>5.71</v>
      </c>
      <c r="BL315" s="14" t="s">
        <v>189</v>
      </c>
      <c r="BM315" s="210" t="s">
        <v>720</v>
      </c>
    </row>
    <row r="316" spans="1:65" s="12" customFormat="1" ht="22.9" customHeight="1">
      <c r="B316" s="184"/>
      <c r="C316" s="185"/>
      <c r="D316" s="186" t="s">
        <v>75</v>
      </c>
      <c r="E316" s="197" t="s">
        <v>721</v>
      </c>
      <c r="F316" s="197" t="s">
        <v>722</v>
      </c>
      <c r="G316" s="185"/>
      <c r="H316" s="185"/>
      <c r="I316" s="185"/>
      <c r="J316" s="198">
        <f>BK316</f>
        <v>510.11</v>
      </c>
      <c r="K316" s="185"/>
      <c r="L316" s="189"/>
      <c r="M316" s="190"/>
      <c r="N316" s="191"/>
      <c r="O316" s="191"/>
      <c r="P316" s="192">
        <f>SUM(P317:P323)</f>
        <v>0</v>
      </c>
      <c r="Q316" s="191"/>
      <c r="R316" s="192">
        <f>SUM(R317:R323)</f>
        <v>0</v>
      </c>
      <c r="S316" s="191"/>
      <c r="T316" s="193">
        <f>SUM(T317:T323)</f>
        <v>0</v>
      </c>
      <c r="AR316" s="194" t="s">
        <v>89</v>
      </c>
      <c r="AT316" s="195" t="s">
        <v>75</v>
      </c>
      <c r="AU316" s="195" t="s">
        <v>83</v>
      </c>
      <c r="AY316" s="194" t="s">
        <v>157</v>
      </c>
      <c r="BK316" s="196">
        <f>SUM(BK317:BK323)</f>
        <v>510.11</v>
      </c>
    </row>
    <row r="317" spans="1:65" s="2" customFormat="1" ht="24.2" customHeight="1">
      <c r="A317" s="28"/>
      <c r="B317" s="29"/>
      <c r="C317" s="199" t="s">
        <v>723</v>
      </c>
      <c r="D317" s="199" t="s">
        <v>159</v>
      </c>
      <c r="E317" s="200" t="s">
        <v>724</v>
      </c>
      <c r="F317" s="201" t="s">
        <v>725</v>
      </c>
      <c r="G317" s="202" t="s">
        <v>162</v>
      </c>
      <c r="H317" s="203">
        <v>15</v>
      </c>
      <c r="I317" s="204">
        <v>1.21</v>
      </c>
      <c r="J317" s="204">
        <f t="shared" ref="J317:J323" si="80">ROUND(I317*H317,2)</f>
        <v>18.149999999999999</v>
      </c>
      <c r="K317" s="205"/>
      <c r="L317" s="33"/>
      <c r="M317" s="206" t="s">
        <v>1</v>
      </c>
      <c r="N317" s="207" t="s">
        <v>42</v>
      </c>
      <c r="O317" s="208">
        <v>0</v>
      </c>
      <c r="P317" s="208">
        <f t="shared" ref="P317:P323" si="81">O317*H317</f>
        <v>0</v>
      </c>
      <c r="Q317" s="208">
        <v>0</v>
      </c>
      <c r="R317" s="208">
        <f t="shared" ref="R317:R323" si="82">Q317*H317</f>
        <v>0</v>
      </c>
      <c r="S317" s="208">
        <v>0</v>
      </c>
      <c r="T317" s="209">
        <f t="shared" ref="T317:T323" si="83"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210" t="s">
        <v>189</v>
      </c>
      <c r="AT317" s="210" t="s">
        <v>159</v>
      </c>
      <c r="AU317" s="210" t="s">
        <v>89</v>
      </c>
      <c r="AY317" s="14" t="s">
        <v>157</v>
      </c>
      <c r="BE317" s="211">
        <f t="shared" ref="BE317:BE323" si="84">IF(N317="základná",J317,0)</f>
        <v>0</v>
      </c>
      <c r="BF317" s="211">
        <f t="shared" ref="BF317:BF323" si="85">IF(N317="znížená",J317,0)</f>
        <v>18.149999999999999</v>
      </c>
      <c r="BG317" s="211">
        <f t="shared" ref="BG317:BG323" si="86">IF(N317="zákl. prenesená",J317,0)</f>
        <v>0</v>
      </c>
      <c r="BH317" s="211">
        <f t="shared" ref="BH317:BH323" si="87">IF(N317="zníž. prenesená",J317,0)</f>
        <v>0</v>
      </c>
      <c r="BI317" s="211">
        <f t="shared" ref="BI317:BI323" si="88">IF(N317="nulová",J317,0)</f>
        <v>0</v>
      </c>
      <c r="BJ317" s="14" t="s">
        <v>89</v>
      </c>
      <c r="BK317" s="211">
        <f t="shared" ref="BK317:BK323" si="89">ROUND(I317*H317,2)</f>
        <v>18.149999999999999</v>
      </c>
      <c r="BL317" s="14" t="s">
        <v>189</v>
      </c>
      <c r="BM317" s="210" t="s">
        <v>726</v>
      </c>
    </row>
    <row r="318" spans="1:65" s="2" customFormat="1" ht="24.2" customHeight="1">
      <c r="A318" s="28"/>
      <c r="B318" s="29"/>
      <c r="C318" s="199" t="s">
        <v>455</v>
      </c>
      <c r="D318" s="199" t="s">
        <v>159</v>
      </c>
      <c r="E318" s="200" t="s">
        <v>727</v>
      </c>
      <c r="F318" s="201" t="s">
        <v>728</v>
      </c>
      <c r="G318" s="202" t="s">
        <v>162</v>
      </c>
      <c r="H318" s="203">
        <v>15</v>
      </c>
      <c r="I318" s="204">
        <v>5.81</v>
      </c>
      <c r="J318" s="204">
        <f t="shared" si="80"/>
        <v>87.15</v>
      </c>
      <c r="K318" s="205"/>
      <c r="L318" s="33"/>
      <c r="M318" s="206" t="s">
        <v>1</v>
      </c>
      <c r="N318" s="207" t="s">
        <v>42</v>
      </c>
      <c r="O318" s="208">
        <v>0</v>
      </c>
      <c r="P318" s="208">
        <f t="shared" si="81"/>
        <v>0</v>
      </c>
      <c r="Q318" s="208">
        <v>0</v>
      </c>
      <c r="R318" s="208">
        <f t="shared" si="82"/>
        <v>0</v>
      </c>
      <c r="S318" s="208">
        <v>0</v>
      </c>
      <c r="T318" s="209">
        <f t="shared" si="83"/>
        <v>0</v>
      </c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210" t="s">
        <v>189</v>
      </c>
      <c r="AT318" s="210" t="s">
        <v>159</v>
      </c>
      <c r="AU318" s="210" t="s">
        <v>89</v>
      </c>
      <c r="AY318" s="14" t="s">
        <v>157</v>
      </c>
      <c r="BE318" s="211">
        <f t="shared" si="84"/>
        <v>0</v>
      </c>
      <c r="BF318" s="211">
        <f t="shared" si="85"/>
        <v>87.15</v>
      </c>
      <c r="BG318" s="211">
        <f t="shared" si="86"/>
        <v>0</v>
      </c>
      <c r="BH318" s="211">
        <f t="shared" si="87"/>
        <v>0</v>
      </c>
      <c r="BI318" s="211">
        <f t="shared" si="88"/>
        <v>0</v>
      </c>
      <c r="BJ318" s="14" t="s">
        <v>89</v>
      </c>
      <c r="BK318" s="211">
        <f t="shared" si="89"/>
        <v>87.15</v>
      </c>
      <c r="BL318" s="14" t="s">
        <v>189</v>
      </c>
      <c r="BM318" s="210" t="s">
        <v>729</v>
      </c>
    </row>
    <row r="319" spans="1:65" s="2" customFormat="1" ht="24.2" customHeight="1">
      <c r="A319" s="28"/>
      <c r="B319" s="29"/>
      <c r="C319" s="199" t="s">
        <v>730</v>
      </c>
      <c r="D319" s="199" t="s">
        <v>159</v>
      </c>
      <c r="E319" s="200" t="s">
        <v>731</v>
      </c>
      <c r="F319" s="201" t="s">
        <v>732</v>
      </c>
      <c r="G319" s="202" t="s">
        <v>162</v>
      </c>
      <c r="H319" s="203">
        <v>15</v>
      </c>
      <c r="I319" s="204">
        <v>3.05</v>
      </c>
      <c r="J319" s="204">
        <f t="shared" si="80"/>
        <v>45.75</v>
      </c>
      <c r="K319" s="205"/>
      <c r="L319" s="33"/>
      <c r="M319" s="206" t="s">
        <v>1</v>
      </c>
      <c r="N319" s="207" t="s">
        <v>42</v>
      </c>
      <c r="O319" s="208">
        <v>0</v>
      </c>
      <c r="P319" s="208">
        <f t="shared" si="81"/>
        <v>0</v>
      </c>
      <c r="Q319" s="208">
        <v>0</v>
      </c>
      <c r="R319" s="208">
        <f t="shared" si="82"/>
        <v>0</v>
      </c>
      <c r="S319" s="208">
        <v>0</v>
      </c>
      <c r="T319" s="209">
        <f t="shared" si="83"/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210" t="s">
        <v>189</v>
      </c>
      <c r="AT319" s="210" t="s">
        <v>159</v>
      </c>
      <c r="AU319" s="210" t="s">
        <v>89</v>
      </c>
      <c r="AY319" s="14" t="s">
        <v>157</v>
      </c>
      <c r="BE319" s="211">
        <f t="shared" si="84"/>
        <v>0</v>
      </c>
      <c r="BF319" s="211">
        <f t="shared" si="85"/>
        <v>45.75</v>
      </c>
      <c r="BG319" s="211">
        <f t="shared" si="86"/>
        <v>0</v>
      </c>
      <c r="BH319" s="211">
        <f t="shared" si="87"/>
        <v>0</v>
      </c>
      <c r="BI319" s="211">
        <f t="shared" si="88"/>
        <v>0</v>
      </c>
      <c r="BJ319" s="14" t="s">
        <v>89</v>
      </c>
      <c r="BK319" s="211">
        <f t="shared" si="89"/>
        <v>45.75</v>
      </c>
      <c r="BL319" s="14" t="s">
        <v>189</v>
      </c>
      <c r="BM319" s="210" t="s">
        <v>733</v>
      </c>
    </row>
    <row r="320" spans="1:65" s="2" customFormat="1" ht="37.9" customHeight="1">
      <c r="A320" s="28"/>
      <c r="B320" s="29"/>
      <c r="C320" s="199" t="s">
        <v>459</v>
      </c>
      <c r="D320" s="199" t="s">
        <v>159</v>
      </c>
      <c r="E320" s="200" t="s">
        <v>734</v>
      </c>
      <c r="F320" s="201" t="s">
        <v>735</v>
      </c>
      <c r="G320" s="202" t="s">
        <v>162</v>
      </c>
      <c r="H320" s="203">
        <v>88.31</v>
      </c>
      <c r="I320" s="204">
        <v>3.31</v>
      </c>
      <c r="J320" s="204">
        <f t="shared" si="80"/>
        <v>292.31</v>
      </c>
      <c r="K320" s="205"/>
      <c r="L320" s="33"/>
      <c r="M320" s="206" t="s">
        <v>1</v>
      </c>
      <c r="N320" s="207" t="s">
        <v>42</v>
      </c>
      <c r="O320" s="208">
        <v>0</v>
      </c>
      <c r="P320" s="208">
        <f t="shared" si="81"/>
        <v>0</v>
      </c>
      <c r="Q320" s="208">
        <v>0</v>
      </c>
      <c r="R320" s="208">
        <f t="shared" si="82"/>
        <v>0</v>
      </c>
      <c r="S320" s="208">
        <v>0</v>
      </c>
      <c r="T320" s="209">
        <f t="shared" si="83"/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210" t="s">
        <v>189</v>
      </c>
      <c r="AT320" s="210" t="s">
        <v>159</v>
      </c>
      <c r="AU320" s="210" t="s">
        <v>89</v>
      </c>
      <c r="AY320" s="14" t="s">
        <v>157</v>
      </c>
      <c r="BE320" s="211">
        <f t="shared" si="84"/>
        <v>0</v>
      </c>
      <c r="BF320" s="211">
        <f t="shared" si="85"/>
        <v>292.31</v>
      </c>
      <c r="BG320" s="211">
        <f t="shared" si="86"/>
        <v>0</v>
      </c>
      <c r="BH320" s="211">
        <f t="shared" si="87"/>
        <v>0</v>
      </c>
      <c r="BI320" s="211">
        <f t="shared" si="88"/>
        <v>0</v>
      </c>
      <c r="BJ320" s="14" t="s">
        <v>89</v>
      </c>
      <c r="BK320" s="211">
        <f t="shared" si="89"/>
        <v>292.31</v>
      </c>
      <c r="BL320" s="14" t="s">
        <v>189</v>
      </c>
      <c r="BM320" s="210" t="s">
        <v>736</v>
      </c>
    </row>
    <row r="321" spans="1:65" s="2" customFormat="1" ht="21.75" customHeight="1">
      <c r="A321" s="28"/>
      <c r="B321" s="29"/>
      <c r="C321" s="199" t="s">
        <v>737</v>
      </c>
      <c r="D321" s="199" t="s">
        <v>159</v>
      </c>
      <c r="E321" s="200" t="s">
        <v>738</v>
      </c>
      <c r="F321" s="201" t="s">
        <v>739</v>
      </c>
      <c r="G321" s="202" t="s">
        <v>162</v>
      </c>
      <c r="H321" s="203">
        <v>15</v>
      </c>
      <c r="I321" s="204">
        <v>2.5</v>
      </c>
      <c r="J321" s="204">
        <f t="shared" si="80"/>
        <v>37.5</v>
      </c>
      <c r="K321" s="205"/>
      <c r="L321" s="33"/>
      <c r="M321" s="206" t="s">
        <v>1</v>
      </c>
      <c r="N321" s="207" t="s">
        <v>42</v>
      </c>
      <c r="O321" s="208">
        <v>0</v>
      </c>
      <c r="P321" s="208">
        <f t="shared" si="81"/>
        <v>0</v>
      </c>
      <c r="Q321" s="208">
        <v>0</v>
      </c>
      <c r="R321" s="208">
        <f t="shared" si="82"/>
        <v>0</v>
      </c>
      <c r="S321" s="208">
        <v>0</v>
      </c>
      <c r="T321" s="209">
        <f t="shared" si="83"/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210" t="s">
        <v>189</v>
      </c>
      <c r="AT321" s="210" t="s">
        <v>159</v>
      </c>
      <c r="AU321" s="210" t="s">
        <v>89</v>
      </c>
      <c r="AY321" s="14" t="s">
        <v>157</v>
      </c>
      <c r="BE321" s="211">
        <f t="shared" si="84"/>
        <v>0</v>
      </c>
      <c r="BF321" s="211">
        <f t="shared" si="85"/>
        <v>37.5</v>
      </c>
      <c r="BG321" s="211">
        <f t="shared" si="86"/>
        <v>0</v>
      </c>
      <c r="BH321" s="211">
        <f t="shared" si="87"/>
        <v>0</v>
      </c>
      <c r="BI321" s="211">
        <f t="shared" si="88"/>
        <v>0</v>
      </c>
      <c r="BJ321" s="14" t="s">
        <v>89</v>
      </c>
      <c r="BK321" s="211">
        <f t="shared" si="89"/>
        <v>37.5</v>
      </c>
      <c r="BL321" s="14" t="s">
        <v>189</v>
      </c>
      <c r="BM321" s="210" t="s">
        <v>740</v>
      </c>
    </row>
    <row r="322" spans="1:65" s="2" customFormat="1" ht="16.5" customHeight="1">
      <c r="A322" s="28"/>
      <c r="B322" s="29"/>
      <c r="C322" s="199" t="s">
        <v>460</v>
      </c>
      <c r="D322" s="199" t="s">
        <v>159</v>
      </c>
      <c r="E322" s="200" t="s">
        <v>741</v>
      </c>
      <c r="F322" s="201" t="s">
        <v>742</v>
      </c>
      <c r="G322" s="202" t="s">
        <v>162</v>
      </c>
      <c r="H322" s="203">
        <v>15</v>
      </c>
      <c r="I322" s="204">
        <v>1.2</v>
      </c>
      <c r="J322" s="204">
        <f t="shared" si="80"/>
        <v>18</v>
      </c>
      <c r="K322" s="205"/>
      <c r="L322" s="33"/>
      <c r="M322" s="206" t="s">
        <v>1</v>
      </c>
      <c r="N322" s="207" t="s">
        <v>42</v>
      </c>
      <c r="O322" s="208">
        <v>0</v>
      </c>
      <c r="P322" s="208">
        <f t="shared" si="81"/>
        <v>0</v>
      </c>
      <c r="Q322" s="208">
        <v>0</v>
      </c>
      <c r="R322" s="208">
        <f t="shared" si="82"/>
        <v>0</v>
      </c>
      <c r="S322" s="208">
        <v>0</v>
      </c>
      <c r="T322" s="209">
        <f t="shared" si="83"/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210" t="s">
        <v>189</v>
      </c>
      <c r="AT322" s="210" t="s">
        <v>159</v>
      </c>
      <c r="AU322" s="210" t="s">
        <v>89</v>
      </c>
      <c r="AY322" s="14" t="s">
        <v>157</v>
      </c>
      <c r="BE322" s="211">
        <f t="shared" si="84"/>
        <v>0</v>
      </c>
      <c r="BF322" s="211">
        <f t="shared" si="85"/>
        <v>18</v>
      </c>
      <c r="BG322" s="211">
        <f t="shared" si="86"/>
        <v>0</v>
      </c>
      <c r="BH322" s="211">
        <f t="shared" si="87"/>
        <v>0</v>
      </c>
      <c r="BI322" s="211">
        <f t="shared" si="88"/>
        <v>0</v>
      </c>
      <c r="BJ322" s="14" t="s">
        <v>89</v>
      </c>
      <c r="BK322" s="211">
        <f t="shared" si="89"/>
        <v>18</v>
      </c>
      <c r="BL322" s="14" t="s">
        <v>189</v>
      </c>
      <c r="BM322" s="210" t="s">
        <v>743</v>
      </c>
    </row>
    <row r="323" spans="1:65" s="2" customFormat="1" ht="24.2" customHeight="1">
      <c r="A323" s="28"/>
      <c r="B323" s="29"/>
      <c r="C323" s="199" t="s">
        <v>744</v>
      </c>
      <c r="D323" s="199" t="s">
        <v>159</v>
      </c>
      <c r="E323" s="200" t="s">
        <v>745</v>
      </c>
      <c r="F323" s="201" t="s">
        <v>746</v>
      </c>
      <c r="G323" s="202" t="s">
        <v>162</v>
      </c>
      <c r="H323" s="203">
        <v>15</v>
      </c>
      <c r="I323" s="204">
        <v>0.75</v>
      </c>
      <c r="J323" s="204">
        <f t="shared" si="80"/>
        <v>11.25</v>
      </c>
      <c r="K323" s="205"/>
      <c r="L323" s="33"/>
      <c r="M323" s="222" t="s">
        <v>1</v>
      </c>
      <c r="N323" s="223" t="s">
        <v>42</v>
      </c>
      <c r="O323" s="224">
        <v>0</v>
      </c>
      <c r="P323" s="224">
        <f t="shared" si="81"/>
        <v>0</v>
      </c>
      <c r="Q323" s="224">
        <v>0</v>
      </c>
      <c r="R323" s="224">
        <f t="shared" si="82"/>
        <v>0</v>
      </c>
      <c r="S323" s="224">
        <v>0</v>
      </c>
      <c r="T323" s="225">
        <f t="shared" si="83"/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210" t="s">
        <v>189</v>
      </c>
      <c r="AT323" s="210" t="s">
        <v>159</v>
      </c>
      <c r="AU323" s="210" t="s">
        <v>89</v>
      </c>
      <c r="AY323" s="14" t="s">
        <v>157</v>
      </c>
      <c r="BE323" s="211">
        <f t="shared" si="84"/>
        <v>0</v>
      </c>
      <c r="BF323" s="211">
        <f t="shared" si="85"/>
        <v>11.25</v>
      </c>
      <c r="BG323" s="211">
        <f t="shared" si="86"/>
        <v>0</v>
      </c>
      <c r="BH323" s="211">
        <f t="shared" si="87"/>
        <v>0</v>
      </c>
      <c r="BI323" s="211">
        <f t="shared" si="88"/>
        <v>0</v>
      </c>
      <c r="BJ323" s="14" t="s">
        <v>89</v>
      </c>
      <c r="BK323" s="211">
        <f t="shared" si="89"/>
        <v>11.25</v>
      </c>
      <c r="BL323" s="14" t="s">
        <v>189</v>
      </c>
      <c r="BM323" s="210" t="s">
        <v>747</v>
      </c>
    </row>
    <row r="324" spans="1:65" s="2" customFormat="1" ht="6.95" customHeight="1">
      <c r="A324" s="28"/>
      <c r="B324" s="52"/>
      <c r="C324" s="53"/>
      <c r="D324" s="53"/>
      <c r="E324" s="53"/>
      <c r="F324" s="53"/>
      <c r="G324" s="53"/>
      <c r="H324" s="53"/>
      <c r="I324" s="53"/>
      <c r="J324" s="53"/>
      <c r="K324" s="53"/>
      <c r="L324" s="33"/>
      <c r="M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</row>
  </sheetData>
  <sheetProtection algorithmName="SHA-512" hashValue="27IPLmYF3wV8dJI4pjqxUJzpglpMOauNNVZ5r5OVDcA5P1bdKg/dS1tJ91NQUoYyZ7ki3partLg+zHWpf+Pngg==" saltValue="gqwt4ysdWI9pFUxGh33UlXwmcJAxQK50syRb5BPxOYuqa7uLAY0Syii0ziWY5VYUk3c2attxM1D/WinknC/U+w==" spinCount="100000" sheet="1" objects="1" scenarios="1" formatColumns="0" formatRows="0" autoFilter="0"/>
  <autoFilter ref="C140:K323"/>
  <mergeCells count="11">
    <mergeCell ref="L2:V2"/>
    <mergeCell ref="E87:H87"/>
    <mergeCell ref="E89:H89"/>
    <mergeCell ref="E129:H129"/>
    <mergeCell ref="E131:H131"/>
    <mergeCell ref="E133:H133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93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7"/>
      <c r="AT3" s="14" t="s">
        <v>76</v>
      </c>
    </row>
    <row r="4" spans="1:46" s="1" customFormat="1" ht="24.95" customHeight="1">
      <c r="B4" s="17"/>
      <c r="D4" s="115" t="s">
        <v>112</v>
      </c>
      <c r="L4" s="17"/>
      <c r="M4" s="116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7" t="s">
        <v>13</v>
      </c>
      <c r="L6" s="17"/>
    </row>
    <row r="7" spans="1:46" s="1" customFormat="1" ht="16.5" customHeight="1">
      <c r="B7" s="17"/>
      <c r="E7" s="269" t="str">
        <f>'Rekapitulácia stavby'!K6</f>
        <v>ZŠ Cabajská - školský a stravovací pavilón v Nitre - zateplenie</v>
      </c>
      <c r="F7" s="270"/>
      <c r="G7" s="270"/>
      <c r="H7" s="270"/>
      <c r="L7" s="17"/>
    </row>
    <row r="8" spans="1:46" s="1" customFormat="1" ht="12" customHeight="1">
      <c r="B8" s="17"/>
      <c r="D8" s="117" t="s">
        <v>113</v>
      </c>
      <c r="L8" s="17"/>
    </row>
    <row r="9" spans="1:46" s="2" customFormat="1" ht="16.5" customHeight="1">
      <c r="A9" s="28"/>
      <c r="B9" s="33"/>
      <c r="C9" s="28"/>
      <c r="D9" s="28"/>
      <c r="E9" s="269" t="s">
        <v>114</v>
      </c>
      <c r="F9" s="271"/>
      <c r="G9" s="271"/>
      <c r="H9" s="271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33"/>
      <c r="C10" s="28"/>
      <c r="D10" s="117" t="s">
        <v>115</v>
      </c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33"/>
      <c r="C11" s="28"/>
      <c r="D11" s="28"/>
      <c r="E11" s="272" t="s">
        <v>748</v>
      </c>
      <c r="F11" s="271"/>
      <c r="G11" s="271"/>
      <c r="H11" s="271"/>
      <c r="I11" s="28"/>
      <c r="J11" s="28"/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33"/>
      <c r="C13" s="28"/>
      <c r="D13" s="117" t="s">
        <v>15</v>
      </c>
      <c r="E13" s="28"/>
      <c r="F13" s="108" t="s">
        <v>1</v>
      </c>
      <c r="G13" s="28"/>
      <c r="H13" s="28"/>
      <c r="I13" s="117" t="s">
        <v>16</v>
      </c>
      <c r="J13" s="108" t="s">
        <v>1</v>
      </c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7" t="s">
        <v>17</v>
      </c>
      <c r="E14" s="28"/>
      <c r="F14" s="108" t="s">
        <v>18</v>
      </c>
      <c r="G14" s="28"/>
      <c r="H14" s="28"/>
      <c r="I14" s="117" t="s">
        <v>19</v>
      </c>
      <c r="J14" s="118" t="str">
        <f>'Rekapitulácia stavby'!AN8</f>
        <v>4. 11. 2021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33"/>
      <c r="C16" s="28"/>
      <c r="D16" s="117" t="s">
        <v>21</v>
      </c>
      <c r="E16" s="28"/>
      <c r="F16" s="28"/>
      <c r="G16" s="28"/>
      <c r="H16" s="28"/>
      <c r="I16" s="117" t="s">
        <v>22</v>
      </c>
      <c r="J16" s="108" t="s">
        <v>23</v>
      </c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33"/>
      <c r="C17" s="28"/>
      <c r="D17" s="28"/>
      <c r="E17" s="108" t="s">
        <v>24</v>
      </c>
      <c r="F17" s="28"/>
      <c r="G17" s="28"/>
      <c r="H17" s="28"/>
      <c r="I17" s="117" t="s">
        <v>25</v>
      </c>
      <c r="J17" s="108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33"/>
      <c r="C19" s="28"/>
      <c r="D19" s="117" t="s">
        <v>26</v>
      </c>
      <c r="E19" s="28"/>
      <c r="F19" s="28"/>
      <c r="G19" s="28"/>
      <c r="H19" s="28"/>
      <c r="I19" s="117" t="s">
        <v>22</v>
      </c>
      <c r="J19" s="108" t="s">
        <v>27</v>
      </c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33"/>
      <c r="C20" s="28"/>
      <c r="D20" s="28"/>
      <c r="E20" s="108" t="s">
        <v>28</v>
      </c>
      <c r="F20" s="28"/>
      <c r="G20" s="28"/>
      <c r="H20" s="28"/>
      <c r="I20" s="117" t="s">
        <v>25</v>
      </c>
      <c r="J20" s="108" t="s">
        <v>29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33"/>
      <c r="C22" s="28"/>
      <c r="D22" s="117" t="s">
        <v>31</v>
      </c>
      <c r="E22" s="28"/>
      <c r="F22" s="28"/>
      <c r="G22" s="28"/>
      <c r="H22" s="28"/>
      <c r="I22" s="117" t="s">
        <v>22</v>
      </c>
      <c r="J22" s="108" t="str">
        <f>IF('Rekapitulácia stavby'!AN16="","",'Rekapitulácia stavby'!AN16)</f>
        <v/>
      </c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33"/>
      <c r="C23" s="28"/>
      <c r="D23" s="28"/>
      <c r="E23" s="108" t="str">
        <f>IF('Rekapitulácia stavby'!E17="","",'Rekapitulácia stavby'!E17)</f>
        <v xml:space="preserve"> </v>
      </c>
      <c r="F23" s="28"/>
      <c r="G23" s="28"/>
      <c r="H23" s="28"/>
      <c r="I23" s="117" t="s">
        <v>25</v>
      </c>
      <c r="J23" s="108" t="str">
        <f>IF('Rekapitulácia stavby'!AN17="","",'Rekapitulácia stavby'!AN17)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33"/>
      <c r="C25" s="28"/>
      <c r="D25" s="117" t="s">
        <v>33</v>
      </c>
      <c r="E25" s="28"/>
      <c r="F25" s="28"/>
      <c r="G25" s="28"/>
      <c r="H25" s="28"/>
      <c r="I25" s="117" t="s">
        <v>22</v>
      </c>
      <c r="J25" s="108" t="s">
        <v>1</v>
      </c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33"/>
      <c r="C26" s="28"/>
      <c r="D26" s="28"/>
      <c r="E26" s="108" t="s">
        <v>34</v>
      </c>
      <c r="F26" s="28"/>
      <c r="G26" s="28"/>
      <c r="H26" s="28"/>
      <c r="I26" s="117" t="s">
        <v>25</v>
      </c>
      <c r="J26" s="108" t="s">
        <v>1</v>
      </c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9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33"/>
      <c r="C28" s="28"/>
      <c r="D28" s="117" t="s">
        <v>35</v>
      </c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19"/>
      <c r="B29" s="120"/>
      <c r="C29" s="119"/>
      <c r="D29" s="119"/>
      <c r="E29" s="273" t="s">
        <v>1</v>
      </c>
      <c r="F29" s="273"/>
      <c r="G29" s="273"/>
      <c r="H29" s="273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22"/>
      <c r="E31" s="122"/>
      <c r="F31" s="122"/>
      <c r="G31" s="122"/>
      <c r="H31" s="122"/>
      <c r="I31" s="122"/>
      <c r="J31" s="122"/>
      <c r="K31" s="122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108" t="s">
        <v>117</v>
      </c>
      <c r="E32" s="28"/>
      <c r="F32" s="28"/>
      <c r="G32" s="28"/>
      <c r="H32" s="28"/>
      <c r="I32" s="28"/>
      <c r="J32" s="123">
        <f>J98</f>
        <v>4211.0199999999995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4" t="s">
        <v>118</v>
      </c>
      <c r="E33" s="28"/>
      <c r="F33" s="28"/>
      <c r="G33" s="28"/>
      <c r="H33" s="28"/>
      <c r="I33" s="28"/>
      <c r="J33" s="123">
        <f>J105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33"/>
      <c r="C34" s="28"/>
      <c r="D34" s="125" t="s">
        <v>36</v>
      </c>
      <c r="E34" s="28"/>
      <c r="F34" s="28"/>
      <c r="G34" s="28"/>
      <c r="H34" s="28"/>
      <c r="I34" s="28"/>
      <c r="J34" s="126">
        <f>ROUND(J32 + J33, 2)</f>
        <v>4211.0200000000004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33"/>
      <c r="C35" s="28"/>
      <c r="D35" s="122"/>
      <c r="E35" s="122"/>
      <c r="F35" s="122"/>
      <c r="G35" s="122"/>
      <c r="H35" s="122"/>
      <c r="I35" s="122"/>
      <c r="J35" s="122"/>
      <c r="K35" s="122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28"/>
      <c r="F36" s="127" t="s">
        <v>38</v>
      </c>
      <c r="G36" s="28"/>
      <c r="H36" s="28"/>
      <c r="I36" s="127" t="s">
        <v>37</v>
      </c>
      <c r="J36" s="127" t="s">
        <v>39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33"/>
      <c r="C37" s="28"/>
      <c r="D37" s="128" t="s">
        <v>40</v>
      </c>
      <c r="E37" s="129" t="s">
        <v>41</v>
      </c>
      <c r="F37" s="130">
        <f>ROUND((SUM(BE105:BE106) + SUM(BE128:BE171)),  2)</f>
        <v>0</v>
      </c>
      <c r="G37" s="131"/>
      <c r="H37" s="131"/>
      <c r="I37" s="132">
        <v>0.2</v>
      </c>
      <c r="J37" s="130">
        <f>ROUND(((SUM(BE105:BE106) + SUM(BE128:BE171))*I37),  2)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33"/>
      <c r="C38" s="28"/>
      <c r="D38" s="28"/>
      <c r="E38" s="129" t="s">
        <v>42</v>
      </c>
      <c r="F38" s="133">
        <f>ROUND((SUM(BF105:BF106) + SUM(BF128:BF171)),  2)</f>
        <v>4211.0200000000004</v>
      </c>
      <c r="G38" s="28"/>
      <c r="H38" s="28"/>
      <c r="I38" s="134">
        <v>0.2</v>
      </c>
      <c r="J38" s="133">
        <f>ROUND(((SUM(BF105:BF106) + SUM(BF128:BF171))*I38),  2)</f>
        <v>842.2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7" t="s">
        <v>43</v>
      </c>
      <c r="F39" s="133">
        <f>ROUND((SUM(BG105:BG106) + SUM(BG128:BG171)),  2)</f>
        <v>0</v>
      </c>
      <c r="G39" s="28"/>
      <c r="H39" s="28"/>
      <c r="I39" s="134">
        <v>0.2</v>
      </c>
      <c r="J39" s="133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33"/>
      <c r="C40" s="28"/>
      <c r="D40" s="28"/>
      <c r="E40" s="117" t="s">
        <v>44</v>
      </c>
      <c r="F40" s="133">
        <f>ROUND((SUM(BH105:BH106) + SUM(BH128:BH171)),  2)</f>
        <v>0</v>
      </c>
      <c r="G40" s="28"/>
      <c r="H40" s="28"/>
      <c r="I40" s="134">
        <v>0.2</v>
      </c>
      <c r="J40" s="133">
        <f>0</f>
        <v>0</v>
      </c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33"/>
      <c r="C41" s="28"/>
      <c r="D41" s="28"/>
      <c r="E41" s="129" t="s">
        <v>45</v>
      </c>
      <c r="F41" s="130">
        <f>ROUND((SUM(BI105:BI106) + SUM(BI128:BI171)),  2)</f>
        <v>0</v>
      </c>
      <c r="G41" s="131"/>
      <c r="H41" s="131"/>
      <c r="I41" s="132">
        <v>0</v>
      </c>
      <c r="J41" s="130">
        <f>0</f>
        <v>0</v>
      </c>
      <c r="K41" s="28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33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37"/>
      <c r="J43" s="140">
        <f>SUM(J34:J41)</f>
        <v>5053.22</v>
      </c>
      <c r="K43" s="141"/>
      <c r="L43" s="49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33"/>
      <c r="C44" s="28"/>
      <c r="D44" s="28"/>
      <c r="E44" s="28"/>
      <c r="F44" s="28"/>
      <c r="G44" s="28"/>
      <c r="H44" s="28"/>
      <c r="I44" s="28"/>
      <c r="J44" s="28"/>
      <c r="K44" s="28"/>
      <c r="L44" s="49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2" t="s">
        <v>49</v>
      </c>
      <c r="E50" s="143"/>
      <c r="F50" s="143"/>
      <c r="G50" s="142" t="s">
        <v>50</v>
      </c>
      <c r="H50" s="143"/>
      <c r="I50" s="143"/>
      <c r="J50" s="143"/>
      <c r="K50" s="14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44" t="s">
        <v>51</v>
      </c>
      <c r="E61" s="145"/>
      <c r="F61" s="146" t="s">
        <v>52</v>
      </c>
      <c r="G61" s="144" t="s">
        <v>51</v>
      </c>
      <c r="H61" s="145"/>
      <c r="I61" s="145"/>
      <c r="J61" s="147" t="s">
        <v>52</v>
      </c>
      <c r="K61" s="145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42" t="s">
        <v>53</v>
      </c>
      <c r="E65" s="148"/>
      <c r="F65" s="148"/>
      <c r="G65" s="142" t="s">
        <v>54</v>
      </c>
      <c r="H65" s="148"/>
      <c r="I65" s="148"/>
      <c r="J65" s="148"/>
      <c r="K65" s="148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44" t="s">
        <v>51</v>
      </c>
      <c r="E76" s="145"/>
      <c r="F76" s="146" t="s">
        <v>52</v>
      </c>
      <c r="G76" s="144" t="s">
        <v>51</v>
      </c>
      <c r="H76" s="145"/>
      <c r="I76" s="145"/>
      <c r="J76" s="147" t="s">
        <v>52</v>
      </c>
      <c r="K76" s="145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119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30"/>
      <c r="D85" s="30"/>
      <c r="E85" s="274" t="str">
        <f>E7</f>
        <v>ZŠ Cabajská - školský a stravovací pavilón v Nitre - zateplenie</v>
      </c>
      <c r="F85" s="275"/>
      <c r="G85" s="275"/>
      <c r="H85" s="275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5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28"/>
      <c r="B87" s="29"/>
      <c r="C87" s="30"/>
      <c r="D87" s="30"/>
      <c r="E87" s="274" t="s">
        <v>114</v>
      </c>
      <c r="F87" s="276"/>
      <c r="G87" s="276"/>
      <c r="H87" s="276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115</v>
      </c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30"/>
      <c r="D89" s="30"/>
      <c r="E89" s="226" t="str">
        <f>E11</f>
        <v>01.2 - 01.2 - Bleskozvod</v>
      </c>
      <c r="F89" s="276"/>
      <c r="G89" s="276"/>
      <c r="H89" s="276"/>
      <c r="I89" s="30"/>
      <c r="J89" s="30"/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17</v>
      </c>
      <c r="D91" s="30"/>
      <c r="E91" s="30"/>
      <c r="F91" s="23" t="str">
        <f>F14</f>
        <v>Nitra</v>
      </c>
      <c r="G91" s="30"/>
      <c r="H91" s="30"/>
      <c r="I91" s="25" t="s">
        <v>19</v>
      </c>
      <c r="J91" s="64" t="str">
        <f>IF(J14="","",J14)</f>
        <v>4. 11. 2021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21</v>
      </c>
      <c r="D93" s="30"/>
      <c r="E93" s="30"/>
      <c r="F93" s="23" t="str">
        <f>E17</f>
        <v>Mesto Nitra</v>
      </c>
      <c r="G93" s="30"/>
      <c r="H93" s="30"/>
      <c r="I93" s="25" t="s">
        <v>31</v>
      </c>
      <c r="J93" s="26" t="str">
        <f>E23</f>
        <v xml:space="preserve"> </v>
      </c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26</v>
      </c>
      <c r="D94" s="30"/>
      <c r="E94" s="30"/>
      <c r="F94" s="23" t="str">
        <f>IF(E20="","",E20)</f>
        <v>AB-STAV, s.r.o. Malý Cetín</v>
      </c>
      <c r="G94" s="30"/>
      <c r="H94" s="30"/>
      <c r="I94" s="25" t="s">
        <v>33</v>
      </c>
      <c r="J94" s="26" t="str">
        <f>E26</f>
        <v>Miroslav Čech</v>
      </c>
      <c r="K94" s="30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53" t="s">
        <v>120</v>
      </c>
      <c r="D96" s="154"/>
      <c r="E96" s="154"/>
      <c r="F96" s="154"/>
      <c r="G96" s="154"/>
      <c r="H96" s="154"/>
      <c r="I96" s="154"/>
      <c r="J96" s="155" t="s">
        <v>121</v>
      </c>
      <c r="K96" s="154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9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56" t="s">
        <v>122</v>
      </c>
      <c r="D98" s="30"/>
      <c r="E98" s="30"/>
      <c r="F98" s="30"/>
      <c r="G98" s="30"/>
      <c r="H98" s="30"/>
      <c r="I98" s="30"/>
      <c r="J98" s="82">
        <f>J128</f>
        <v>4211.0199999999995</v>
      </c>
      <c r="K98" s="30"/>
      <c r="L98" s="4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123</v>
      </c>
    </row>
    <row r="99" spans="1:47" s="9" customFormat="1" ht="24.95" customHeight="1">
      <c r="B99" s="157"/>
      <c r="C99" s="158"/>
      <c r="D99" s="159" t="s">
        <v>749</v>
      </c>
      <c r="E99" s="160"/>
      <c r="F99" s="160"/>
      <c r="G99" s="160"/>
      <c r="H99" s="160"/>
      <c r="I99" s="160"/>
      <c r="J99" s="161">
        <f>J129</f>
        <v>4211.0199999999995</v>
      </c>
      <c r="K99" s="158"/>
      <c r="L99" s="162"/>
    </row>
    <row r="100" spans="1:47" s="10" customFormat="1" ht="19.899999999999999" customHeight="1">
      <c r="B100" s="163"/>
      <c r="C100" s="102"/>
      <c r="D100" s="164" t="s">
        <v>750</v>
      </c>
      <c r="E100" s="165"/>
      <c r="F100" s="165"/>
      <c r="G100" s="165"/>
      <c r="H100" s="165"/>
      <c r="I100" s="165"/>
      <c r="J100" s="166">
        <f>J130</f>
        <v>4046.5899999999992</v>
      </c>
      <c r="K100" s="102"/>
      <c r="L100" s="167"/>
    </row>
    <row r="101" spans="1:47" s="10" customFormat="1" ht="14.85" customHeight="1">
      <c r="B101" s="163"/>
      <c r="C101" s="102"/>
      <c r="D101" s="164" t="s">
        <v>751</v>
      </c>
      <c r="E101" s="165"/>
      <c r="F101" s="165"/>
      <c r="G101" s="165"/>
      <c r="H101" s="165"/>
      <c r="I101" s="165"/>
      <c r="J101" s="166">
        <f>J168</f>
        <v>198</v>
      </c>
      <c r="K101" s="102"/>
      <c r="L101" s="167"/>
    </row>
    <row r="102" spans="1:47" s="10" customFormat="1" ht="19.899999999999999" customHeight="1">
      <c r="B102" s="163"/>
      <c r="C102" s="102"/>
      <c r="D102" s="164" t="s">
        <v>752</v>
      </c>
      <c r="E102" s="165"/>
      <c r="F102" s="165"/>
      <c r="G102" s="165"/>
      <c r="H102" s="165"/>
      <c r="I102" s="165"/>
      <c r="J102" s="166">
        <f>J170</f>
        <v>164.43</v>
      </c>
      <c r="K102" s="102"/>
      <c r="L102" s="167"/>
    </row>
    <row r="103" spans="1:47" s="2" customFormat="1" ht="21.75" customHeight="1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4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47" s="2" customFormat="1" ht="6.95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9.25" customHeight="1">
      <c r="A105" s="28"/>
      <c r="B105" s="29"/>
      <c r="C105" s="156" t="s">
        <v>141</v>
      </c>
      <c r="D105" s="30"/>
      <c r="E105" s="30"/>
      <c r="F105" s="30"/>
      <c r="G105" s="30"/>
      <c r="H105" s="30"/>
      <c r="I105" s="30"/>
      <c r="J105" s="168">
        <v>0</v>
      </c>
      <c r="K105" s="30"/>
      <c r="L105" s="49"/>
      <c r="N105" s="169" t="s">
        <v>40</v>
      </c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18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9.25" customHeight="1">
      <c r="A107" s="28"/>
      <c r="B107" s="29"/>
      <c r="C107" s="170" t="s">
        <v>142</v>
      </c>
      <c r="D107" s="154"/>
      <c r="E107" s="154"/>
      <c r="F107" s="154"/>
      <c r="G107" s="154"/>
      <c r="H107" s="154"/>
      <c r="I107" s="154"/>
      <c r="J107" s="171">
        <f>ROUND(J98+J105,2)</f>
        <v>4211.0200000000004</v>
      </c>
      <c r="K107" s="154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47" s="2" customFormat="1" ht="6.95" customHeight="1">
      <c r="A112" s="28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143</v>
      </c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13</v>
      </c>
      <c r="D115" s="30"/>
      <c r="E115" s="30"/>
      <c r="F115" s="30"/>
      <c r="G115" s="30"/>
      <c r="H115" s="30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30"/>
      <c r="D116" s="30"/>
      <c r="E116" s="274" t="str">
        <f>E7</f>
        <v>ZŠ Cabajská - školský a stravovací pavilón v Nitre - zateplenie</v>
      </c>
      <c r="F116" s="275"/>
      <c r="G116" s="275"/>
      <c r="H116" s="275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1" customFormat="1" ht="12" customHeight="1">
      <c r="B117" s="18"/>
      <c r="C117" s="25" t="s">
        <v>113</v>
      </c>
      <c r="D117" s="19"/>
      <c r="E117" s="19"/>
      <c r="F117" s="19"/>
      <c r="G117" s="19"/>
      <c r="H117" s="19"/>
      <c r="I117" s="19"/>
      <c r="J117" s="19"/>
      <c r="K117" s="19"/>
      <c r="L117" s="17"/>
    </row>
    <row r="118" spans="1:63" s="2" customFormat="1" ht="16.5" customHeight="1">
      <c r="A118" s="28"/>
      <c r="B118" s="29"/>
      <c r="C118" s="30"/>
      <c r="D118" s="30"/>
      <c r="E118" s="274" t="s">
        <v>114</v>
      </c>
      <c r="F118" s="276"/>
      <c r="G118" s="276"/>
      <c r="H118" s="276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2" customHeight="1">
      <c r="A119" s="28"/>
      <c r="B119" s="29"/>
      <c r="C119" s="25" t="s">
        <v>115</v>
      </c>
      <c r="D119" s="30"/>
      <c r="E119" s="30"/>
      <c r="F119" s="30"/>
      <c r="G119" s="30"/>
      <c r="H119" s="30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6.5" customHeight="1">
      <c r="A120" s="28"/>
      <c r="B120" s="29"/>
      <c r="C120" s="30"/>
      <c r="D120" s="30"/>
      <c r="E120" s="226" t="str">
        <f>E11</f>
        <v>01.2 - 01.2 - Bleskozvod</v>
      </c>
      <c r="F120" s="276"/>
      <c r="G120" s="276"/>
      <c r="H120" s="276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2" customHeight="1">
      <c r="A122" s="28"/>
      <c r="B122" s="29"/>
      <c r="C122" s="25" t="s">
        <v>17</v>
      </c>
      <c r="D122" s="30"/>
      <c r="E122" s="30"/>
      <c r="F122" s="23" t="str">
        <f>F14</f>
        <v>Nitra</v>
      </c>
      <c r="G122" s="30"/>
      <c r="H122" s="30"/>
      <c r="I122" s="25" t="s">
        <v>19</v>
      </c>
      <c r="J122" s="64" t="str">
        <f>IF(J14="","",J14)</f>
        <v>4. 11. 2021</v>
      </c>
      <c r="K122" s="30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6.95" customHeight="1">
      <c r="A123" s="28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5" t="s">
        <v>21</v>
      </c>
      <c r="D124" s="30"/>
      <c r="E124" s="30"/>
      <c r="F124" s="23" t="str">
        <f>E17</f>
        <v>Mesto Nitra</v>
      </c>
      <c r="G124" s="30"/>
      <c r="H124" s="30"/>
      <c r="I124" s="25" t="s">
        <v>31</v>
      </c>
      <c r="J124" s="26" t="str">
        <f>E23</f>
        <v xml:space="preserve"> </v>
      </c>
      <c r="K124" s="30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5.2" customHeight="1">
      <c r="A125" s="28"/>
      <c r="B125" s="29"/>
      <c r="C125" s="25" t="s">
        <v>26</v>
      </c>
      <c r="D125" s="30"/>
      <c r="E125" s="30"/>
      <c r="F125" s="23" t="str">
        <f>IF(E20="","",E20)</f>
        <v>AB-STAV, s.r.o. Malý Cetín</v>
      </c>
      <c r="G125" s="30"/>
      <c r="H125" s="30"/>
      <c r="I125" s="25" t="s">
        <v>33</v>
      </c>
      <c r="J125" s="26" t="str">
        <f>E26</f>
        <v>Miroslav Čech</v>
      </c>
      <c r="K125" s="30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2" customFormat="1" ht="10.35" customHeight="1">
      <c r="A126" s="28"/>
      <c r="B126" s="29"/>
      <c r="C126" s="30"/>
      <c r="D126" s="30"/>
      <c r="E126" s="30"/>
      <c r="F126" s="30"/>
      <c r="G126" s="30"/>
      <c r="H126" s="30"/>
      <c r="I126" s="30"/>
      <c r="J126" s="30"/>
      <c r="K126" s="30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3" s="11" customFormat="1" ht="29.25" customHeight="1">
      <c r="A127" s="172"/>
      <c r="B127" s="173"/>
      <c r="C127" s="174" t="s">
        <v>144</v>
      </c>
      <c r="D127" s="175" t="s">
        <v>61</v>
      </c>
      <c r="E127" s="175" t="s">
        <v>57</v>
      </c>
      <c r="F127" s="175" t="s">
        <v>58</v>
      </c>
      <c r="G127" s="175" t="s">
        <v>145</v>
      </c>
      <c r="H127" s="175" t="s">
        <v>146</v>
      </c>
      <c r="I127" s="175" t="s">
        <v>147</v>
      </c>
      <c r="J127" s="176" t="s">
        <v>121</v>
      </c>
      <c r="K127" s="177" t="s">
        <v>148</v>
      </c>
      <c r="L127" s="178"/>
      <c r="M127" s="73" t="s">
        <v>1</v>
      </c>
      <c r="N127" s="74" t="s">
        <v>40</v>
      </c>
      <c r="O127" s="74" t="s">
        <v>149</v>
      </c>
      <c r="P127" s="74" t="s">
        <v>150</v>
      </c>
      <c r="Q127" s="74" t="s">
        <v>151</v>
      </c>
      <c r="R127" s="74" t="s">
        <v>152</v>
      </c>
      <c r="S127" s="74" t="s">
        <v>153</v>
      </c>
      <c r="T127" s="75" t="s">
        <v>154</v>
      </c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</row>
    <row r="128" spans="1:63" s="2" customFormat="1" ht="22.9" customHeight="1">
      <c r="A128" s="28"/>
      <c r="B128" s="29"/>
      <c r="C128" s="80" t="s">
        <v>117</v>
      </c>
      <c r="D128" s="30"/>
      <c r="E128" s="30"/>
      <c r="F128" s="30"/>
      <c r="G128" s="30"/>
      <c r="H128" s="30"/>
      <c r="I128" s="30"/>
      <c r="J128" s="179">
        <f>BK128</f>
        <v>4211.0199999999995</v>
      </c>
      <c r="K128" s="30"/>
      <c r="L128" s="33"/>
      <c r="M128" s="76"/>
      <c r="N128" s="180"/>
      <c r="O128" s="77"/>
      <c r="P128" s="181">
        <f>P129</f>
        <v>0</v>
      </c>
      <c r="Q128" s="77"/>
      <c r="R128" s="181">
        <f>R129</f>
        <v>0</v>
      </c>
      <c r="S128" s="77"/>
      <c r="T128" s="182">
        <f>T129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75</v>
      </c>
      <c r="AU128" s="14" t="s">
        <v>123</v>
      </c>
      <c r="BK128" s="183">
        <f>BK129</f>
        <v>4211.0199999999995</v>
      </c>
    </row>
    <row r="129" spans="1:65" s="12" customFormat="1" ht="25.9" customHeight="1">
      <c r="B129" s="184"/>
      <c r="C129" s="185"/>
      <c r="D129" s="186" t="s">
        <v>75</v>
      </c>
      <c r="E129" s="187" t="s">
        <v>294</v>
      </c>
      <c r="F129" s="187" t="s">
        <v>753</v>
      </c>
      <c r="G129" s="185"/>
      <c r="H129" s="185"/>
      <c r="I129" s="185"/>
      <c r="J129" s="188">
        <f>BK129</f>
        <v>4211.0199999999995</v>
      </c>
      <c r="K129" s="185"/>
      <c r="L129" s="189"/>
      <c r="M129" s="190"/>
      <c r="N129" s="191"/>
      <c r="O129" s="191"/>
      <c r="P129" s="192">
        <f>P130+P170</f>
        <v>0</v>
      </c>
      <c r="Q129" s="191"/>
      <c r="R129" s="192">
        <f>R130+R170</f>
        <v>0</v>
      </c>
      <c r="S129" s="191"/>
      <c r="T129" s="193">
        <f>T130+T170</f>
        <v>0</v>
      </c>
      <c r="AR129" s="194" t="s">
        <v>167</v>
      </c>
      <c r="AT129" s="195" t="s">
        <v>75</v>
      </c>
      <c r="AU129" s="195" t="s">
        <v>76</v>
      </c>
      <c r="AY129" s="194" t="s">
        <v>157</v>
      </c>
      <c r="BK129" s="196">
        <f>BK130+BK170</f>
        <v>4211.0199999999995</v>
      </c>
    </row>
    <row r="130" spans="1:65" s="12" customFormat="1" ht="22.9" customHeight="1">
      <c r="B130" s="184"/>
      <c r="C130" s="185"/>
      <c r="D130" s="186" t="s">
        <v>75</v>
      </c>
      <c r="E130" s="197" t="s">
        <v>754</v>
      </c>
      <c r="F130" s="197" t="s">
        <v>755</v>
      </c>
      <c r="G130" s="185"/>
      <c r="H130" s="185"/>
      <c r="I130" s="185"/>
      <c r="J130" s="198">
        <f>BK130</f>
        <v>4046.5899999999992</v>
      </c>
      <c r="K130" s="185"/>
      <c r="L130" s="189"/>
      <c r="M130" s="190"/>
      <c r="N130" s="191"/>
      <c r="O130" s="191"/>
      <c r="P130" s="192">
        <f>P131+SUM(P132:P168)</f>
        <v>0</v>
      </c>
      <c r="Q130" s="191"/>
      <c r="R130" s="192">
        <f>R131+SUM(R132:R168)</f>
        <v>0</v>
      </c>
      <c r="S130" s="191"/>
      <c r="T130" s="193">
        <f>T131+SUM(T132:T168)</f>
        <v>0</v>
      </c>
      <c r="AR130" s="194" t="s">
        <v>167</v>
      </c>
      <c r="AT130" s="195" t="s">
        <v>75</v>
      </c>
      <c r="AU130" s="195" t="s">
        <v>83</v>
      </c>
      <c r="AY130" s="194" t="s">
        <v>157</v>
      </c>
      <c r="BK130" s="196">
        <f>BK131+SUM(BK132:BK168)</f>
        <v>4046.5899999999992</v>
      </c>
    </row>
    <row r="131" spans="1:65" s="2" customFormat="1" ht="24.2" customHeight="1">
      <c r="A131" s="28"/>
      <c r="B131" s="29"/>
      <c r="C131" s="199" t="s">
        <v>83</v>
      </c>
      <c r="D131" s="199" t="s">
        <v>159</v>
      </c>
      <c r="E131" s="200" t="s">
        <v>756</v>
      </c>
      <c r="F131" s="201" t="s">
        <v>757</v>
      </c>
      <c r="G131" s="202" t="s">
        <v>287</v>
      </c>
      <c r="H131" s="203">
        <v>63</v>
      </c>
      <c r="I131" s="204">
        <v>1.62</v>
      </c>
      <c r="J131" s="204">
        <f t="shared" ref="J131:J167" si="0">ROUND(I131*H131,2)</f>
        <v>102.06</v>
      </c>
      <c r="K131" s="205"/>
      <c r="L131" s="33"/>
      <c r="M131" s="206" t="s">
        <v>1</v>
      </c>
      <c r="N131" s="207" t="s">
        <v>42</v>
      </c>
      <c r="O131" s="208">
        <v>0</v>
      </c>
      <c r="P131" s="208">
        <f t="shared" ref="P131:P167" si="1">O131*H131</f>
        <v>0</v>
      </c>
      <c r="Q131" s="208">
        <v>0</v>
      </c>
      <c r="R131" s="208">
        <f t="shared" ref="R131:R167" si="2">Q131*H131</f>
        <v>0</v>
      </c>
      <c r="S131" s="208">
        <v>0</v>
      </c>
      <c r="T131" s="209">
        <f t="shared" ref="T131:T167" si="3"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10" t="s">
        <v>273</v>
      </c>
      <c r="AT131" s="210" t="s">
        <v>159</v>
      </c>
      <c r="AU131" s="210" t="s">
        <v>89</v>
      </c>
      <c r="AY131" s="14" t="s">
        <v>157</v>
      </c>
      <c r="BE131" s="211">
        <f t="shared" ref="BE131:BE167" si="4">IF(N131="základná",J131,0)</f>
        <v>0</v>
      </c>
      <c r="BF131" s="211">
        <f t="shared" ref="BF131:BF167" si="5">IF(N131="znížená",J131,0)</f>
        <v>102.06</v>
      </c>
      <c r="BG131" s="211">
        <f t="shared" ref="BG131:BG167" si="6">IF(N131="zákl. prenesená",J131,0)</f>
        <v>0</v>
      </c>
      <c r="BH131" s="211">
        <f t="shared" ref="BH131:BH167" si="7">IF(N131="zníž. prenesená",J131,0)</f>
        <v>0</v>
      </c>
      <c r="BI131" s="211">
        <f t="shared" ref="BI131:BI167" si="8">IF(N131="nulová",J131,0)</f>
        <v>0</v>
      </c>
      <c r="BJ131" s="14" t="s">
        <v>89</v>
      </c>
      <c r="BK131" s="211">
        <f t="shared" ref="BK131:BK167" si="9">ROUND(I131*H131,2)</f>
        <v>102.06</v>
      </c>
      <c r="BL131" s="14" t="s">
        <v>273</v>
      </c>
      <c r="BM131" s="210" t="s">
        <v>89</v>
      </c>
    </row>
    <row r="132" spans="1:65" s="2" customFormat="1" ht="33" customHeight="1">
      <c r="A132" s="28"/>
      <c r="B132" s="29"/>
      <c r="C132" s="212" t="s">
        <v>89</v>
      </c>
      <c r="D132" s="212" t="s">
        <v>294</v>
      </c>
      <c r="E132" s="213" t="s">
        <v>758</v>
      </c>
      <c r="F132" s="214" t="s">
        <v>759</v>
      </c>
      <c r="G132" s="215" t="s">
        <v>689</v>
      </c>
      <c r="H132" s="216">
        <v>40.75</v>
      </c>
      <c r="I132" s="217">
        <v>3.22</v>
      </c>
      <c r="J132" s="217">
        <f t="shared" si="0"/>
        <v>131.22</v>
      </c>
      <c r="K132" s="218"/>
      <c r="L132" s="219"/>
      <c r="M132" s="220" t="s">
        <v>1</v>
      </c>
      <c r="N132" s="221" t="s">
        <v>42</v>
      </c>
      <c r="O132" s="208">
        <v>0</v>
      </c>
      <c r="P132" s="208">
        <f t="shared" si="1"/>
        <v>0</v>
      </c>
      <c r="Q132" s="208">
        <v>0</v>
      </c>
      <c r="R132" s="208">
        <f t="shared" si="2"/>
        <v>0</v>
      </c>
      <c r="S132" s="208">
        <v>0</v>
      </c>
      <c r="T132" s="20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10" t="s">
        <v>606</v>
      </c>
      <c r="AT132" s="210" t="s">
        <v>294</v>
      </c>
      <c r="AU132" s="210" t="s">
        <v>89</v>
      </c>
      <c r="AY132" s="14" t="s">
        <v>157</v>
      </c>
      <c r="BE132" s="211">
        <f t="shared" si="4"/>
        <v>0</v>
      </c>
      <c r="BF132" s="211">
        <f t="shared" si="5"/>
        <v>131.22</v>
      </c>
      <c r="BG132" s="211">
        <f t="shared" si="6"/>
        <v>0</v>
      </c>
      <c r="BH132" s="211">
        <f t="shared" si="7"/>
        <v>0</v>
      </c>
      <c r="BI132" s="211">
        <f t="shared" si="8"/>
        <v>0</v>
      </c>
      <c r="BJ132" s="14" t="s">
        <v>89</v>
      </c>
      <c r="BK132" s="211">
        <f t="shared" si="9"/>
        <v>131.22</v>
      </c>
      <c r="BL132" s="14" t="s">
        <v>273</v>
      </c>
      <c r="BM132" s="210" t="s">
        <v>163</v>
      </c>
    </row>
    <row r="133" spans="1:65" s="2" customFormat="1" ht="16.5" customHeight="1">
      <c r="A133" s="28"/>
      <c r="B133" s="29"/>
      <c r="C133" s="199" t="s">
        <v>167</v>
      </c>
      <c r="D133" s="199" t="s">
        <v>159</v>
      </c>
      <c r="E133" s="200" t="s">
        <v>760</v>
      </c>
      <c r="F133" s="201" t="s">
        <v>761</v>
      </c>
      <c r="G133" s="202" t="s">
        <v>297</v>
      </c>
      <c r="H133" s="203">
        <v>136</v>
      </c>
      <c r="I133" s="204">
        <v>0.85</v>
      </c>
      <c r="J133" s="204">
        <f t="shared" si="0"/>
        <v>115.6</v>
      </c>
      <c r="K133" s="205"/>
      <c r="L133" s="33"/>
      <c r="M133" s="206" t="s">
        <v>1</v>
      </c>
      <c r="N133" s="207" t="s">
        <v>42</v>
      </c>
      <c r="O133" s="208">
        <v>0</v>
      </c>
      <c r="P133" s="208">
        <f t="shared" si="1"/>
        <v>0</v>
      </c>
      <c r="Q133" s="208">
        <v>0</v>
      </c>
      <c r="R133" s="208">
        <f t="shared" si="2"/>
        <v>0</v>
      </c>
      <c r="S133" s="208">
        <v>0</v>
      </c>
      <c r="T133" s="20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10" t="s">
        <v>273</v>
      </c>
      <c r="AT133" s="210" t="s">
        <v>159</v>
      </c>
      <c r="AU133" s="210" t="s">
        <v>89</v>
      </c>
      <c r="AY133" s="14" t="s">
        <v>157</v>
      </c>
      <c r="BE133" s="211">
        <f t="shared" si="4"/>
        <v>0</v>
      </c>
      <c r="BF133" s="211">
        <f t="shared" si="5"/>
        <v>115.6</v>
      </c>
      <c r="BG133" s="211">
        <f t="shared" si="6"/>
        <v>0</v>
      </c>
      <c r="BH133" s="211">
        <f t="shared" si="7"/>
        <v>0</v>
      </c>
      <c r="BI133" s="211">
        <f t="shared" si="8"/>
        <v>0</v>
      </c>
      <c r="BJ133" s="14" t="s">
        <v>89</v>
      </c>
      <c r="BK133" s="211">
        <f t="shared" si="9"/>
        <v>115.6</v>
      </c>
      <c r="BL133" s="14" t="s">
        <v>273</v>
      </c>
      <c r="BM133" s="210" t="s">
        <v>170</v>
      </c>
    </row>
    <row r="134" spans="1:65" s="2" customFormat="1" ht="24.2" customHeight="1">
      <c r="A134" s="28"/>
      <c r="B134" s="29"/>
      <c r="C134" s="212" t="s">
        <v>163</v>
      </c>
      <c r="D134" s="212" t="s">
        <v>294</v>
      </c>
      <c r="E134" s="213" t="s">
        <v>762</v>
      </c>
      <c r="F134" s="214" t="s">
        <v>763</v>
      </c>
      <c r="G134" s="215" t="s">
        <v>297</v>
      </c>
      <c r="H134" s="216">
        <v>136</v>
      </c>
      <c r="I134" s="217">
        <v>1.46</v>
      </c>
      <c r="J134" s="217">
        <f t="shared" si="0"/>
        <v>198.56</v>
      </c>
      <c r="K134" s="218"/>
      <c r="L134" s="219"/>
      <c r="M134" s="220" t="s">
        <v>1</v>
      </c>
      <c r="N134" s="221" t="s">
        <v>42</v>
      </c>
      <c r="O134" s="208">
        <v>0</v>
      </c>
      <c r="P134" s="208">
        <f t="shared" si="1"/>
        <v>0</v>
      </c>
      <c r="Q134" s="208">
        <v>0</v>
      </c>
      <c r="R134" s="208">
        <f t="shared" si="2"/>
        <v>0</v>
      </c>
      <c r="S134" s="208">
        <v>0</v>
      </c>
      <c r="T134" s="20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10" t="s">
        <v>606</v>
      </c>
      <c r="AT134" s="210" t="s">
        <v>294</v>
      </c>
      <c r="AU134" s="210" t="s">
        <v>89</v>
      </c>
      <c r="AY134" s="14" t="s">
        <v>157</v>
      </c>
      <c r="BE134" s="211">
        <f t="shared" si="4"/>
        <v>0</v>
      </c>
      <c r="BF134" s="211">
        <f t="shared" si="5"/>
        <v>198.56</v>
      </c>
      <c r="BG134" s="211">
        <f t="shared" si="6"/>
        <v>0</v>
      </c>
      <c r="BH134" s="211">
        <f t="shared" si="7"/>
        <v>0</v>
      </c>
      <c r="BI134" s="211">
        <f t="shared" si="8"/>
        <v>0</v>
      </c>
      <c r="BJ134" s="14" t="s">
        <v>89</v>
      </c>
      <c r="BK134" s="211">
        <f t="shared" si="9"/>
        <v>198.56</v>
      </c>
      <c r="BL134" s="14" t="s">
        <v>273</v>
      </c>
      <c r="BM134" s="210" t="s">
        <v>173</v>
      </c>
    </row>
    <row r="135" spans="1:65" s="2" customFormat="1" ht="24.2" customHeight="1">
      <c r="A135" s="28"/>
      <c r="B135" s="29"/>
      <c r="C135" s="212" t="s">
        <v>174</v>
      </c>
      <c r="D135" s="212" t="s">
        <v>294</v>
      </c>
      <c r="E135" s="213" t="s">
        <v>764</v>
      </c>
      <c r="F135" s="214" t="s">
        <v>765</v>
      </c>
      <c r="G135" s="215" t="s">
        <v>297</v>
      </c>
      <c r="H135" s="216">
        <v>136</v>
      </c>
      <c r="I135" s="217">
        <v>1.06</v>
      </c>
      <c r="J135" s="217">
        <f t="shared" si="0"/>
        <v>144.16</v>
      </c>
      <c r="K135" s="218"/>
      <c r="L135" s="219"/>
      <c r="M135" s="220" t="s">
        <v>1</v>
      </c>
      <c r="N135" s="221" t="s">
        <v>42</v>
      </c>
      <c r="O135" s="208">
        <v>0</v>
      </c>
      <c r="P135" s="208">
        <f t="shared" si="1"/>
        <v>0</v>
      </c>
      <c r="Q135" s="208">
        <v>0</v>
      </c>
      <c r="R135" s="208">
        <f t="shared" si="2"/>
        <v>0</v>
      </c>
      <c r="S135" s="208">
        <v>0</v>
      </c>
      <c r="T135" s="20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10" t="s">
        <v>606</v>
      </c>
      <c r="AT135" s="210" t="s">
        <v>294</v>
      </c>
      <c r="AU135" s="210" t="s">
        <v>89</v>
      </c>
      <c r="AY135" s="14" t="s">
        <v>157</v>
      </c>
      <c r="BE135" s="211">
        <f t="shared" si="4"/>
        <v>0</v>
      </c>
      <c r="BF135" s="211">
        <f t="shared" si="5"/>
        <v>144.16</v>
      </c>
      <c r="BG135" s="211">
        <f t="shared" si="6"/>
        <v>0</v>
      </c>
      <c r="BH135" s="211">
        <f t="shared" si="7"/>
        <v>0</v>
      </c>
      <c r="BI135" s="211">
        <f t="shared" si="8"/>
        <v>0</v>
      </c>
      <c r="BJ135" s="14" t="s">
        <v>89</v>
      </c>
      <c r="BK135" s="211">
        <f t="shared" si="9"/>
        <v>144.16</v>
      </c>
      <c r="BL135" s="14" t="s">
        <v>273</v>
      </c>
      <c r="BM135" s="210" t="s">
        <v>177</v>
      </c>
    </row>
    <row r="136" spans="1:65" s="2" customFormat="1" ht="24.2" customHeight="1">
      <c r="A136" s="28"/>
      <c r="B136" s="29"/>
      <c r="C136" s="199" t="s">
        <v>170</v>
      </c>
      <c r="D136" s="199" t="s">
        <v>159</v>
      </c>
      <c r="E136" s="200" t="s">
        <v>766</v>
      </c>
      <c r="F136" s="201" t="s">
        <v>767</v>
      </c>
      <c r="G136" s="202" t="s">
        <v>297</v>
      </c>
      <c r="H136" s="203">
        <v>1</v>
      </c>
      <c r="I136" s="204">
        <v>7.1</v>
      </c>
      <c r="J136" s="204">
        <f t="shared" si="0"/>
        <v>7.1</v>
      </c>
      <c r="K136" s="205"/>
      <c r="L136" s="33"/>
      <c r="M136" s="206" t="s">
        <v>1</v>
      </c>
      <c r="N136" s="207" t="s">
        <v>42</v>
      </c>
      <c r="O136" s="208">
        <v>0</v>
      </c>
      <c r="P136" s="208">
        <f t="shared" si="1"/>
        <v>0</v>
      </c>
      <c r="Q136" s="208">
        <v>0</v>
      </c>
      <c r="R136" s="208">
        <f t="shared" si="2"/>
        <v>0</v>
      </c>
      <c r="S136" s="208">
        <v>0</v>
      </c>
      <c r="T136" s="20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10" t="s">
        <v>273</v>
      </c>
      <c r="AT136" s="210" t="s">
        <v>159</v>
      </c>
      <c r="AU136" s="210" t="s">
        <v>89</v>
      </c>
      <c r="AY136" s="14" t="s">
        <v>157</v>
      </c>
      <c r="BE136" s="211">
        <f t="shared" si="4"/>
        <v>0</v>
      </c>
      <c r="BF136" s="211">
        <f t="shared" si="5"/>
        <v>7.1</v>
      </c>
      <c r="BG136" s="211">
        <f t="shared" si="6"/>
        <v>0</v>
      </c>
      <c r="BH136" s="211">
        <f t="shared" si="7"/>
        <v>0</v>
      </c>
      <c r="BI136" s="211">
        <f t="shared" si="8"/>
        <v>0</v>
      </c>
      <c r="BJ136" s="14" t="s">
        <v>89</v>
      </c>
      <c r="BK136" s="211">
        <f t="shared" si="9"/>
        <v>7.1</v>
      </c>
      <c r="BL136" s="14" t="s">
        <v>273</v>
      </c>
      <c r="BM136" s="210" t="s">
        <v>180</v>
      </c>
    </row>
    <row r="137" spans="1:65" s="2" customFormat="1" ht="24.2" customHeight="1">
      <c r="A137" s="28"/>
      <c r="B137" s="29"/>
      <c r="C137" s="212" t="s">
        <v>182</v>
      </c>
      <c r="D137" s="212" t="s">
        <v>294</v>
      </c>
      <c r="E137" s="213" t="s">
        <v>768</v>
      </c>
      <c r="F137" s="214" t="s">
        <v>769</v>
      </c>
      <c r="G137" s="215" t="s">
        <v>297</v>
      </c>
      <c r="H137" s="216">
        <v>1</v>
      </c>
      <c r="I137" s="217">
        <v>177.74</v>
      </c>
      <c r="J137" s="217">
        <f t="shared" si="0"/>
        <v>177.74</v>
      </c>
      <c r="K137" s="218"/>
      <c r="L137" s="219"/>
      <c r="M137" s="220" t="s">
        <v>1</v>
      </c>
      <c r="N137" s="221" t="s">
        <v>42</v>
      </c>
      <c r="O137" s="208">
        <v>0</v>
      </c>
      <c r="P137" s="208">
        <f t="shared" si="1"/>
        <v>0</v>
      </c>
      <c r="Q137" s="208">
        <v>0</v>
      </c>
      <c r="R137" s="208">
        <f t="shared" si="2"/>
        <v>0</v>
      </c>
      <c r="S137" s="208">
        <v>0</v>
      </c>
      <c r="T137" s="20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10" t="s">
        <v>606</v>
      </c>
      <c r="AT137" s="210" t="s">
        <v>294</v>
      </c>
      <c r="AU137" s="210" t="s">
        <v>89</v>
      </c>
      <c r="AY137" s="14" t="s">
        <v>157</v>
      </c>
      <c r="BE137" s="211">
        <f t="shared" si="4"/>
        <v>0</v>
      </c>
      <c r="BF137" s="211">
        <f t="shared" si="5"/>
        <v>177.74</v>
      </c>
      <c r="BG137" s="211">
        <f t="shared" si="6"/>
        <v>0</v>
      </c>
      <c r="BH137" s="211">
        <f t="shared" si="7"/>
        <v>0</v>
      </c>
      <c r="BI137" s="211">
        <f t="shared" si="8"/>
        <v>0</v>
      </c>
      <c r="BJ137" s="14" t="s">
        <v>89</v>
      </c>
      <c r="BK137" s="211">
        <f t="shared" si="9"/>
        <v>177.74</v>
      </c>
      <c r="BL137" s="14" t="s">
        <v>273</v>
      </c>
      <c r="BM137" s="210" t="s">
        <v>185</v>
      </c>
    </row>
    <row r="138" spans="1:65" s="2" customFormat="1" ht="16.5" customHeight="1">
      <c r="A138" s="28"/>
      <c r="B138" s="29"/>
      <c r="C138" s="199" t="s">
        <v>173</v>
      </c>
      <c r="D138" s="199" t="s">
        <v>159</v>
      </c>
      <c r="E138" s="200" t="s">
        <v>770</v>
      </c>
      <c r="F138" s="201" t="s">
        <v>771</v>
      </c>
      <c r="G138" s="202" t="s">
        <v>297</v>
      </c>
      <c r="H138" s="203">
        <v>18</v>
      </c>
      <c r="I138" s="204">
        <v>2.83</v>
      </c>
      <c r="J138" s="204">
        <f t="shared" si="0"/>
        <v>50.94</v>
      </c>
      <c r="K138" s="205"/>
      <c r="L138" s="33"/>
      <c r="M138" s="206" t="s">
        <v>1</v>
      </c>
      <c r="N138" s="207" t="s">
        <v>42</v>
      </c>
      <c r="O138" s="208">
        <v>0</v>
      </c>
      <c r="P138" s="208">
        <f t="shared" si="1"/>
        <v>0</v>
      </c>
      <c r="Q138" s="208">
        <v>0</v>
      </c>
      <c r="R138" s="208">
        <f t="shared" si="2"/>
        <v>0</v>
      </c>
      <c r="S138" s="208">
        <v>0</v>
      </c>
      <c r="T138" s="20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10" t="s">
        <v>273</v>
      </c>
      <c r="AT138" s="210" t="s">
        <v>159</v>
      </c>
      <c r="AU138" s="210" t="s">
        <v>89</v>
      </c>
      <c r="AY138" s="14" t="s">
        <v>157</v>
      </c>
      <c r="BE138" s="211">
        <f t="shared" si="4"/>
        <v>0</v>
      </c>
      <c r="BF138" s="211">
        <f t="shared" si="5"/>
        <v>50.94</v>
      </c>
      <c r="BG138" s="211">
        <f t="shared" si="6"/>
        <v>0</v>
      </c>
      <c r="BH138" s="211">
        <f t="shared" si="7"/>
        <v>0</v>
      </c>
      <c r="BI138" s="211">
        <f t="shared" si="8"/>
        <v>0</v>
      </c>
      <c r="BJ138" s="14" t="s">
        <v>89</v>
      </c>
      <c r="BK138" s="211">
        <f t="shared" si="9"/>
        <v>50.94</v>
      </c>
      <c r="BL138" s="14" t="s">
        <v>273</v>
      </c>
      <c r="BM138" s="210" t="s">
        <v>189</v>
      </c>
    </row>
    <row r="139" spans="1:65" s="2" customFormat="1" ht="37.9" customHeight="1">
      <c r="A139" s="28"/>
      <c r="B139" s="29"/>
      <c r="C139" s="212" t="s">
        <v>191</v>
      </c>
      <c r="D139" s="212" t="s">
        <v>294</v>
      </c>
      <c r="E139" s="213" t="s">
        <v>772</v>
      </c>
      <c r="F139" s="214" t="s">
        <v>773</v>
      </c>
      <c r="G139" s="215" t="s">
        <v>297</v>
      </c>
      <c r="H139" s="216">
        <v>18</v>
      </c>
      <c r="I139" s="217">
        <v>1.96</v>
      </c>
      <c r="J139" s="217">
        <f t="shared" si="0"/>
        <v>35.28</v>
      </c>
      <c r="K139" s="218"/>
      <c r="L139" s="219"/>
      <c r="M139" s="220" t="s">
        <v>1</v>
      </c>
      <c r="N139" s="221" t="s">
        <v>42</v>
      </c>
      <c r="O139" s="208">
        <v>0</v>
      </c>
      <c r="P139" s="208">
        <f t="shared" si="1"/>
        <v>0</v>
      </c>
      <c r="Q139" s="208">
        <v>0</v>
      </c>
      <c r="R139" s="208">
        <f t="shared" si="2"/>
        <v>0</v>
      </c>
      <c r="S139" s="208">
        <v>0</v>
      </c>
      <c r="T139" s="20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10" t="s">
        <v>606</v>
      </c>
      <c r="AT139" s="210" t="s">
        <v>294</v>
      </c>
      <c r="AU139" s="210" t="s">
        <v>89</v>
      </c>
      <c r="AY139" s="14" t="s">
        <v>157</v>
      </c>
      <c r="BE139" s="211">
        <f t="shared" si="4"/>
        <v>0</v>
      </c>
      <c r="BF139" s="211">
        <f t="shared" si="5"/>
        <v>35.28</v>
      </c>
      <c r="BG139" s="211">
        <f t="shared" si="6"/>
        <v>0</v>
      </c>
      <c r="BH139" s="211">
        <f t="shared" si="7"/>
        <v>0</v>
      </c>
      <c r="BI139" s="211">
        <f t="shared" si="8"/>
        <v>0</v>
      </c>
      <c r="BJ139" s="14" t="s">
        <v>89</v>
      </c>
      <c r="BK139" s="211">
        <f t="shared" si="9"/>
        <v>35.28</v>
      </c>
      <c r="BL139" s="14" t="s">
        <v>273</v>
      </c>
      <c r="BM139" s="210" t="s">
        <v>194</v>
      </c>
    </row>
    <row r="140" spans="1:65" s="2" customFormat="1" ht="16.5" customHeight="1">
      <c r="A140" s="28"/>
      <c r="B140" s="29"/>
      <c r="C140" s="199" t="s">
        <v>177</v>
      </c>
      <c r="D140" s="199" t="s">
        <v>159</v>
      </c>
      <c r="E140" s="200" t="s">
        <v>774</v>
      </c>
      <c r="F140" s="201" t="s">
        <v>775</v>
      </c>
      <c r="G140" s="202" t="s">
        <v>297</v>
      </c>
      <c r="H140" s="203">
        <v>3</v>
      </c>
      <c r="I140" s="204">
        <v>3.91</v>
      </c>
      <c r="J140" s="204">
        <f t="shared" si="0"/>
        <v>11.73</v>
      </c>
      <c r="K140" s="205"/>
      <c r="L140" s="33"/>
      <c r="M140" s="206" t="s">
        <v>1</v>
      </c>
      <c r="N140" s="207" t="s">
        <v>42</v>
      </c>
      <c r="O140" s="208">
        <v>0</v>
      </c>
      <c r="P140" s="208">
        <f t="shared" si="1"/>
        <v>0</v>
      </c>
      <c r="Q140" s="208">
        <v>0</v>
      </c>
      <c r="R140" s="208">
        <f t="shared" si="2"/>
        <v>0</v>
      </c>
      <c r="S140" s="208">
        <v>0</v>
      </c>
      <c r="T140" s="20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10" t="s">
        <v>273</v>
      </c>
      <c r="AT140" s="210" t="s">
        <v>159</v>
      </c>
      <c r="AU140" s="210" t="s">
        <v>89</v>
      </c>
      <c r="AY140" s="14" t="s">
        <v>157</v>
      </c>
      <c r="BE140" s="211">
        <f t="shared" si="4"/>
        <v>0</v>
      </c>
      <c r="BF140" s="211">
        <f t="shared" si="5"/>
        <v>11.73</v>
      </c>
      <c r="BG140" s="211">
        <f t="shared" si="6"/>
        <v>0</v>
      </c>
      <c r="BH140" s="211">
        <f t="shared" si="7"/>
        <v>0</v>
      </c>
      <c r="BI140" s="211">
        <f t="shared" si="8"/>
        <v>0</v>
      </c>
      <c r="BJ140" s="14" t="s">
        <v>89</v>
      </c>
      <c r="BK140" s="211">
        <f t="shared" si="9"/>
        <v>11.73</v>
      </c>
      <c r="BL140" s="14" t="s">
        <v>273</v>
      </c>
      <c r="BM140" s="210" t="s">
        <v>7</v>
      </c>
    </row>
    <row r="141" spans="1:65" s="2" customFormat="1" ht="16.5" customHeight="1">
      <c r="A141" s="28"/>
      <c r="B141" s="29"/>
      <c r="C141" s="212" t="s">
        <v>197</v>
      </c>
      <c r="D141" s="212" t="s">
        <v>294</v>
      </c>
      <c r="E141" s="213" t="s">
        <v>776</v>
      </c>
      <c r="F141" s="214" t="s">
        <v>777</v>
      </c>
      <c r="G141" s="215" t="s">
        <v>297</v>
      </c>
      <c r="H141" s="216">
        <v>3</v>
      </c>
      <c r="I141" s="217">
        <v>2.11</v>
      </c>
      <c r="J141" s="217">
        <f t="shared" si="0"/>
        <v>6.33</v>
      </c>
      <c r="K141" s="218"/>
      <c r="L141" s="219"/>
      <c r="M141" s="220" t="s">
        <v>1</v>
      </c>
      <c r="N141" s="221" t="s">
        <v>42</v>
      </c>
      <c r="O141" s="208">
        <v>0</v>
      </c>
      <c r="P141" s="208">
        <f t="shared" si="1"/>
        <v>0</v>
      </c>
      <c r="Q141" s="208">
        <v>0</v>
      </c>
      <c r="R141" s="208">
        <f t="shared" si="2"/>
        <v>0</v>
      </c>
      <c r="S141" s="208">
        <v>0</v>
      </c>
      <c r="T141" s="20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10" t="s">
        <v>606</v>
      </c>
      <c r="AT141" s="210" t="s">
        <v>294</v>
      </c>
      <c r="AU141" s="210" t="s">
        <v>89</v>
      </c>
      <c r="AY141" s="14" t="s">
        <v>157</v>
      </c>
      <c r="BE141" s="211">
        <f t="shared" si="4"/>
        <v>0</v>
      </c>
      <c r="BF141" s="211">
        <f t="shared" si="5"/>
        <v>6.33</v>
      </c>
      <c r="BG141" s="211">
        <f t="shared" si="6"/>
        <v>0</v>
      </c>
      <c r="BH141" s="211">
        <f t="shared" si="7"/>
        <v>0</v>
      </c>
      <c r="BI141" s="211">
        <f t="shared" si="8"/>
        <v>0</v>
      </c>
      <c r="BJ141" s="14" t="s">
        <v>89</v>
      </c>
      <c r="BK141" s="211">
        <f t="shared" si="9"/>
        <v>6.33</v>
      </c>
      <c r="BL141" s="14" t="s">
        <v>273</v>
      </c>
      <c r="BM141" s="210" t="s">
        <v>200</v>
      </c>
    </row>
    <row r="142" spans="1:65" s="2" customFormat="1" ht="16.5" customHeight="1">
      <c r="A142" s="28"/>
      <c r="B142" s="29"/>
      <c r="C142" s="199" t="s">
        <v>180</v>
      </c>
      <c r="D142" s="199" t="s">
        <v>159</v>
      </c>
      <c r="E142" s="200" t="s">
        <v>778</v>
      </c>
      <c r="F142" s="201" t="s">
        <v>779</v>
      </c>
      <c r="G142" s="202" t="s">
        <v>297</v>
      </c>
      <c r="H142" s="203">
        <v>9</v>
      </c>
      <c r="I142" s="204">
        <v>12.06</v>
      </c>
      <c r="J142" s="204">
        <f t="shared" si="0"/>
        <v>108.54</v>
      </c>
      <c r="K142" s="205"/>
      <c r="L142" s="33"/>
      <c r="M142" s="206" t="s">
        <v>1</v>
      </c>
      <c r="N142" s="207" t="s">
        <v>42</v>
      </c>
      <c r="O142" s="208">
        <v>0</v>
      </c>
      <c r="P142" s="208">
        <f t="shared" si="1"/>
        <v>0</v>
      </c>
      <c r="Q142" s="208">
        <v>0</v>
      </c>
      <c r="R142" s="208">
        <f t="shared" si="2"/>
        <v>0</v>
      </c>
      <c r="S142" s="208">
        <v>0</v>
      </c>
      <c r="T142" s="20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10" t="s">
        <v>273</v>
      </c>
      <c r="AT142" s="210" t="s">
        <v>159</v>
      </c>
      <c r="AU142" s="210" t="s">
        <v>89</v>
      </c>
      <c r="AY142" s="14" t="s">
        <v>157</v>
      </c>
      <c r="BE142" s="211">
        <f t="shared" si="4"/>
        <v>0</v>
      </c>
      <c r="BF142" s="211">
        <f t="shared" si="5"/>
        <v>108.54</v>
      </c>
      <c r="BG142" s="211">
        <f t="shared" si="6"/>
        <v>0</v>
      </c>
      <c r="BH142" s="211">
        <f t="shared" si="7"/>
        <v>0</v>
      </c>
      <c r="BI142" s="211">
        <f t="shared" si="8"/>
        <v>0</v>
      </c>
      <c r="BJ142" s="14" t="s">
        <v>89</v>
      </c>
      <c r="BK142" s="211">
        <f t="shared" si="9"/>
        <v>108.54</v>
      </c>
      <c r="BL142" s="14" t="s">
        <v>273</v>
      </c>
      <c r="BM142" s="210" t="s">
        <v>203</v>
      </c>
    </row>
    <row r="143" spans="1:65" s="2" customFormat="1" ht="24.2" customHeight="1">
      <c r="A143" s="28"/>
      <c r="B143" s="29"/>
      <c r="C143" s="212" t="s">
        <v>204</v>
      </c>
      <c r="D143" s="212" t="s">
        <v>294</v>
      </c>
      <c r="E143" s="213" t="s">
        <v>780</v>
      </c>
      <c r="F143" s="214" t="s">
        <v>781</v>
      </c>
      <c r="G143" s="215" t="s">
        <v>297</v>
      </c>
      <c r="H143" s="216">
        <v>9</v>
      </c>
      <c r="I143" s="217">
        <v>6.68</v>
      </c>
      <c r="J143" s="217">
        <f t="shared" si="0"/>
        <v>60.12</v>
      </c>
      <c r="K143" s="218"/>
      <c r="L143" s="219"/>
      <c r="M143" s="220" t="s">
        <v>1</v>
      </c>
      <c r="N143" s="221" t="s">
        <v>42</v>
      </c>
      <c r="O143" s="208">
        <v>0</v>
      </c>
      <c r="P143" s="208">
        <f t="shared" si="1"/>
        <v>0</v>
      </c>
      <c r="Q143" s="208">
        <v>0</v>
      </c>
      <c r="R143" s="208">
        <f t="shared" si="2"/>
        <v>0</v>
      </c>
      <c r="S143" s="208">
        <v>0</v>
      </c>
      <c r="T143" s="20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10" t="s">
        <v>606</v>
      </c>
      <c r="AT143" s="210" t="s">
        <v>294</v>
      </c>
      <c r="AU143" s="210" t="s">
        <v>89</v>
      </c>
      <c r="AY143" s="14" t="s">
        <v>157</v>
      </c>
      <c r="BE143" s="211">
        <f t="shared" si="4"/>
        <v>0</v>
      </c>
      <c r="BF143" s="211">
        <f t="shared" si="5"/>
        <v>60.12</v>
      </c>
      <c r="BG143" s="211">
        <f t="shared" si="6"/>
        <v>0</v>
      </c>
      <c r="BH143" s="211">
        <f t="shared" si="7"/>
        <v>0</v>
      </c>
      <c r="BI143" s="211">
        <f t="shared" si="8"/>
        <v>0</v>
      </c>
      <c r="BJ143" s="14" t="s">
        <v>89</v>
      </c>
      <c r="BK143" s="211">
        <f t="shared" si="9"/>
        <v>60.12</v>
      </c>
      <c r="BL143" s="14" t="s">
        <v>273</v>
      </c>
      <c r="BM143" s="210" t="s">
        <v>207</v>
      </c>
    </row>
    <row r="144" spans="1:65" s="2" customFormat="1" ht="21.75" customHeight="1">
      <c r="A144" s="28"/>
      <c r="B144" s="29"/>
      <c r="C144" s="199" t="s">
        <v>185</v>
      </c>
      <c r="D144" s="199" t="s">
        <v>159</v>
      </c>
      <c r="E144" s="200" t="s">
        <v>782</v>
      </c>
      <c r="F144" s="201" t="s">
        <v>783</v>
      </c>
      <c r="G144" s="202" t="s">
        <v>297</v>
      </c>
      <c r="H144" s="203">
        <v>18</v>
      </c>
      <c r="I144" s="204">
        <v>5.46</v>
      </c>
      <c r="J144" s="204">
        <f t="shared" si="0"/>
        <v>98.28</v>
      </c>
      <c r="K144" s="205"/>
      <c r="L144" s="33"/>
      <c r="M144" s="206" t="s">
        <v>1</v>
      </c>
      <c r="N144" s="207" t="s">
        <v>42</v>
      </c>
      <c r="O144" s="208">
        <v>0</v>
      </c>
      <c r="P144" s="208">
        <f t="shared" si="1"/>
        <v>0</v>
      </c>
      <c r="Q144" s="208">
        <v>0</v>
      </c>
      <c r="R144" s="208">
        <f t="shared" si="2"/>
        <v>0</v>
      </c>
      <c r="S144" s="208">
        <v>0</v>
      </c>
      <c r="T144" s="20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10" t="s">
        <v>273</v>
      </c>
      <c r="AT144" s="210" t="s">
        <v>159</v>
      </c>
      <c r="AU144" s="210" t="s">
        <v>89</v>
      </c>
      <c r="AY144" s="14" t="s">
        <v>157</v>
      </c>
      <c r="BE144" s="211">
        <f t="shared" si="4"/>
        <v>0</v>
      </c>
      <c r="BF144" s="211">
        <f t="shared" si="5"/>
        <v>98.28</v>
      </c>
      <c r="BG144" s="211">
        <f t="shared" si="6"/>
        <v>0</v>
      </c>
      <c r="BH144" s="211">
        <f t="shared" si="7"/>
        <v>0</v>
      </c>
      <c r="BI144" s="211">
        <f t="shared" si="8"/>
        <v>0</v>
      </c>
      <c r="BJ144" s="14" t="s">
        <v>89</v>
      </c>
      <c r="BK144" s="211">
        <f t="shared" si="9"/>
        <v>98.28</v>
      </c>
      <c r="BL144" s="14" t="s">
        <v>273</v>
      </c>
      <c r="BM144" s="210" t="s">
        <v>210</v>
      </c>
    </row>
    <row r="145" spans="1:65" s="2" customFormat="1" ht="24.2" customHeight="1">
      <c r="A145" s="28"/>
      <c r="B145" s="29"/>
      <c r="C145" s="212" t="s">
        <v>211</v>
      </c>
      <c r="D145" s="212" t="s">
        <v>294</v>
      </c>
      <c r="E145" s="213" t="s">
        <v>784</v>
      </c>
      <c r="F145" s="214" t="s">
        <v>785</v>
      </c>
      <c r="G145" s="215" t="s">
        <v>297</v>
      </c>
      <c r="H145" s="216">
        <v>18</v>
      </c>
      <c r="I145" s="217">
        <v>2.0099999999999998</v>
      </c>
      <c r="J145" s="217">
        <f t="shared" si="0"/>
        <v>36.18</v>
      </c>
      <c r="K145" s="218"/>
      <c r="L145" s="219"/>
      <c r="M145" s="220" t="s">
        <v>1</v>
      </c>
      <c r="N145" s="221" t="s">
        <v>42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10" t="s">
        <v>606</v>
      </c>
      <c r="AT145" s="210" t="s">
        <v>294</v>
      </c>
      <c r="AU145" s="210" t="s">
        <v>89</v>
      </c>
      <c r="AY145" s="14" t="s">
        <v>157</v>
      </c>
      <c r="BE145" s="211">
        <f t="shared" si="4"/>
        <v>0</v>
      </c>
      <c r="BF145" s="211">
        <f t="shared" si="5"/>
        <v>36.18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4" t="s">
        <v>89</v>
      </c>
      <c r="BK145" s="211">
        <f t="shared" si="9"/>
        <v>36.18</v>
      </c>
      <c r="BL145" s="14" t="s">
        <v>273</v>
      </c>
      <c r="BM145" s="210" t="s">
        <v>214</v>
      </c>
    </row>
    <row r="146" spans="1:65" s="2" customFormat="1" ht="16.5" customHeight="1">
      <c r="A146" s="28"/>
      <c r="B146" s="29"/>
      <c r="C146" s="199" t="s">
        <v>189</v>
      </c>
      <c r="D146" s="199" t="s">
        <v>159</v>
      </c>
      <c r="E146" s="200" t="s">
        <v>786</v>
      </c>
      <c r="F146" s="201" t="s">
        <v>787</v>
      </c>
      <c r="G146" s="202" t="s">
        <v>297</v>
      </c>
      <c r="H146" s="203">
        <v>18</v>
      </c>
      <c r="I146" s="204">
        <v>16.13</v>
      </c>
      <c r="J146" s="204">
        <f t="shared" si="0"/>
        <v>290.33999999999997</v>
      </c>
      <c r="K146" s="205"/>
      <c r="L146" s="33"/>
      <c r="M146" s="206" t="s">
        <v>1</v>
      </c>
      <c r="N146" s="207" t="s">
        <v>42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10" t="s">
        <v>273</v>
      </c>
      <c r="AT146" s="210" t="s">
        <v>159</v>
      </c>
      <c r="AU146" s="210" t="s">
        <v>89</v>
      </c>
      <c r="AY146" s="14" t="s">
        <v>157</v>
      </c>
      <c r="BE146" s="211">
        <f t="shared" si="4"/>
        <v>0</v>
      </c>
      <c r="BF146" s="211">
        <f t="shared" si="5"/>
        <v>290.33999999999997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4" t="s">
        <v>89</v>
      </c>
      <c r="BK146" s="211">
        <f t="shared" si="9"/>
        <v>290.33999999999997</v>
      </c>
      <c r="BL146" s="14" t="s">
        <v>273</v>
      </c>
      <c r="BM146" s="210" t="s">
        <v>217</v>
      </c>
    </row>
    <row r="147" spans="1:65" s="2" customFormat="1" ht="33" customHeight="1">
      <c r="A147" s="28"/>
      <c r="B147" s="29"/>
      <c r="C147" s="212" t="s">
        <v>218</v>
      </c>
      <c r="D147" s="212" t="s">
        <v>294</v>
      </c>
      <c r="E147" s="213" t="s">
        <v>788</v>
      </c>
      <c r="F147" s="214" t="s">
        <v>789</v>
      </c>
      <c r="G147" s="215" t="s">
        <v>297</v>
      </c>
      <c r="H147" s="216">
        <v>18</v>
      </c>
      <c r="I147" s="217">
        <v>17.62</v>
      </c>
      <c r="J147" s="217">
        <f t="shared" si="0"/>
        <v>317.16000000000003</v>
      </c>
      <c r="K147" s="218"/>
      <c r="L147" s="219"/>
      <c r="M147" s="220" t="s">
        <v>1</v>
      </c>
      <c r="N147" s="221" t="s">
        <v>42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10" t="s">
        <v>606</v>
      </c>
      <c r="AT147" s="210" t="s">
        <v>294</v>
      </c>
      <c r="AU147" s="210" t="s">
        <v>89</v>
      </c>
      <c r="AY147" s="14" t="s">
        <v>157</v>
      </c>
      <c r="BE147" s="211">
        <f t="shared" si="4"/>
        <v>0</v>
      </c>
      <c r="BF147" s="211">
        <f t="shared" si="5"/>
        <v>317.16000000000003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4" t="s">
        <v>89</v>
      </c>
      <c r="BK147" s="211">
        <f t="shared" si="9"/>
        <v>317.16000000000003</v>
      </c>
      <c r="BL147" s="14" t="s">
        <v>273</v>
      </c>
      <c r="BM147" s="210" t="s">
        <v>221</v>
      </c>
    </row>
    <row r="148" spans="1:65" s="2" customFormat="1" ht="21.75" customHeight="1">
      <c r="A148" s="28"/>
      <c r="B148" s="29"/>
      <c r="C148" s="199" t="s">
        <v>194</v>
      </c>
      <c r="D148" s="199" t="s">
        <v>159</v>
      </c>
      <c r="E148" s="200" t="s">
        <v>790</v>
      </c>
      <c r="F148" s="201" t="s">
        <v>791</v>
      </c>
      <c r="G148" s="202" t="s">
        <v>287</v>
      </c>
      <c r="H148" s="203">
        <v>290</v>
      </c>
      <c r="I148" s="204">
        <v>2.5499999999999998</v>
      </c>
      <c r="J148" s="204">
        <f t="shared" si="0"/>
        <v>739.5</v>
      </c>
      <c r="K148" s="205"/>
      <c r="L148" s="33"/>
      <c r="M148" s="206" t="s">
        <v>1</v>
      </c>
      <c r="N148" s="207" t="s">
        <v>42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10" t="s">
        <v>273</v>
      </c>
      <c r="AT148" s="210" t="s">
        <v>159</v>
      </c>
      <c r="AU148" s="210" t="s">
        <v>89</v>
      </c>
      <c r="AY148" s="14" t="s">
        <v>157</v>
      </c>
      <c r="BE148" s="211">
        <f t="shared" si="4"/>
        <v>0</v>
      </c>
      <c r="BF148" s="211">
        <f t="shared" si="5"/>
        <v>739.5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4" t="s">
        <v>89</v>
      </c>
      <c r="BK148" s="211">
        <f t="shared" si="9"/>
        <v>739.5</v>
      </c>
      <c r="BL148" s="14" t="s">
        <v>273</v>
      </c>
      <c r="BM148" s="210" t="s">
        <v>224</v>
      </c>
    </row>
    <row r="149" spans="1:65" s="2" customFormat="1" ht="21.75" customHeight="1">
      <c r="A149" s="28"/>
      <c r="B149" s="29"/>
      <c r="C149" s="212" t="s">
        <v>225</v>
      </c>
      <c r="D149" s="212" t="s">
        <v>294</v>
      </c>
      <c r="E149" s="213" t="s">
        <v>792</v>
      </c>
      <c r="F149" s="214" t="s">
        <v>793</v>
      </c>
      <c r="G149" s="215" t="s">
        <v>689</v>
      </c>
      <c r="H149" s="216">
        <v>39.15</v>
      </c>
      <c r="I149" s="217">
        <v>7.77</v>
      </c>
      <c r="J149" s="217">
        <f t="shared" si="0"/>
        <v>304.2</v>
      </c>
      <c r="K149" s="218"/>
      <c r="L149" s="219"/>
      <c r="M149" s="220" t="s">
        <v>1</v>
      </c>
      <c r="N149" s="221" t="s">
        <v>42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10" t="s">
        <v>606</v>
      </c>
      <c r="AT149" s="210" t="s">
        <v>294</v>
      </c>
      <c r="AU149" s="210" t="s">
        <v>89</v>
      </c>
      <c r="AY149" s="14" t="s">
        <v>157</v>
      </c>
      <c r="BE149" s="211">
        <f t="shared" si="4"/>
        <v>0</v>
      </c>
      <c r="BF149" s="211">
        <f t="shared" si="5"/>
        <v>304.2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4" t="s">
        <v>89</v>
      </c>
      <c r="BK149" s="211">
        <f t="shared" si="9"/>
        <v>304.2</v>
      </c>
      <c r="BL149" s="14" t="s">
        <v>273</v>
      </c>
      <c r="BM149" s="210" t="s">
        <v>228</v>
      </c>
    </row>
    <row r="150" spans="1:65" s="2" customFormat="1" ht="21.75" customHeight="1">
      <c r="A150" s="28"/>
      <c r="B150" s="29"/>
      <c r="C150" s="199" t="s">
        <v>7</v>
      </c>
      <c r="D150" s="199" t="s">
        <v>159</v>
      </c>
      <c r="E150" s="200" t="s">
        <v>794</v>
      </c>
      <c r="F150" s="201" t="s">
        <v>795</v>
      </c>
      <c r="G150" s="202" t="s">
        <v>297</v>
      </c>
      <c r="H150" s="203">
        <v>58</v>
      </c>
      <c r="I150" s="204">
        <v>1.69</v>
      </c>
      <c r="J150" s="204">
        <f t="shared" si="0"/>
        <v>98.02</v>
      </c>
      <c r="K150" s="205"/>
      <c r="L150" s="33"/>
      <c r="M150" s="206" t="s">
        <v>1</v>
      </c>
      <c r="N150" s="207" t="s">
        <v>42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10" t="s">
        <v>273</v>
      </c>
      <c r="AT150" s="210" t="s">
        <v>159</v>
      </c>
      <c r="AU150" s="210" t="s">
        <v>89</v>
      </c>
      <c r="AY150" s="14" t="s">
        <v>157</v>
      </c>
      <c r="BE150" s="211">
        <f t="shared" si="4"/>
        <v>0</v>
      </c>
      <c r="BF150" s="211">
        <f t="shared" si="5"/>
        <v>98.02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4" t="s">
        <v>89</v>
      </c>
      <c r="BK150" s="211">
        <f t="shared" si="9"/>
        <v>98.02</v>
      </c>
      <c r="BL150" s="14" t="s">
        <v>273</v>
      </c>
      <c r="BM150" s="210" t="s">
        <v>231</v>
      </c>
    </row>
    <row r="151" spans="1:65" s="2" customFormat="1" ht="24.2" customHeight="1">
      <c r="A151" s="28"/>
      <c r="B151" s="29"/>
      <c r="C151" s="212" t="s">
        <v>232</v>
      </c>
      <c r="D151" s="212" t="s">
        <v>294</v>
      </c>
      <c r="E151" s="213" t="s">
        <v>796</v>
      </c>
      <c r="F151" s="214" t="s">
        <v>797</v>
      </c>
      <c r="G151" s="215" t="s">
        <v>297</v>
      </c>
      <c r="H151" s="216">
        <v>58</v>
      </c>
      <c r="I151" s="217">
        <v>2.35</v>
      </c>
      <c r="J151" s="217">
        <f t="shared" si="0"/>
        <v>136.30000000000001</v>
      </c>
      <c r="K151" s="218"/>
      <c r="L151" s="219"/>
      <c r="M151" s="220" t="s">
        <v>1</v>
      </c>
      <c r="N151" s="221" t="s">
        <v>42</v>
      </c>
      <c r="O151" s="208">
        <v>0</v>
      </c>
      <c r="P151" s="208">
        <f t="shared" si="1"/>
        <v>0</v>
      </c>
      <c r="Q151" s="208">
        <v>0</v>
      </c>
      <c r="R151" s="208">
        <f t="shared" si="2"/>
        <v>0</v>
      </c>
      <c r="S151" s="208">
        <v>0</v>
      </c>
      <c r="T151" s="209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10" t="s">
        <v>606</v>
      </c>
      <c r="AT151" s="210" t="s">
        <v>294</v>
      </c>
      <c r="AU151" s="210" t="s">
        <v>89</v>
      </c>
      <c r="AY151" s="14" t="s">
        <v>157</v>
      </c>
      <c r="BE151" s="211">
        <f t="shared" si="4"/>
        <v>0</v>
      </c>
      <c r="BF151" s="211">
        <f t="shared" si="5"/>
        <v>136.30000000000001</v>
      </c>
      <c r="BG151" s="211">
        <f t="shared" si="6"/>
        <v>0</v>
      </c>
      <c r="BH151" s="211">
        <f t="shared" si="7"/>
        <v>0</v>
      </c>
      <c r="BI151" s="211">
        <f t="shared" si="8"/>
        <v>0</v>
      </c>
      <c r="BJ151" s="14" t="s">
        <v>89</v>
      </c>
      <c r="BK151" s="211">
        <f t="shared" si="9"/>
        <v>136.30000000000001</v>
      </c>
      <c r="BL151" s="14" t="s">
        <v>273</v>
      </c>
      <c r="BM151" s="210" t="s">
        <v>235</v>
      </c>
    </row>
    <row r="152" spans="1:65" s="2" customFormat="1" ht="21.75" customHeight="1">
      <c r="A152" s="28"/>
      <c r="B152" s="29"/>
      <c r="C152" s="199" t="s">
        <v>200</v>
      </c>
      <c r="D152" s="199" t="s">
        <v>159</v>
      </c>
      <c r="E152" s="200" t="s">
        <v>798</v>
      </c>
      <c r="F152" s="201" t="s">
        <v>799</v>
      </c>
      <c r="G152" s="202" t="s">
        <v>297</v>
      </c>
      <c r="H152" s="203">
        <v>6</v>
      </c>
      <c r="I152" s="204">
        <v>2.83</v>
      </c>
      <c r="J152" s="204">
        <f t="shared" si="0"/>
        <v>16.98</v>
      </c>
      <c r="K152" s="205"/>
      <c r="L152" s="33"/>
      <c r="M152" s="206" t="s">
        <v>1</v>
      </c>
      <c r="N152" s="207" t="s">
        <v>42</v>
      </c>
      <c r="O152" s="208">
        <v>0</v>
      </c>
      <c r="P152" s="208">
        <f t="shared" si="1"/>
        <v>0</v>
      </c>
      <c r="Q152" s="208">
        <v>0</v>
      </c>
      <c r="R152" s="208">
        <f t="shared" si="2"/>
        <v>0</v>
      </c>
      <c r="S152" s="208">
        <v>0</v>
      </c>
      <c r="T152" s="209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10" t="s">
        <v>273</v>
      </c>
      <c r="AT152" s="210" t="s">
        <v>159</v>
      </c>
      <c r="AU152" s="210" t="s">
        <v>89</v>
      </c>
      <c r="AY152" s="14" t="s">
        <v>157</v>
      </c>
      <c r="BE152" s="211">
        <f t="shared" si="4"/>
        <v>0</v>
      </c>
      <c r="BF152" s="211">
        <f t="shared" si="5"/>
        <v>16.98</v>
      </c>
      <c r="BG152" s="211">
        <f t="shared" si="6"/>
        <v>0</v>
      </c>
      <c r="BH152" s="211">
        <f t="shared" si="7"/>
        <v>0</v>
      </c>
      <c r="BI152" s="211">
        <f t="shared" si="8"/>
        <v>0</v>
      </c>
      <c r="BJ152" s="14" t="s">
        <v>89</v>
      </c>
      <c r="BK152" s="211">
        <f t="shared" si="9"/>
        <v>16.98</v>
      </c>
      <c r="BL152" s="14" t="s">
        <v>273</v>
      </c>
      <c r="BM152" s="210" t="s">
        <v>238</v>
      </c>
    </row>
    <row r="153" spans="1:65" s="2" customFormat="1" ht="24.2" customHeight="1">
      <c r="A153" s="28"/>
      <c r="B153" s="29"/>
      <c r="C153" s="212" t="s">
        <v>239</v>
      </c>
      <c r="D153" s="212" t="s">
        <v>294</v>
      </c>
      <c r="E153" s="213" t="s">
        <v>800</v>
      </c>
      <c r="F153" s="214" t="s">
        <v>801</v>
      </c>
      <c r="G153" s="215" t="s">
        <v>297</v>
      </c>
      <c r="H153" s="216">
        <v>6</v>
      </c>
      <c r="I153" s="217">
        <v>1.1000000000000001</v>
      </c>
      <c r="J153" s="217">
        <f t="shared" si="0"/>
        <v>6.6</v>
      </c>
      <c r="K153" s="218"/>
      <c r="L153" s="219"/>
      <c r="M153" s="220" t="s">
        <v>1</v>
      </c>
      <c r="N153" s="221" t="s">
        <v>42</v>
      </c>
      <c r="O153" s="208">
        <v>0</v>
      </c>
      <c r="P153" s="208">
        <f t="shared" si="1"/>
        <v>0</v>
      </c>
      <c r="Q153" s="208">
        <v>0</v>
      </c>
      <c r="R153" s="208">
        <f t="shared" si="2"/>
        <v>0</v>
      </c>
      <c r="S153" s="208">
        <v>0</v>
      </c>
      <c r="T153" s="209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10" t="s">
        <v>606</v>
      </c>
      <c r="AT153" s="210" t="s">
        <v>294</v>
      </c>
      <c r="AU153" s="210" t="s">
        <v>89</v>
      </c>
      <c r="AY153" s="14" t="s">
        <v>157</v>
      </c>
      <c r="BE153" s="211">
        <f t="shared" si="4"/>
        <v>0</v>
      </c>
      <c r="BF153" s="211">
        <f t="shared" si="5"/>
        <v>6.6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4" t="s">
        <v>89</v>
      </c>
      <c r="BK153" s="211">
        <f t="shared" si="9"/>
        <v>6.6</v>
      </c>
      <c r="BL153" s="14" t="s">
        <v>273</v>
      </c>
      <c r="BM153" s="210" t="s">
        <v>242</v>
      </c>
    </row>
    <row r="154" spans="1:65" s="2" customFormat="1" ht="16.5" customHeight="1">
      <c r="A154" s="28"/>
      <c r="B154" s="29"/>
      <c r="C154" s="199" t="s">
        <v>203</v>
      </c>
      <c r="D154" s="199" t="s">
        <v>159</v>
      </c>
      <c r="E154" s="200" t="s">
        <v>802</v>
      </c>
      <c r="F154" s="201" t="s">
        <v>803</v>
      </c>
      <c r="G154" s="202" t="s">
        <v>297</v>
      </c>
      <c r="H154" s="203">
        <v>58</v>
      </c>
      <c r="I154" s="204">
        <v>1.98</v>
      </c>
      <c r="J154" s="204">
        <f t="shared" si="0"/>
        <v>114.84</v>
      </c>
      <c r="K154" s="205"/>
      <c r="L154" s="33"/>
      <c r="M154" s="206" t="s">
        <v>1</v>
      </c>
      <c r="N154" s="207" t="s">
        <v>42</v>
      </c>
      <c r="O154" s="208">
        <v>0</v>
      </c>
      <c r="P154" s="208">
        <f t="shared" si="1"/>
        <v>0</v>
      </c>
      <c r="Q154" s="208">
        <v>0</v>
      </c>
      <c r="R154" s="208">
        <f t="shared" si="2"/>
        <v>0</v>
      </c>
      <c r="S154" s="208">
        <v>0</v>
      </c>
      <c r="T154" s="209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10" t="s">
        <v>273</v>
      </c>
      <c r="AT154" s="210" t="s">
        <v>159</v>
      </c>
      <c r="AU154" s="210" t="s">
        <v>89</v>
      </c>
      <c r="AY154" s="14" t="s">
        <v>157</v>
      </c>
      <c r="BE154" s="211">
        <f t="shared" si="4"/>
        <v>0</v>
      </c>
      <c r="BF154" s="211">
        <f t="shared" si="5"/>
        <v>114.84</v>
      </c>
      <c r="BG154" s="211">
        <f t="shared" si="6"/>
        <v>0</v>
      </c>
      <c r="BH154" s="211">
        <f t="shared" si="7"/>
        <v>0</v>
      </c>
      <c r="BI154" s="211">
        <f t="shared" si="8"/>
        <v>0</v>
      </c>
      <c r="BJ154" s="14" t="s">
        <v>89</v>
      </c>
      <c r="BK154" s="211">
        <f t="shared" si="9"/>
        <v>114.84</v>
      </c>
      <c r="BL154" s="14" t="s">
        <v>273</v>
      </c>
      <c r="BM154" s="210" t="s">
        <v>245</v>
      </c>
    </row>
    <row r="155" spans="1:65" s="2" customFormat="1" ht="33" customHeight="1">
      <c r="A155" s="28"/>
      <c r="B155" s="29"/>
      <c r="C155" s="212" t="s">
        <v>246</v>
      </c>
      <c r="D155" s="212" t="s">
        <v>294</v>
      </c>
      <c r="E155" s="213" t="s">
        <v>804</v>
      </c>
      <c r="F155" s="214" t="s">
        <v>805</v>
      </c>
      <c r="G155" s="215" t="s">
        <v>297</v>
      </c>
      <c r="H155" s="216">
        <v>58</v>
      </c>
      <c r="I155" s="217">
        <v>0.73</v>
      </c>
      <c r="J155" s="217">
        <f t="shared" si="0"/>
        <v>42.34</v>
      </c>
      <c r="K155" s="218"/>
      <c r="L155" s="219"/>
      <c r="M155" s="220" t="s">
        <v>1</v>
      </c>
      <c r="N155" s="221" t="s">
        <v>42</v>
      </c>
      <c r="O155" s="208">
        <v>0</v>
      </c>
      <c r="P155" s="208">
        <f t="shared" si="1"/>
        <v>0</v>
      </c>
      <c r="Q155" s="208">
        <v>0</v>
      </c>
      <c r="R155" s="208">
        <f t="shared" si="2"/>
        <v>0</v>
      </c>
      <c r="S155" s="208">
        <v>0</v>
      </c>
      <c r="T155" s="209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10" t="s">
        <v>606</v>
      </c>
      <c r="AT155" s="210" t="s">
        <v>294</v>
      </c>
      <c r="AU155" s="210" t="s">
        <v>89</v>
      </c>
      <c r="AY155" s="14" t="s">
        <v>157</v>
      </c>
      <c r="BE155" s="211">
        <f t="shared" si="4"/>
        <v>0</v>
      </c>
      <c r="BF155" s="211">
        <f t="shared" si="5"/>
        <v>42.34</v>
      </c>
      <c r="BG155" s="211">
        <f t="shared" si="6"/>
        <v>0</v>
      </c>
      <c r="BH155" s="211">
        <f t="shared" si="7"/>
        <v>0</v>
      </c>
      <c r="BI155" s="211">
        <f t="shared" si="8"/>
        <v>0</v>
      </c>
      <c r="BJ155" s="14" t="s">
        <v>89</v>
      </c>
      <c r="BK155" s="211">
        <f t="shared" si="9"/>
        <v>42.34</v>
      </c>
      <c r="BL155" s="14" t="s">
        <v>273</v>
      </c>
      <c r="BM155" s="210" t="s">
        <v>249</v>
      </c>
    </row>
    <row r="156" spans="1:65" s="2" customFormat="1" ht="16.5" customHeight="1">
      <c r="A156" s="28"/>
      <c r="B156" s="29"/>
      <c r="C156" s="199" t="s">
        <v>207</v>
      </c>
      <c r="D156" s="199" t="s">
        <v>159</v>
      </c>
      <c r="E156" s="200" t="s">
        <v>806</v>
      </c>
      <c r="F156" s="201" t="s">
        <v>807</v>
      </c>
      <c r="G156" s="202" t="s">
        <v>297</v>
      </c>
      <c r="H156" s="203">
        <v>4</v>
      </c>
      <c r="I156" s="204">
        <v>1.69</v>
      </c>
      <c r="J156" s="204">
        <f t="shared" si="0"/>
        <v>6.76</v>
      </c>
      <c r="K156" s="205"/>
      <c r="L156" s="33"/>
      <c r="M156" s="206" t="s">
        <v>1</v>
      </c>
      <c r="N156" s="207" t="s">
        <v>42</v>
      </c>
      <c r="O156" s="208">
        <v>0</v>
      </c>
      <c r="P156" s="208">
        <f t="shared" si="1"/>
        <v>0</v>
      </c>
      <c r="Q156" s="208">
        <v>0</v>
      </c>
      <c r="R156" s="208">
        <f t="shared" si="2"/>
        <v>0</v>
      </c>
      <c r="S156" s="208">
        <v>0</v>
      </c>
      <c r="T156" s="209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10" t="s">
        <v>273</v>
      </c>
      <c r="AT156" s="210" t="s">
        <v>159</v>
      </c>
      <c r="AU156" s="210" t="s">
        <v>89</v>
      </c>
      <c r="AY156" s="14" t="s">
        <v>157</v>
      </c>
      <c r="BE156" s="211">
        <f t="shared" si="4"/>
        <v>0</v>
      </c>
      <c r="BF156" s="211">
        <f t="shared" si="5"/>
        <v>6.76</v>
      </c>
      <c r="BG156" s="211">
        <f t="shared" si="6"/>
        <v>0</v>
      </c>
      <c r="BH156" s="211">
        <f t="shared" si="7"/>
        <v>0</v>
      </c>
      <c r="BI156" s="211">
        <f t="shared" si="8"/>
        <v>0</v>
      </c>
      <c r="BJ156" s="14" t="s">
        <v>89</v>
      </c>
      <c r="BK156" s="211">
        <f t="shared" si="9"/>
        <v>6.76</v>
      </c>
      <c r="BL156" s="14" t="s">
        <v>273</v>
      </c>
      <c r="BM156" s="210" t="s">
        <v>252</v>
      </c>
    </row>
    <row r="157" spans="1:65" s="2" customFormat="1" ht="33" customHeight="1">
      <c r="A157" s="28"/>
      <c r="B157" s="29"/>
      <c r="C157" s="212" t="s">
        <v>253</v>
      </c>
      <c r="D157" s="212" t="s">
        <v>294</v>
      </c>
      <c r="E157" s="213" t="s">
        <v>808</v>
      </c>
      <c r="F157" s="214" t="s">
        <v>809</v>
      </c>
      <c r="G157" s="215" t="s">
        <v>297</v>
      </c>
      <c r="H157" s="216">
        <v>4</v>
      </c>
      <c r="I157" s="217">
        <v>0.81</v>
      </c>
      <c r="J157" s="217">
        <f t="shared" si="0"/>
        <v>3.24</v>
      </c>
      <c r="K157" s="218"/>
      <c r="L157" s="219"/>
      <c r="M157" s="220" t="s">
        <v>1</v>
      </c>
      <c r="N157" s="221" t="s">
        <v>42</v>
      </c>
      <c r="O157" s="208">
        <v>0</v>
      </c>
      <c r="P157" s="208">
        <f t="shared" si="1"/>
        <v>0</v>
      </c>
      <c r="Q157" s="208">
        <v>0</v>
      </c>
      <c r="R157" s="208">
        <f t="shared" si="2"/>
        <v>0</v>
      </c>
      <c r="S157" s="208">
        <v>0</v>
      </c>
      <c r="T157" s="209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10" t="s">
        <v>606</v>
      </c>
      <c r="AT157" s="210" t="s">
        <v>294</v>
      </c>
      <c r="AU157" s="210" t="s">
        <v>89</v>
      </c>
      <c r="AY157" s="14" t="s">
        <v>157</v>
      </c>
      <c r="BE157" s="211">
        <f t="shared" si="4"/>
        <v>0</v>
      </c>
      <c r="BF157" s="211">
        <f t="shared" si="5"/>
        <v>3.24</v>
      </c>
      <c r="BG157" s="211">
        <f t="shared" si="6"/>
        <v>0</v>
      </c>
      <c r="BH157" s="211">
        <f t="shared" si="7"/>
        <v>0</v>
      </c>
      <c r="BI157" s="211">
        <f t="shared" si="8"/>
        <v>0</v>
      </c>
      <c r="BJ157" s="14" t="s">
        <v>89</v>
      </c>
      <c r="BK157" s="211">
        <f t="shared" si="9"/>
        <v>3.24</v>
      </c>
      <c r="BL157" s="14" t="s">
        <v>273</v>
      </c>
      <c r="BM157" s="210" t="s">
        <v>256</v>
      </c>
    </row>
    <row r="158" spans="1:65" s="2" customFormat="1" ht="16.5" customHeight="1">
      <c r="A158" s="28"/>
      <c r="B158" s="29"/>
      <c r="C158" s="199" t="s">
        <v>210</v>
      </c>
      <c r="D158" s="199" t="s">
        <v>159</v>
      </c>
      <c r="E158" s="200" t="s">
        <v>810</v>
      </c>
      <c r="F158" s="201" t="s">
        <v>811</v>
      </c>
      <c r="G158" s="202" t="s">
        <v>297</v>
      </c>
      <c r="H158" s="203">
        <v>18</v>
      </c>
      <c r="I158" s="204">
        <v>2.83</v>
      </c>
      <c r="J158" s="204">
        <f t="shared" si="0"/>
        <v>50.94</v>
      </c>
      <c r="K158" s="205"/>
      <c r="L158" s="33"/>
      <c r="M158" s="206" t="s">
        <v>1</v>
      </c>
      <c r="N158" s="207" t="s">
        <v>42</v>
      </c>
      <c r="O158" s="208">
        <v>0</v>
      </c>
      <c r="P158" s="208">
        <f t="shared" si="1"/>
        <v>0</v>
      </c>
      <c r="Q158" s="208">
        <v>0</v>
      </c>
      <c r="R158" s="208">
        <f t="shared" si="2"/>
        <v>0</v>
      </c>
      <c r="S158" s="208">
        <v>0</v>
      </c>
      <c r="T158" s="209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10" t="s">
        <v>273</v>
      </c>
      <c r="AT158" s="210" t="s">
        <v>159</v>
      </c>
      <c r="AU158" s="210" t="s">
        <v>89</v>
      </c>
      <c r="AY158" s="14" t="s">
        <v>157</v>
      </c>
      <c r="BE158" s="211">
        <f t="shared" si="4"/>
        <v>0</v>
      </c>
      <c r="BF158" s="211">
        <f t="shared" si="5"/>
        <v>50.94</v>
      </c>
      <c r="BG158" s="211">
        <f t="shared" si="6"/>
        <v>0</v>
      </c>
      <c r="BH158" s="211">
        <f t="shared" si="7"/>
        <v>0</v>
      </c>
      <c r="BI158" s="211">
        <f t="shared" si="8"/>
        <v>0</v>
      </c>
      <c r="BJ158" s="14" t="s">
        <v>89</v>
      </c>
      <c r="BK158" s="211">
        <f t="shared" si="9"/>
        <v>50.94</v>
      </c>
      <c r="BL158" s="14" t="s">
        <v>273</v>
      </c>
      <c r="BM158" s="210" t="s">
        <v>259</v>
      </c>
    </row>
    <row r="159" spans="1:65" s="2" customFormat="1" ht="24.2" customHeight="1">
      <c r="A159" s="28"/>
      <c r="B159" s="29"/>
      <c r="C159" s="212" t="s">
        <v>260</v>
      </c>
      <c r="D159" s="212" t="s">
        <v>294</v>
      </c>
      <c r="E159" s="213" t="s">
        <v>812</v>
      </c>
      <c r="F159" s="214" t="s">
        <v>813</v>
      </c>
      <c r="G159" s="215" t="s">
        <v>297</v>
      </c>
      <c r="H159" s="216">
        <v>18</v>
      </c>
      <c r="I159" s="217">
        <v>1.49</v>
      </c>
      <c r="J159" s="217">
        <f t="shared" si="0"/>
        <v>26.82</v>
      </c>
      <c r="K159" s="218"/>
      <c r="L159" s="219"/>
      <c r="M159" s="220" t="s">
        <v>1</v>
      </c>
      <c r="N159" s="221" t="s">
        <v>42</v>
      </c>
      <c r="O159" s="208">
        <v>0</v>
      </c>
      <c r="P159" s="208">
        <f t="shared" si="1"/>
        <v>0</v>
      </c>
      <c r="Q159" s="208">
        <v>0</v>
      </c>
      <c r="R159" s="208">
        <f t="shared" si="2"/>
        <v>0</v>
      </c>
      <c r="S159" s="208">
        <v>0</v>
      </c>
      <c r="T159" s="209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10" t="s">
        <v>606</v>
      </c>
      <c r="AT159" s="210" t="s">
        <v>294</v>
      </c>
      <c r="AU159" s="210" t="s">
        <v>89</v>
      </c>
      <c r="AY159" s="14" t="s">
        <v>157</v>
      </c>
      <c r="BE159" s="211">
        <f t="shared" si="4"/>
        <v>0</v>
      </c>
      <c r="BF159" s="211">
        <f t="shared" si="5"/>
        <v>26.82</v>
      </c>
      <c r="BG159" s="211">
        <f t="shared" si="6"/>
        <v>0</v>
      </c>
      <c r="BH159" s="211">
        <f t="shared" si="7"/>
        <v>0</v>
      </c>
      <c r="BI159" s="211">
        <f t="shared" si="8"/>
        <v>0</v>
      </c>
      <c r="BJ159" s="14" t="s">
        <v>89</v>
      </c>
      <c r="BK159" s="211">
        <f t="shared" si="9"/>
        <v>26.82</v>
      </c>
      <c r="BL159" s="14" t="s">
        <v>273</v>
      </c>
      <c r="BM159" s="210" t="s">
        <v>263</v>
      </c>
    </row>
    <row r="160" spans="1:65" s="2" customFormat="1" ht="16.5" customHeight="1">
      <c r="A160" s="28"/>
      <c r="B160" s="29"/>
      <c r="C160" s="199" t="s">
        <v>214</v>
      </c>
      <c r="D160" s="199" t="s">
        <v>159</v>
      </c>
      <c r="E160" s="200" t="s">
        <v>814</v>
      </c>
      <c r="F160" s="201" t="s">
        <v>815</v>
      </c>
      <c r="G160" s="202" t="s">
        <v>297</v>
      </c>
      <c r="H160" s="203">
        <v>9</v>
      </c>
      <c r="I160" s="204">
        <v>2.83</v>
      </c>
      <c r="J160" s="204">
        <f t="shared" si="0"/>
        <v>25.47</v>
      </c>
      <c r="K160" s="205"/>
      <c r="L160" s="33"/>
      <c r="M160" s="206" t="s">
        <v>1</v>
      </c>
      <c r="N160" s="207" t="s">
        <v>42</v>
      </c>
      <c r="O160" s="208">
        <v>0</v>
      </c>
      <c r="P160" s="208">
        <f t="shared" si="1"/>
        <v>0</v>
      </c>
      <c r="Q160" s="208">
        <v>0</v>
      </c>
      <c r="R160" s="208">
        <f t="shared" si="2"/>
        <v>0</v>
      </c>
      <c r="S160" s="208">
        <v>0</v>
      </c>
      <c r="T160" s="209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10" t="s">
        <v>273</v>
      </c>
      <c r="AT160" s="210" t="s">
        <v>159</v>
      </c>
      <c r="AU160" s="210" t="s">
        <v>89</v>
      </c>
      <c r="AY160" s="14" t="s">
        <v>157</v>
      </c>
      <c r="BE160" s="211">
        <f t="shared" si="4"/>
        <v>0</v>
      </c>
      <c r="BF160" s="211">
        <f t="shared" si="5"/>
        <v>25.47</v>
      </c>
      <c r="BG160" s="211">
        <f t="shared" si="6"/>
        <v>0</v>
      </c>
      <c r="BH160" s="211">
        <f t="shared" si="7"/>
        <v>0</v>
      </c>
      <c r="BI160" s="211">
        <f t="shared" si="8"/>
        <v>0</v>
      </c>
      <c r="BJ160" s="14" t="s">
        <v>89</v>
      </c>
      <c r="BK160" s="211">
        <f t="shared" si="9"/>
        <v>25.47</v>
      </c>
      <c r="BL160" s="14" t="s">
        <v>273</v>
      </c>
      <c r="BM160" s="210" t="s">
        <v>266</v>
      </c>
    </row>
    <row r="161" spans="1:65" s="2" customFormat="1" ht="24.2" customHeight="1">
      <c r="A161" s="28"/>
      <c r="B161" s="29"/>
      <c r="C161" s="212" t="s">
        <v>267</v>
      </c>
      <c r="D161" s="212" t="s">
        <v>294</v>
      </c>
      <c r="E161" s="213" t="s">
        <v>816</v>
      </c>
      <c r="F161" s="214" t="s">
        <v>817</v>
      </c>
      <c r="G161" s="215" t="s">
        <v>297</v>
      </c>
      <c r="H161" s="216">
        <v>9</v>
      </c>
      <c r="I161" s="217">
        <v>1.74</v>
      </c>
      <c r="J161" s="217">
        <f t="shared" si="0"/>
        <v>15.66</v>
      </c>
      <c r="K161" s="218"/>
      <c r="L161" s="219"/>
      <c r="M161" s="220" t="s">
        <v>1</v>
      </c>
      <c r="N161" s="221" t="s">
        <v>42</v>
      </c>
      <c r="O161" s="208">
        <v>0</v>
      </c>
      <c r="P161" s="208">
        <f t="shared" si="1"/>
        <v>0</v>
      </c>
      <c r="Q161" s="208">
        <v>0</v>
      </c>
      <c r="R161" s="208">
        <f t="shared" si="2"/>
        <v>0</v>
      </c>
      <c r="S161" s="208">
        <v>0</v>
      </c>
      <c r="T161" s="209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10" t="s">
        <v>606</v>
      </c>
      <c r="AT161" s="210" t="s">
        <v>294</v>
      </c>
      <c r="AU161" s="210" t="s">
        <v>89</v>
      </c>
      <c r="AY161" s="14" t="s">
        <v>157</v>
      </c>
      <c r="BE161" s="211">
        <f t="shared" si="4"/>
        <v>0</v>
      </c>
      <c r="BF161" s="211">
        <f t="shared" si="5"/>
        <v>15.66</v>
      </c>
      <c r="BG161" s="211">
        <f t="shared" si="6"/>
        <v>0</v>
      </c>
      <c r="BH161" s="211">
        <f t="shared" si="7"/>
        <v>0</v>
      </c>
      <c r="BI161" s="211">
        <f t="shared" si="8"/>
        <v>0</v>
      </c>
      <c r="BJ161" s="14" t="s">
        <v>89</v>
      </c>
      <c r="BK161" s="211">
        <f t="shared" si="9"/>
        <v>15.66</v>
      </c>
      <c r="BL161" s="14" t="s">
        <v>273</v>
      </c>
      <c r="BM161" s="210" t="s">
        <v>270</v>
      </c>
    </row>
    <row r="162" spans="1:65" s="2" customFormat="1" ht="16.5" customHeight="1">
      <c r="A162" s="28"/>
      <c r="B162" s="29"/>
      <c r="C162" s="199" t="s">
        <v>217</v>
      </c>
      <c r="D162" s="199" t="s">
        <v>159</v>
      </c>
      <c r="E162" s="200" t="s">
        <v>818</v>
      </c>
      <c r="F162" s="201" t="s">
        <v>819</v>
      </c>
      <c r="G162" s="202" t="s">
        <v>297</v>
      </c>
      <c r="H162" s="203">
        <v>9</v>
      </c>
      <c r="I162" s="204">
        <v>3.11</v>
      </c>
      <c r="J162" s="204">
        <f t="shared" si="0"/>
        <v>27.99</v>
      </c>
      <c r="K162" s="205"/>
      <c r="L162" s="33"/>
      <c r="M162" s="206" t="s">
        <v>1</v>
      </c>
      <c r="N162" s="207" t="s">
        <v>42</v>
      </c>
      <c r="O162" s="208">
        <v>0</v>
      </c>
      <c r="P162" s="208">
        <f t="shared" si="1"/>
        <v>0</v>
      </c>
      <c r="Q162" s="208">
        <v>0</v>
      </c>
      <c r="R162" s="208">
        <f t="shared" si="2"/>
        <v>0</v>
      </c>
      <c r="S162" s="208">
        <v>0</v>
      </c>
      <c r="T162" s="209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10" t="s">
        <v>273</v>
      </c>
      <c r="AT162" s="210" t="s">
        <v>159</v>
      </c>
      <c r="AU162" s="210" t="s">
        <v>89</v>
      </c>
      <c r="AY162" s="14" t="s">
        <v>157</v>
      </c>
      <c r="BE162" s="211">
        <f t="shared" si="4"/>
        <v>0</v>
      </c>
      <c r="BF162" s="211">
        <f t="shared" si="5"/>
        <v>27.99</v>
      </c>
      <c r="BG162" s="211">
        <f t="shared" si="6"/>
        <v>0</v>
      </c>
      <c r="BH162" s="211">
        <f t="shared" si="7"/>
        <v>0</v>
      </c>
      <c r="BI162" s="211">
        <f t="shared" si="8"/>
        <v>0</v>
      </c>
      <c r="BJ162" s="14" t="s">
        <v>89</v>
      </c>
      <c r="BK162" s="211">
        <f t="shared" si="9"/>
        <v>27.99</v>
      </c>
      <c r="BL162" s="14" t="s">
        <v>273</v>
      </c>
      <c r="BM162" s="210" t="s">
        <v>273</v>
      </c>
    </row>
    <row r="163" spans="1:65" s="2" customFormat="1" ht="24.2" customHeight="1">
      <c r="A163" s="28"/>
      <c r="B163" s="29"/>
      <c r="C163" s="212" t="s">
        <v>274</v>
      </c>
      <c r="D163" s="212" t="s">
        <v>294</v>
      </c>
      <c r="E163" s="213" t="s">
        <v>820</v>
      </c>
      <c r="F163" s="214" t="s">
        <v>821</v>
      </c>
      <c r="G163" s="215" t="s">
        <v>297</v>
      </c>
      <c r="H163" s="216">
        <v>9</v>
      </c>
      <c r="I163" s="217">
        <v>0.72</v>
      </c>
      <c r="J163" s="217">
        <f t="shared" si="0"/>
        <v>6.48</v>
      </c>
      <c r="K163" s="218"/>
      <c r="L163" s="219"/>
      <c r="M163" s="220" t="s">
        <v>1</v>
      </c>
      <c r="N163" s="221" t="s">
        <v>42</v>
      </c>
      <c r="O163" s="208">
        <v>0</v>
      </c>
      <c r="P163" s="208">
        <f t="shared" si="1"/>
        <v>0</v>
      </c>
      <c r="Q163" s="208">
        <v>0</v>
      </c>
      <c r="R163" s="208">
        <f t="shared" si="2"/>
        <v>0</v>
      </c>
      <c r="S163" s="208">
        <v>0</v>
      </c>
      <c r="T163" s="209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10" t="s">
        <v>606</v>
      </c>
      <c r="AT163" s="210" t="s">
        <v>294</v>
      </c>
      <c r="AU163" s="210" t="s">
        <v>89</v>
      </c>
      <c r="AY163" s="14" t="s">
        <v>157</v>
      </c>
      <c r="BE163" s="211">
        <f t="shared" si="4"/>
        <v>0</v>
      </c>
      <c r="BF163" s="211">
        <f t="shared" si="5"/>
        <v>6.48</v>
      </c>
      <c r="BG163" s="211">
        <f t="shared" si="6"/>
        <v>0</v>
      </c>
      <c r="BH163" s="211">
        <f t="shared" si="7"/>
        <v>0</v>
      </c>
      <c r="BI163" s="211">
        <f t="shared" si="8"/>
        <v>0</v>
      </c>
      <c r="BJ163" s="14" t="s">
        <v>89</v>
      </c>
      <c r="BK163" s="211">
        <f t="shared" si="9"/>
        <v>6.48</v>
      </c>
      <c r="BL163" s="14" t="s">
        <v>273</v>
      </c>
      <c r="BM163" s="210" t="s">
        <v>277</v>
      </c>
    </row>
    <row r="164" spans="1:65" s="2" customFormat="1" ht="16.5" customHeight="1">
      <c r="A164" s="28"/>
      <c r="B164" s="29"/>
      <c r="C164" s="199" t="s">
        <v>221</v>
      </c>
      <c r="D164" s="199" t="s">
        <v>159</v>
      </c>
      <c r="E164" s="200" t="s">
        <v>822</v>
      </c>
      <c r="F164" s="201" t="s">
        <v>823</v>
      </c>
      <c r="G164" s="202" t="s">
        <v>326</v>
      </c>
      <c r="H164" s="203">
        <v>1</v>
      </c>
      <c r="I164" s="204">
        <v>132</v>
      </c>
      <c r="J164" s="204">
        <f t="shared" si="0"/>
        <v>132</v>
      </c>
      <c r="K164" s="205"/>
      <c r="L164" s="33"/>
      <c r="M164" s="206" t="s">
        <v>1</v>
      </c>
      <c r="N164" s="207" t="s">
        <v>42</v>
      </c>
      <c r="O164" s="208">
        <v>0</v>
      </c>
      <c r="P164" s="208">
        <f t="shared" si="1"/>
        <v>0</v>
      </c>
      <c r="Q164" s="208">
        <v>0</v>
      </c>
      <c r="R164" s="208">
        <f t="shared" si="2"/>
        <v>0</v>
      </c>
      <c r="S164" s="208">
        <v>0</v>
      </c>
      <c r="T164" s="209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10" t="s">
        <v>273</v>
      </c>
      <c r="AT164" s="210" t="s">
        <v>159</v>
      </c>
      <c r="AU164" s="210" t="s">
        <v>89</v>
      </c>
      <c r="AY164" s="14" t="s">
        <v>157</v>
      </c>
      <c r="BE164" s="211">
        <f t="shared" si="4"/>
        <v>0</v>
      </c>
      <c r="BF164" s="211">
        <f t="shared" si="5"/>
        <v>132</v>
      </c>
      <c r="BG164" s="211">
        <f t="shared" si="6"/>
        <v>0</v>
      </c>
      <c r="BH164" s="211">
        <f t="shared" si="7"/>
        <v>0</v>
      </c>
      <c r="BI164" s="211">
        <f t="shared" si="8"/>
        <v>0</v>
      </c>
      <c r="BJ164" s="14" t="s">
        <v>89</v>
      </c>
      <c r="BK164" s="211">
        <f t="shared" si="9"/>
        <v>132</v>
      </c>
      <c r="BL164" s="14" t="s">
        <v>273</v>
      </c>
      <c r="BM164" s="210" t="s">
        <v>280</v>
      </c>
    </row>
    <row r="165" spans="1:65" s="2" customFormat="1" ht="16.5" customHeight="1">
      <c r="A165" s="28"/>
      <c r="B165" s="29"/>
      <c r="C165" s="199" t="s">
        <v>281</v>
      </c>
      <c r="D165" s="199" t="s">
        <v>159</v>
      </c>
      <c r="E165" s="200" t="s">
        <v>824</v>
      </c>
      <c r="F165" s="201" t="s">
        <v>825</v>
      </c>
      <c r="G165" s="202" t="s">
        <v>434</v>
      </c>
      <c r="H165" s="203">
        <v>21.951000000000001</v>
      </c>
      <c r="I165" s="204">
        <v>1</v>
      </c>
      <c r="J165" s="204">
        <f t="shared" si="0"/>
        <v>21.95</v>
      </c>
      <c r="K165" s="205"/>
      <c r="L165" s="33"/>
      <c r="M165" s="206" t="s">
        <v>1</v>
      </c>
      <c r="N165" s="207" t="s">
        <v>42</v>
      </c>
      <c r="O165" s="208">
        <v>0</v>
      </c>
      <c r="P165" s="208">
        <f t="shared" si="1"/>
        <v>0</v>
      </c>
      <c r="Q165" s="208">
        <v>0</v>
      </c>
      <c r="R165" s="208">
        <f t="shared" si="2"/>
        <v>0</v>
      </c>
      <c r="S165" s="208">
        <v>0</v>
      </c>
      <c r="T165" s="209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10" t="s">
        <v>273</v>
      </c>
      <c r="AT165" s="210" t="s">
        <v>159</v>
      </c>
      <c r="AU165" s="210" t="s">
        <v>89</v>
      </c>
      <c r="AY165" s="14" t="s">
        <v>157</v>
      </c>
      <c r="BE165" s="211">
        <f t="shared" si="4"/>
        <v>0</v>
      </c>
      <c r="BF165" s="211">
        <f t="shared" si="5"/>
        <v>21.95</v>
      </c>
      <c r="BG165" s="211">
        <f t="shared" si="6"/>
        <v>0</v>
      </c>
      <c r="BH165" s="211">
        <f t="shared" si="7"/>
        <v>0</v>
      </c>
      <c r="BI165" s="211">
        <f t="shared" si="8"/>
        <v>0</v>
      </c>
      <c r="BJ165" s="14" t="s">
        <v>89</v>
      </c>
      <c r="BK165" s="211">
        <f t="shared" si="9"/>
        <v>21.95</v>
      </c>
      <c r="BL165" s="14" t="s">
        <v>273</v>
      </c>
      <c r="BM165" s="210" t="s">
        <v>284</v>
      </c>
    </row>
    <row r="166" spans="1:65" s="2" customFormat="1" ht="16.5" customHeight="1">
      <c r="A166" s="28"/>
      <c r="B166" s="29"/>
      <c r="C166" s="199" t="s">
        <v>224</v>
      </c>
      <c r="D166" s="199" t="s">
        <v>159</v>
      </c>
      <c r="E166" s="200" t="s">
        <v>826</v>
      </c>
      <c r="F166" s="201" t="s">
        <v>827</v>
      </c>
      <c r="G166" s="202" t="s">
        <v>434</v>
      </c>
      <c r="H166" s="203">
        <v>16.484000000000002</v>
      </c>
      <c r="I166" s="204">
        <v>3</v>
      </c>
      <c r="J166" s="204">
        <f t="shared" si="0"/>
        <v>49.45</v>
      </c>
      <c r="K166" s="205"/>
      <c r="L166" s="33"/>
      <c r="M166" s="206" t="s">
        <v>1</v>
      </c>
      <c r="N166" s="207" t="s">
        <v>42</v>
      </c>
      <c r="O166" s="208">
        <v>0</v>
      </c>
      <c r="P166" s="208">
        <f t="shared" si="1"/>
        <v>0</v>
      </c>
      <c r="Q166" s="208">
        <v>0</v>
      </c>
      <c r="R166" s="208">
        <f t="shared" si="2"/>
        <v>0</v>
      </c>
      <c r="S166" s="208">
        <v>0</v>
      </c>
      <c r="T166" s="209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10" t="s">
        <v>273</v>
      </c>
      <c r="AT166" s="210" t="s">
        <v>159</v>
      </c>
      <c r="AU166" s="210" t="s">
        <v>89</v>
      </c>
      <c r="AY166" s="14" t="s">
        <v>157</v>
      </c>
      <c r="BE166" s="211">
        <f t="shared" si="4"/>
        <v>0</v>
      </c>
      <c r="BF166" s="211">
        <f t="shared" si="5"/>
        <v>49.45</v>
      </c>
      <c r="BG166" s="211">
        <f t="shared" si="6"/>
        <v>0</v>
      </c>
      <c r="BH166" s="211">
        <f t="shared" si="7"/>
        <v>0</v>
      </c>
      <c r="BI166" s="211">
        <f t="shared" si="8"/>
        <v>0</v>
      </c>
      <c r="BJ166" s="14" t="s">
        <v>89</v>
      </c>
      <c r="BK166" s="211">
        <f t="shared" si="9"/>
        <v>49.45</v>
      </c>
      <c r="BL166" s="14" t="s">
        <v>273</v>
      </c>
      <c r="BM166" s="210" t="s">
        <v>288</v>
      </c>
    </row>
    <row r="167" spans="1:65" s="2" customFormat="1" ht="16.5" customHeight="1">
      <c r="A167" s="28"/>
      <c r="B167" s="29"/>
      <c r="C167" s="199" t="s">
        <v>290</v>
      </c>
      <c r="D167" s="199" t="s">
        <v>159</v>
      </c>
      <c r="E167" s="200" t="s">
        <v>828</v>
      </c>
      <c r="F167" s="201" t="s">
        <v>829</v>
      </c>
      <c r="G167" s="202" t="s">
        <v>434</v>
      </c>
      <c r="H167" s="203">
        <v>21.951000000000001</v>
      </c>
      <c r="I167" s="204">
        <v>6</v>
      </c>
      <c r="J167" s="204">
        <f t="shared" si="0"/>
        <v>131.71</v>
      </c>
      <c r="K167" s="205"/>
      <c r="L167" s="33"/>
      <c r="M167" s="206" t="s">
        <v>1</v>
      </c>
      <c r="N167" s="207" t="s">
        <v>42</v>
      </c>
      <c r="O167" s="208">
        <v>0</v>
      </c>
      <c r="P167" s="208">
        <f t="shared" si="1"/>
        <v>0</v>
      </c>
      <c r="Q167" s="208">
        <v>0</v>
      </c>
      <c r="R167" s="208">
        <f t="shared" si="2"/>
        <v>0</v>
      </c>
      <c r="S167" s="208">
        <v>0</v>
      </c>
      <c r="T167" s="209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10" t="s">
        <v>273</v>
      </c>
      <c r="AT167" s="210" t="s">
        <v>159</v>
      </c>
      <c r="AU167" s="210" t="s">
        <v>89</v>
      </c>
      <c r="AY167" s="14" t="s">
        <v>157</v>
      </c>
      <c r="BE167" s="211">
        <f t="shared" si="4"/>
        <v>0</v>
      </c>
      <c r="BF167" s="211">
        <f t="shared" si="5"/>
        <v>131.71</v>
      </c>
      <c r="BG167" s="211">
        <f t="shared" si="6"/>
        <v>0</v>
      </c>
      <c r="BH167" s="211">
        <f t="shared" si="7"/>
        <v>0</v>
      </c>
      <c r="BI167" s="211">
        <f t="shared" si="8"/>
        <v>0</v>
      </c>
      <c r="BJ167" s="14" t="s">
        <v>89</v>
      </c>
      <c r="BK167" s="211">
        <f t="shared" si="9"/>
        <v>131.71</v>
      </c>
      <c r="BL167" s="14" t="s">
        <v>273</v>
      </c>
      <c r="BM167" s="210" t="s">
        <v>293</v>
      </c>
    </row>
    <row r="168" spans="1:65" s="12" customFormat="1" ht="20.85" customHeight="1">
      <c r="B168" s="184"/>
      <c r="C168" s="185"/>
      <c r="D168" s="186" t="s">
        <v>75</v>
      </c>
      <c r="E168" s="197" t="s">
        <v>191</v>
      </c>
      <c r="F168" s="197" t="s">
        <v>289</v>
      </c>
      <c r="G168" s="185"/>
      <c r="H168" s="185"/>
      <c r="I168" s="185"/>
      <c r="J168" s="198">
        <f>BK168</f>
        <v>198</v>
      </c>
      <c r="K168" s="185"/>
      <c r="L168" s="189"/>
      <c r="M168" s="190"/>
      <c r="N168" s="191"/>
      <c r="O168" s="191"/>
      <c r="P168" s="192">
        <f>P169</f>
        <v>0</v>
      </c>
      <c r="Q168" s="191"/>
      <c r="R168" s="192">
        <f>R169</f>
        <v>0</v>
      </c>
      <c r="S168" s="191"/>
      <c r="T168" s="193">
        <f>T169</f>
        <v>0</v>
      </c>
      <c r="AR168" s="194" t="s">
        <v>83</v>
      </c>
      <c r="AT168" s="195" t="s">
        <v>75</v>
      </c>
      <c r="AU168" s="195" t="s">
        <v>89</v>
      </c>
      <c r="AY168" s="194" t="s">
        <v>157</v>
      </c>
      <c r="BK168" s="196">
        <f>BK169</f>
        <v>198</v>
      </c>
    </row>
    <row r="169" spans="1:65" s="2" customFormat="1" ht="37.9" customHeight="1">
      <c r="A169" s="28"/>
      <c r="B169" s="29"/>
      <c r="C169" s="199" t="s">
        <v>228</v>
      </c>
      <c r="D169" s="199" t="s">
        <v>159</v>
      </c>
      <c r="E169" s="200" t="s">
        <v>830</v>
      </c>
      <c r="F169" s="201" t="s">
        <v>831</v>
      </c>
      <c r="G169" s="202" t="s">
        <v>832</v>
      </c>
      <c r="H169" s="203">
        <v>6</v>
      </c>
      <c r="I169" s="204">
        <v>33</v>
      </c>
      <c r="J169" s="204">
        <f>ROUND(I169*H169,2)</f>
        <v>198</v>
      </c>
      <c r="K169" s="205"/>
      <c r="L169" s="33"/>
      <c r="M169" s="206" t="s">
        <v>1</v>
      </c>
      <c r="N169" s="207" t="s">
        <v>42</v>
      </c>
      <c r="O169" s="208">
        <v>0</v>
      </c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10" t="s">
        <v>163</v>
      </c>
      <c r="AT169" s="210" t="s">
        <v>159</v>
      </c>
      <c r="AU169" s="210" t="s">
        <v>167</v>
      </c>
      <c r="AY169" s="14" t="s">
        <v>157</v>
      </c>
      <c r="BE169" s="211">
        <f>IF(N169="základná",J169,0)</f>
        <v>0</v>
      </c>
      <c r="BF169" s="211">
        <f>IF(N169="znížená",J169,0)</f>
        <v>198</v>
      </c>
      <c r="BG169" s="211">
        <f>IF(N169="zákl. prenesená",J169,0)</f>
        <v>0</v>
      </c>
      <c r="BH169" s="211">
        <f>IF(N169="zníž. prenesená",J169,0)</f>
        <v>0</v>
      </c>
      <c r="BI169" s="211">
        <f>IF(N169="nulová",J169,0)</f>
        <v>0</v>
      </c>
      <c r="BJ169" s="14" t="s">
        <v>89</v>
      </c>
      <c r="BK169" s="211">
        <f>ROUND(I169*H169,2)</f>
        <v>198</v>
      </c>
      <c r="BL169" s="14" t="s">
        <v>163</v>
      </c>
      <c r="BM169" s="210" t="s">
        <v>298</v>
      </c>
    </row>
    <row r="170" spans="1:65" s="12" customFormat="1" ht="22.9" customHeight="1">
      <c r="B170" s="184"/>
      <c r="C170" s="185"/>
      <c r="D170" s="186" t="s">
        <v>75</v>
      </c>
      <c r="E170" s="197" t="s">
        <v>833</v>
      </c>
      <c r="F170" s="197" t="s">
        <v>834</v>
      </c>
      <c r="G170" s="185"/>
      <c r="H170" s="185"/>
      <c r="I170" s="185"/>
      <c r="J170" s="198">
        <f>BK170</f>
        <v>164.43</v>
      </c>
      <c r="K170" s="185"/>
      <c r="L170" s="189"/>
      <c r="M170" s="190"/>
      <c r="N170" s="191"/>
      <c r="O170" s="191"/>
      <c r="P170" s="192">
        <f>P171</f>
        <v>0</v>
      </c>
      <c r="Q170" s="191"/>
      <c r="R170" s="192">
        <f>R171</f>
        <v>0</v>
      </c>
      <c r="S170" s="191"/>
      <c r="T170" s="193">
        <f>T171</f>
        <v>0</v>
      </c>
      <c r="AR170" s="194" t="s">
        <v>167</v>
      </c>
      <c r="AT170" s="195" t="s">
        <v>75</v>
      </c>
      <c r="AU170" s="195" t="s">
        <v>83</v>
      </c>
      <c r="AY170" s="194" t="s">
        <v>157</v>
      </c>
      <c r="BK170" s="196">
        <f>BK171</f>
        <v>164.43</v>
      </c>
    </row>
    <row r="171" spans="1:65" s="2" customFormat="1" ht="24.2" customHeight="1">
      <c r="A171" s="28"/>
      <c r="B171" s="29"/>
      <c r="C171" s="199" t="s">
        <v>299</v>
      </c>
      <c r="D171" s="199" t="s">
        <v>159</v>
      </c>
      <c r="E171" s="200" t="s">
        <v>835</v>
      </c>
      <c r="F171" s="201" t="s">
        <v>836</v>
      </c>
      <c r="G171" s="202" t="s">
        <v>287</v>
      </c>
      <c r="H171" s="203">
        <v>27</v>
      </c>
      <c r="I171" s="204">
        <v>6.09</v>
      </c>
      <c r="J171" s="204">
        <f>ROUND(I171*H171,2)</f>
        <v>164.43</v>
      </c>
      <c r="K171" s="205"/>
      <c r="L171" s="33"/>
      <c r="M171" s="222" t="s">
        <v>1</v>
      </c>
      <c r="N171" s="223" t="s">
        <v>42</v>
      </c>
      <c r="O171" s="224">
        <v>0</v>
      </c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10" t="s">
        <v>273</v>
      </c>
      <c r="AT171" s="210" t="s">
        <v>159</v>
      </c>
      <c r="AU171" s="210" t="s">
        <v>89</v>
      </c>
      <c r="AY171" s="14" t="s">
        <v>157</v>
      </c>
      <c r="BE171" s="211">
        <f>IF(N171="základná",J171,0)</f>
        <v>0</v>
      </c>
      <c r="BF171" s="211">
        <f>IF(N171="znížená",J171,0)</f>
        <v>164.43</v>
      </c>
      <c r="BG171" s="211">
        <f>IF(N171="zákl. prenesená",J171,0)</f>
        <v>0</v>
      </c>
      <c r="BH171" s="211">
        <f>IF(N171="zníž. prenesená",J171,0)</f>
        <v>0</v>
      </c>
      <c r="BI171" s="211">
        <f>IF(N171="nulová",J171,0)</f>
        <v>0</v>
      </c>
      <c r="BJ171" s="14" t="s">
        <v>89</v>
      </c>
      <c r="BK171" s="211">
        <f>ROUND(I171*H171,2)</f>
        <v>164.43</v>
      </c>
      <c r="BL171" s="14" t="s">
        <v>273</v>
      </c>
      <c r="BM171" s="210" t="s">
        <v>302</v>
      </c>
    </row>
    <row r="172" spans="1:65" s="2" customFormat="1" ht="6.95" customHeight="1">
      <c r="A172" s="28"/>
      <c r="B172" s="52"/>
      <c r="C172" s="53"/>
      <c r="D172" s="53"/>
      <c r="E172" s="53"/>
      <c r="F172" s="53"/>
      <c r="G172" s="53"/>
      <c r="H172" s="53"/>
      <c r="I172" s="53"/>
      <c r="J172" s="53"/>
      <c r="K172" s="53"/>
      <c r="L172" s="33"/>
      <c r="M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</row>
  </sheetData>
  <sheetProtection algorithmName="SHA-512" hashValue="AMLy9Bq6svu71cehe/jH1f9RPP6kMk53sMO4VS3NfgWpGrUWUhstP3Xq+jrCmwwdWEKkQq68V24YKqgVIKLW1Q==" saltValue="X9PUbM4kXE/NyjdcfI6QyusYjLH4AViLlnCrByqHq8MQIDjXxRGIhUv6fLzdwzNnTnjXw+06JrhadSil9WWaNA==" spinCount="100000" sheet="1" objects="1" scenarios="1" formatColumns="0" formatRows="0" autoFilter="0"/>
  <autoFilter ref="C127:K171"/>
  <mergeCells count="11">
    <mergeCell ref="L2:V2"/>
    <mergeCell ref="E87:H87"/>
    <mergeCell ref="E89:H89"/>
    <mergeCell ref="E116:H116"/>
    <mergeCell ref="E118:H118"/>
    <mergeCell ref="E120:H120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96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7"/>
      <c r="AT3" s="14" t="s">
        <v>76</v>
      </c>
    </row>
    <row r="4" spans="1:46" s="1" customFormat="1" ht="24.95" customHeight="1">
      <c r="B4" s="17"/>
      <c r="D4" s="115" t="s">
        <v>112</v>
      </c>
      <c r="L4" s="17"/>
      <c r="M4" s="116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7" t="s">
        <v>13</v>
      </c>
      <c r="L6" s="17"/>
    </row>
    <row r="7" spans="1:46" s="1" customFormat="1" ht="16.5" customHeight="1">
      <c r="B7" s="17"/>
      <c r="E7" s="269" t="str">
        <f>'Rekapitulácia stavby'!K6</f>
        <v>ZŠ Cabajská - školský a stravovací pavilón v Nitre - zateplenie</v>
      </c>
      <c r="F7" s="270"/>
      <c r="G7" s="270"/>
      <c r="H7" s="270"/>
      <c r="L7" s="17"/>
    </row>
    <row r="8" spans="1:46" s="1" customFormat="1" ht="12" customHeight="1">
      <c r="B8" s="17"/>
      <c r="D8" s="117" t="s">
        <v>113</v>
      </c>
      <c r="L8" s="17"/>
    </row>
    <row r="9" spans="1:46" s="2" customFormat="1" ht="16.5" customHeight="1">
      <c r="A9" s="28"/>
      <c r="B9" s="33"/>
      <c r="C9" s="28"/>
      <c r="D9" s="28"/>
      <c r="E9" s="269" t="s">
        <v>114</v>
      </c>
      <c r="F9" s="271"/>
      <c r="G9" s="271"/>
      <c r="H9" s="271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33"/>
      <c r="C10" s="28"/>
      <c r="D10" s="117" t="s">
        <v>115</v>
      </c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33"/>
      <c r="C11" s="28"/>
      <c r="D11" s="28"/>
      <c r="E11" s="272" t="s">
        <v>837</v>
      </c>
      <c r="F11" s="271"/>
      <c r="G11" s="271"/>
      <c r="H11" s="271"/>
      <c r="I11" s="28"/>
      <c r="J11" s="28"/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33"/>
      <c r="C13" s="28"/>
      <c r="D13" s="117" t="s">
        <v>15</v>
      </c>
      <c r="E13" s="28"/>
      <c r="F13" s="108" t="s">
        <v>1</v>
      </c>
      <c r="G13" s="28"/>
      <c r="H13" s="28"/>
      <c r="I13" s="117" t="s">
        <v>16</v>
      </c>
      <c r="J13" s="108" t="s">
        <v>1</v>
      </c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7" t="s">
        <v>17</v>
      </c>
      <c r="E14" s="28"/>
      <c r="F14" s="108" t="s">
        <v>18</v>
      </c>
      <c r="G14" s="28"/>
      <c r="H14" s="28"/>
      <c r="I14" s="117" t="s">
        <v>19</v>
      </c>
      <c r="J14" s="118" t="str">
        <f>'Rekapitulácia stavby'!AN8</f>
        <v>4. 11. 2021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33"/>
      <c r="C16" s="28"/>
      <c r="D16" s="117" t="s">
        <v>21</v>
      </c>
      <c r="E16" s="28"/>
      <c r="F16" s="28"/>
      <c r="G16" s="28"/>
      <c r="H16" s="28"/>
      <c r="I16" s="117" t="s">
        <v>22</v>
      </c>
      <c r="J16" s="108" t="s">
        <v>23</v>
      </c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33"/>
      <c r="C17" s="28"/>
      <c r="D17" s="28"/>
      <c r="E17" s="108" t="s">
        <v>24</v>
      </c>
      <c r="F17" s="28"/>
      <c r="G17" s="28"/>
      <c r="H17" s="28"/>
      <c r="I17" s="117" t="s">
        <v>25</v>
      </c>
      <c r="J17" s="108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33"/>
      <c r="C19" s="28"/>
      <c r="D19" s="117" t="s">
        <v>26</v>
      </c>
      <c r="E19" s="28"/>
      <c r="F19" s="28"/>
      <c r="G19" s="28"/>
      <c r="H19" s="28"/>
      <c r="I19" s="117" t="s">
        <v>22</v>
      </c>
      <c r="J19" s="108" t="s">
        <v>27</v>
      </c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33"/>
      <c r="C20" s="28"/>
      <c r="D20" s="28"/>
      <c r="E20" s="108" t="s">
        <v>28</v>
      </c>
      <c r="F20" s="28"/>
      <c r="G20" s="28"/>
      <c r="H20" s="28"/>
      <c r="I20" s="117" t="s">
        <v>25</v>
      </c>
      <c r="J20" s="108" t="s">
        <v>29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33"/>
      <c r="C22" s="28"/>
      <c r="D22" s="117" t="s">
        <v>31</v>
      </c>
      <c r="E22" s="28"/>
      <c r="F22" s="28"/>
      <c r="G22" s="28"/>
      <c r="H22" s="28"/>
      <c r="I22" s="117" t="s">
        <v>22</v>
      </c>
      <c r="J22" s="108" t="str">
        <f>IF('Rekapitulácia stavby'!AN16="","",'Rekapitulácia stavby'!AN16)</f>
        <v/>
      </c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33"/>
      <c r="C23" s="28"/>
      <c r="D23" s="28"/>
      <c r="E23" s="108" t="str">
        <f>IF('Rekapitulácia stavby'!E17="","",'Rekapitulácia stavby'!E17)</f>
        <v xml:space="preserve"> </v>
      </c>
      <c r="F23" s="28"/>
      <c r="G23" s="28"/>
      <c r="H23" s="28"/>
      <c r="I23" s="117" t="s">
        <v>25</v>
      </c>
      <c r="J23" s="108" t="str">
        <f>IF('Rekapitulácia stavby'!AN17="","",'Rekapitulácia stavby'!AN17)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33"/>
      <c r="C25" s="28"/>
      <c r="D25" s="117" t="s">
        <v>33</v>
      </c>
      <c r="E25" s="28"/>
      <c r="F25" s="28"/>
      <c r="G25" s="28"/>
      <c r="H25" s="28"/>
      <c r="I25" s="117" t="s">
        <v>22</v>
      </c>
      <c r="J25" s="108" t="s">
        <v>1</v>
      </c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33"/>
      <c r="C26" s="28"/>
      <c r="D26" s="28"/>
      <c r="E26" s="108" t="s">
        <v>34</v>
      </c>
      <c r="F26" s="28"/>
      <c r="G26" s="28"/>
      <c r="H26" s="28"/>
      <c r="I26" s="117" t="s">
        <v>25</v>
      </c>
      <c r="J26" s="108" t="s">
        <v>1</v>
      </c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9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33"/>
      <c r="C28" s="28"/>
      <c r="D28" s="117" t="s">
        <v>35</v>
      </c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19"/>
      <c r="B29" s="120"/>
      <c r="C29" s="119"/>
      <c r="D29" s="119"/>
      <c r="E29" s="273" t="s">
        <v>1</v>
      </c>
      <c r="F29" s="273"/>
      <c r="G29" s="273"/>
      <c r="H29" s="273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22"/>
      <c r="E31" s="122"/>
      <c r="F31" s="122"/>
      <c r="G31" s="122"/>
      <c r="H31" s="122"/>
      <c r="I31" s="122"/>
      <c r="J31" s="122"/>
      <c r="K31" s="122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108" t="s">
        <v>117</v>
      </c>
      <c r="E32" s="28"/>
      <c r="F32" s="28"/>
      <c r="G32" s="28"/>
      <c r="H32" s="28"/>
      <c r="I32" s="28"/>
      <c r="J32" s="123">
        <f>J98</f>
        <v>5825.3899999999994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4" t="s">
        <v>118</v>
      </c>
      <c r="E33" s="28"/>
      <c r="F33" s="28"/>
      <c r="G33" s="28"/>
      <c r="H33" s="28"/>
      <c r="I33" s="28"/>
      <c r="J33" s="123">
        <f>J110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33"/>
      <c r="C34" s="28"/>
      <c r="D34" s="125" t="s">
        <v>36</v>
      </c>
      <c r="E34" s="28"/>
      <c r="F34" s="28"/>
      <c r="G34" s="28"/>
      <c r="H34" s="28"/>
      <c r="I34" s="28"/>
      <c r="J34" s="126">
        <f>ROUND(J32 + J33, 2)</f>
        <v>5825.39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33"/>
      <c r="C35" s="28"/>
      <c r="D35" s="122"/>
      <c r="E35" s="122"/>
      <c r="F35" s="122"/>
      <c r="G35" s="122"/>
      <c r="H35" s="122"/>
      <c r="I35" s="122"/>
      <c r="J35" s="122"/>
      <c r="K35" s="122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28"/>
      <c r="F36" s="127" t="s">
        <v>38</v>
      </c>
      <c r="G36" s="28"/>
      <c r="H36" s="28"/>
      <c r="I36" s="127" t="s">
        <v>37</v>
      </c>
      <c r="J36" s="127" t="s">
        <v>39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33"/>
      <c r="C37" s="28"/>
      <c r="D37" s="128" t="s">
        <v>40</v>
      </c>
      <c r="E37" s="129" t="s">
        <v>41</v>
      </c>
      <c r="F37" s="130">
        <f>ROUND((SUM(BE110:BE111) + SUM(BE133:BE186)),  2)</f>
        <v>0</v>
      </c>
      <c r="G37" s="131"/>
      <c r="H37" s="131"/>
      <c r="I37" s="132">
        <v>0.2</v>
      </c>
      <c r="J37" s="130">
        <f>ROUND(((SUM(BE110:BE111) + SUM(BE133:BE186))*I37),  2)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33"/>
      <c r="C38" s="28"/>
      <c r="D38" s="28"/>
      <c r="E38" s="129" t="s">
        <v>42</v>
      </c>
      <c r="F38" s="133">
        <f>ROUND((SUM(BF110:BF111) + SUM(BF133:BF186)),  2)</f>
        <v>5825.39</v>
      </c>
      <c r="G38" s="28"/>
      <c r="H38" s="28"/>
      <c r="I38" s="134">
        <v>0.2</v>
      </c>
      <c r="J38" s="133">
        <f>ROUND(((SUM(BF110:BF111) + SUM(BF133:BF186))*I38),  2)</f>
        <v>1165.08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7" t="s">
        <v>43</v>
      </c>
      <c r="F39" s="133">
        <f>ROUND((SUM(BG110:BG111) + SUM(BG133:BG186)),  2)</f>
        <v>0</v>
      </c>
      <c r="G39" s="28"/>
      <c r="H39" s="28"/>
      <c r="I39" s="134">
        <v>0.2</v>
      </c>
      <c r="J39" s="133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33"/>
      <c r="C40" s="28"/>
      <c r="D40" s="28"/>
      <c r="E40" s="117" t="s">
        <v>44</v>
      </c>
      <c r="F40" s="133">
        <f>ROUND((SUM(BH110:BH111) + SUM(BH133:BH186)),  2)</f>
        <v>0</v>
      </c>
      <c r="G40" s="28"/>
      <c r="H40" s="28"/>
      <c r="I40" s="134">
        <v>0.2</v>
      </c>
      <c r="J40" s="133">
        <f>0</f>
        <v>0</v>
      </c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33"/>
      <c r="C41" s="28"/>
      <c r="D41" s="28"/>
      <c r="E41" s="129" t="s">
        <v>45</v>
      </c>
      <c r="F41" s="130">
        <f>ROUND((SUM(BI110:BI111) + SUM(BI133:BI186)),  2)</f>
        <v>0</v>
      </c>
      <c r="G41" s="131"/>
      <c r="H41" s="131"/>
      <c r="I41" s="132">
        <v>0</v>
      </c>
      <c r="J41" s="130">
        <f>0</f>
        <v>0</v>
      </c>
      <c r="K41" s="28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33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37"/>
      <c r="J43" s="140">
        <f>SUM(J34:J41)</f>
        <v>6990.47</v>
      </c>
      <c r="K43" s="141"/>
      <c r="L43" s="49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33"/>
      <c r="C44" s="28"/>
      <c r="D44" s="28"/>
      <c r="E44" s="28"/>
      <c r="F44" s="28"/>
      <c r="G44" s="28"/>
      <c r="H44" s="28"/>
      <c r="I44" s="28"/>
      <c r="J44" s="28"/>
      <c r="K44" s="28"/>
      <c r="L44" s="49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2" t="s">
        <v>49</v>
      </c>
      <c r="E50" s="143"/>
      <c r="F50" s="143"/>
      <c r="G50" s="142" t="s">
        <v>50</v>
      </c>
      <c r="H50" s="143"/>
      <c r="I50" s="143"/>
      <c r="J50" s="143"/>
      <c r="K50" s="14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44" t="s">
        <v>51</v>
      </c>
      <c r="E61" s="145"/>
      <c r="F61" s="146" t="s">
        <v>52</v>
      </c>
      <c r="G61" s="144" t="s">
        <v>51</v>
      </c>
      <c r="H61" s="145"/>
      <c r="I61" s="145"/>
      <c r="J61" s="147" t="s">
        <v>52</v>
      </c>
      <c r="K61" s="145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42" t="s">
        <v>53</v>
      </c>
      <c r="E65" s="148"/>
      <c r="F65" s="148"/>
      <c r="G65" s="142" t="s">
        <v>54</v>
      </c>
      <c r="H65" s="148"/>
      <c r="I65" s="148"/>
      <c r="J65" s="148"/>
      <c r="K65" s="148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44" t="s">
        <v>51</v>
      </c>
      <c r="E76" s="145"/>
      <c r="F76" s="146" t="s">
        <v>52</v>
      </c>
      <c r="G76" s="144" t="s">
        <v>51</v>
      </c>
      <c r="H76" s="145"/>
      <c r="I76" s="145"/>
      <c r="J76" s="147" t="s">
        <v>52</v>
      </c>
      <c r="K76" s="145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119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30"/>
      <c r="D85" s="30"/>
      <c r="E85" s="274" t="str">
        <f>E7</f>
        <v>ZŠ Cabajská - školský a stravovací pavilón v Nitre - zateplenie</v>
      </c>
      <c r="F85" s="275"/>
      <c r="G85" s="275"/>
      <c r="H85" s="275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5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28"/>
      <c r="B87" s="29"/>
      <c r="C87" s="30"/>
      <c r="D87" s="30"/>
      <c r="E87" s="274" t="s">
        <v>114</v>
      </c>
      <c r="F87" s="276"/>
      <c r="G87" s="276"/>
      <c r="H87" s="276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115</v>
      </c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30"/>
      <c r="D89" s="30"/>
      <c r="E89" s="226" t="str">
        <f>E11</f>
        <v>01.3 - 01.3 - Hydraulické vyregulovanie vykurovacej sústavy</v>
      </c>
      <c r="F89" s="276"/>
      <c r="G89" s="276"/>
      <c r="H89" s="276"/>
      <c r="I89" s="30"/>
      <c r="J89" s="30"/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17</v>
      </c>
      <c r="D91" s="30"/>
      <c r="E91" s="30"/>
      <c r="F91" s="23" t="str">
        <f>F14</f>
        <v>Nitra</v>
      </c>
      <c r="G91" s="30"/>
      <c r="H91" s="30"/>
      <c r="I91" s="25" t="s">
        <v>19</v>
      </c>
      <c r="J91" s="64" t="str">
        <f>IF(J14="","",J14)</f>
        <v>4. 11. 2021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21</v>
      </c>
      <c r="D93" s="30"/>
      <c r="E93" s="30"/>
      <c r="F93" s="23" t="str">
        <f>E17</f>
        <v>Mesto Nitra</v>
      </c>
      <c r="G93" s="30"/>
      <c r="H93" s="30"/>
      <c r="I93" s="25" t="s">
        <v>31</v>
      </c>
      <c r="J93" s="26" t="str">
        <f>E23</f>
        <v xml:space="preserve"> </v>
      </c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26</v>
      </c>
      <c r="D94" s="30"/>
      <c r="E94" s="30"/>
      <c r="F94" s="23" t="str">
        <f>IF(E20="","",E20)</f>
        <v>AB-STAV, s.r.o. Malý Cetín</v>
      </c>
      <c r="G94" s="30"/>
      <c r="H94" s="30"/>
      <c r="I94" s="25" t="s">
        <v>33</v>
      </c>
      <c r="J94" s="26" t="str">
        <f>E26</f>
        <v>Miroslav Čech</v>
      </c>
      <c r="K94" s="30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53" t="s">
        <v>120</v>
      </c>
      <c r="D96" s="154"/>
      <c r="E96" s="154"/>
      <c r="F96" s="154"/>
      <c r="G96" s="154"/>
      <c r="H96" s="154"/>
      <c r="I96" s="154"/>
      <c r="J96" s="155" t="s">
        <v>121</v>
      </c>
      <c r="K96" s="154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9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56" t="s">
        <v>122</v>
      </c>
      <c r="D98" s="30"/>
      <c r="E98" s="30"/>
      <c r="F98" s="30"/>
      <c r="G98" s="30"/>
      <c r="H98" s="30"/>
      <c r="I98" s="30"/>
      <c r="J98" s="82">
        <f>J133</f>
        <v>5825.3899999999994</v>
      </c>
      <c r="K98" s="30"/>
      <c r="L98" s="4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123</v>
      </c>
    </row>
    <row r="99" spans="1:47" s="9" customFormat="1" ht="24.95" customHeight="1">
      <c r="B99" s="157"/>
      <c r="C99" s="158"/>
      <c r="D99" s="159" t="s">
        <v>131</v>
      </c>
      <c r="E99" s="160"/>
      <c r="F99" s="160"/>
      <c r="G99" s="160"/>
      <c r="H99" s="160"/>
      <c r="I99" s="160"/>
      <c r="J99" s="161">
        <f>J134</f>
        <v>4545.32</v>
      </c>
      <c r="K99" s="158"/>
      <c r="L99" s="162"/>
    </row>
    <row r="100" spans="1:47" s="10" customFormat="1" ht="19.899999999999999" customHeight="1">
      <c r="B100" s="163"/>
      <c r="C100" s="102"/>
      <c r="D100" s="164" t="s">
        <v>838</v>
      </c>
      <c r="E100" s="165"/>
      <c r="F100" s="165"/>
      <c r="G100" s="165"/>
      <c r="H100" s="165"/>
      <c r="I100" s="165"/>
      <c r="J100" s="166">
        <f>J135</f>
        <v>1032.03</v>
      </c>
      <c r="K100" s="102"/>
      <c r="L100" s="167"/>
    </row>
    <row r="101" spans="1:47" s="10" customFormat="1" ht="19.899999999999999" customHeight="1">
      <c r="B101" s="163"/>
      <c r="C101" s="102"/>
      <c r="D101" s="164" t="s">
        <v>839</v>
      </c>
      <c r="E101" s="165"/>
      <c r="F101" s="165"/>
      <c r="G101" s="165"/>
      <c r="H101" s="165"/>
      <c r="I101" s="165"/>
      <c r="J101" s="166">
        <f>J140</f>
        <v>45.320000000000007</v>
      </c>
      <c r="K101" s="102"/>
      <c r="L101" s="167"/>
    </row>
    <row r="102" spans="1:47" s="10" customFormat="1" ht="19.899999999999999" customHeight="1">
      <c r="B102" s="163"/>
      <c r="C102" s="102"/>
      <c r="D102" s="164" t="s">
        <v>840</v>
      </c>
      <c r="E102" s="165"/>
      <c r="F102" s="165"/>
      <c r="G102" s="165"/>
      <c r="H102" s="165"/>
      <c r="I102" s="165"/>
      <c r="J102" s="166">
        <f>J143</f>
        <v>2407.5099999999998</v>
      </c>
      <c r="K102" s="102"/>
      <c r="L102" s="167"/>
    </row>
    <row r="103" spans="1:47" s="10" customFormat="1" ht="19.899999999999999" customHeight="1">
      <c r="B103" s="163"/>
      <c r="C103" s="102"/>
      <c r="D103" s="164" t="s">
        <v>841</v>
      </c>
      <c r="E103" s="165"/>
      <c r="F103" s="165"/>
      <c r="G103" s="165"/>
      <c r="H103" s="165"/>
      <c r="I103" s="165"/>
      <c r="J103" s="166">
        <f>J170</f>
        <v>1060.4599999999998</v>
      </c>
      <c r="K103" s="102"/>
      <c r="L103" s="167"/>
    </row>
    <row r="104" spans="1:47" s="9" customFormat="1" ht="24.95" customHeight="1">
      <c r="B104" s="157"/>
      <c r="C104" s="158"/>
      <c r="D104" s="159" t="s">
        <v>749</v>
      </c>
      <c r="E104" s="160"/>
      <c r="F104" s="160"/>
      <c r="G104" s="160"/>
      <c r="H104" s="160"/>
      <c r="I104" s="160"/>
      <c r="J104" s="161">
        <f>J178</f>
        <v>148.16999999999999</v>
      </c>
      <c r="K104" s="158"/>
      <c r="L104" s="162"/>
    </row>
    <row r="105" spans="1:47" s="10" customFormat="1" ht="19.899999999999999" customHeight="1">
      <c r="B105" s="163"/>
      <c r="C105" s="102"/>
      <c r="D105" s="164" t="s">
        <v>842</v>
      </c>
      <c r="E105" s="165"/>
      <c r="F105" s="165"/>
      <c r="G105" s="165"/>
      <c r="H105" s="165"/>
      <c r="I105" s="165"/>
      <c r="J105" s="166">
        <f>J179</f>
        <v>148.16999999999999</v>
      </c>
      <c r="K105" s="102"/>
      <c r="L105" s="167"/>
    </row>
    <row r="106" spans="1:47" s="9" customFormat="1" ht="24.95" customHeight="1">
      <c r="B106" s="157"/>
      <c r="C106" s="158"/>
      <c r="D106" s="159" t="s">
        <v>843</v>
      </c>
      <c r="E106" s="160"/>
      <c r="F106" s="160"/>
      <c r="G106" s="160"/>
      <c r="H106" s="160"/>
      <c r="I106" s="160"/>
      <c r="J106" s="161">
        <f>J183</f>
        <v>1131.9000000000001</v>
      </c>
      <c r="K106" s="158"/>
      <c r="L106" s="162"/>
    </row>
    <row r="107" spans="1:47" s="10" customFormat="1" ht="19.899999999999999" customHeight="1">
      <c r="B107" s="163"/>
      <c r="C107" s="102"/>
      <c r="D107" s="164" t="s">
        <v>844</v>
      </c>
      <c r="E107" s="165"/>
      <c r="F107" s="165"/>
      <c r="G107" s="165"/>
      <c r="H107" s="165"/>
      <c r="I107" s="165"/>
      <c r="J107" s="166">
        <f>J184</f>
        <v>1131.9000000000001</v>
      </c>
      <c r="K107" s="102"/>
      <c r="L107" s="167"/>
    </row>
    <row r="108" spans="1:47" s="2" customFormat="1" ht="21.75" customHeight="1">
      <c r="A108" s="28"/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6.95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29.25" customHeight="1">
      <c r="A110" s="28"/>
      <c r="B110" s="29"/>
      <c r="C110" s="156" t="s">
        <v>141</v>
      </c>
      <c r="D110" s="30"/>
      <c r="E110" s="30"/>
      <c r="F110" s="30"/>
      <c r="G110" s="30"/>
      <c r="H110" s="30"/>
      <c r="I110" s="30"/>
      <c r="J110" s="168">
        <v>0</v>
      </c>
      <c r="K110" s="30"/>
      <c r="L110" s="49"/>
      <c r="N110" s="169" t="s">
        <v>40</v>
      </c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18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29.25" customHeight="1">
      <c r="A112" s="28"/>
      <c r="B112" s="29"/>
      <c r="C112" s="170" t="s">
        <v>142</v>
      </c>
      <c r="D112" s="154"/>
      <c r="E112" s="154"/>
      <c r="F112" s="154"/>
      <c r="G112" s="154"/>
      <c r="H112" s="154"/>
      <c r="I112" s="154"/>
      <c r="J112" s="171">
        <f>ROUND(J98+J110,2)</f>
        <v>5825.39</v>
      </c>
      <c r="K112" s="154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31" s="2" customFormat="1" ht="6.95" customHeight="1">
      <c r="A113" s="28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7" spans="1:31" s="2" customFormat="1" ht="6.95" customHeight="1">
      <c r="A117" s="28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4.95" customHeight="1">
      <c r="A118" s="28"/>
      <c r="B118" s="29"/>
      <c r="C118" s="20" t="s">
        <v>143</v>
      </c>
      <c r="D118" s="30"/>
      <c r="E118" s="30"/>
      <c r="F118" s="30"/>
      <c r="G118" s="30"/>
      <c r="H118" s="30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6.95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29"/>
      <c r="C120" s="25" t="s">
        <v>13</v>
      </c>
      <c r="D120" s="30"/>
      <c r="E120" s="30"/>
      <c r="F120" s="30"/>
      <c r="G120" s="30"/>
      <c r="H120" s="30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6.5" customHeight="1">
      <c r="A121" s="28"/>
      <c r="B121" s="29"/>
      <c r="C121" s="30"/>
      <c r="D121" s="30"/>
      <c r="E121" s="274" t="str">
        <f>E7</f>
        <v>ZŠ Cabajská - školský a stravovací pavilón v Nitre - zateplenie</v>
      </c>
      <c r="F121" s="275"/>
      <c r="G121" s="275"/>
      <c r="H121" s="275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1" customFormat="1" ht="12" customHeight="1">
      <c r="B122" s="18"/>
      <c r="C122" s="25" t="s">
        <v>113</v>
      </c>
      <c r="D122" s="19"/>
      <c r="E122" s="19"/>
      <c r="F122" s="19"/>
      <c r="G122" s="19"/>
      <c r="H122" s="19"/>
      <c r="I122" s="19"/>
      <c r="J122" s="19"/>
      <c r="K122" s="19"/>
      <c r="L122" s="17"/>
    </row>
    <row r="123" spans="1:31" s="2" customFormat="1" ht="16.5" customHeight="1">
      <c r="A123" s="28"/>
      <c r="B123" s="29"/>
      <c r="C123" s="30"/>
      <c r="D123" s="30"/>
      <c r="E123" s="274" t="s">
        <v>114</v>
      </c>
      <c r="F123" s="276"/>
      <c r="G123" s="276"/>
      <c r="H123" s="276"/>
      <c r="I123" s="30"/>
      <c r="J123" s="30"/>
      <c r="K123" s="30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5" t="s">
        <v>115</v>
      </c>
      <c r="D124" s="30"/>
      <c r="E124" s="30"/>
      <c r="F124" s="30"/>
      <c r="G124" s="30"/>
      <c r="H124" s="30"/>
      <c r="I124" s="30"/>
      <c r="J124" s="30"/>
      <c r="K124" s="30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6.5" customHeight="1">
      <c r="A125" s="28"/>
      <c r="B125" s="29"/>
      <c r="C125" s="30"/>
      <c r="D125" s="30"/>
      <c r="E125" s="226" t="str">
        <f>E11</f>
        <v>01.3 - 01.3 - Hydraulické vyregulovanie vykurovacej sústavy</v>
      </c>
      <c r="F125" s="276"/>
      <c r="G125" s="276"/>
      <c r="H125" s="276"/>
      <c r="I125" s="30"/>
      <c r="J125" s="30"/>
      <c r="K125" s="30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6.95" customHeight="1">
      <c r="A126" s="28"/>
      <c r="B126" s="29"/>
      <c r="C126" s="30"/>
      <c r="D126" s="30"/>
      <c r="E126" s="30"/>
      <c r="F126" s="30"/>
      <c r="G126" s="30"/>
      <c r="H126" s="30"/>
      <c r="I126" s="30"/>
      <c r="J126" s="30"/>
      <c r="K126" s="30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2" customHeight="1">
      <c r="A127" s="28"/>
      <c r="B127" s="29"/>
      <c r="C127" s="25" t="s">
        <v>17</v>
      </c>
      <c r="D127" s="30"/>
      <c r="E127" s="30"/>
      <c r="F127" s="23" t="str">
        <f>F14</f>
        <v>Nitra</v>
      </c>
      <c r="G127" s="30"/>
      <c r="H127" s="30"/>
      <c r="I127" s="25" t="s">
        <v>19</v>
      </c>
      <c r="J127" s="64" t="str">
        <f>IF(J14="","",J14)</f>
        <v>4. 11. 2021</v>
      </c>
      <c r="K127" s="30"/>
      <c r="L127" s="49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6.95" customHeight="1">
      <c r="A128" s="28"/>
      <c r="B128" s="29"/>
      <c r="C128" s="30"/>
      <c r="D128" s="30"/>
      <c r="E128" s="30"/>
      <c r="F128" s="30"/>
      <c r="G128" s="30"/>
      <c r="H128" s="30"/>
      <c r="I128" s="30"/>
      <c r="J128" s="30"/>
      <c r="K128" s="30"/>
      <c r="L128" s="49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5.2" customHeight="1">
      <c r="A129" s="28"/>
      <c r="B129" s="29"/>
      <c r="C129" s="25" t="s">
        <v>21</v>
      </c>
      <c r="D129" s="30"/>
      <c r="E129" s="30"/>
      <c r="F129" s="23" t="str">
        <f>E17</f>
        <v>Mesto Nitra</v>
      </c>
      <c r="G129" s="30"/>
      <c r="H129" s="30"/>
      <c r="I129" s="25" t="s">
        <v>31</v>
      </c>
      <c r="J129" s="26" t="str">
        <f>E23</f>
        <v xml:space="preserve"> </v>
      </c>
      <c r="K129" s="30"/>
      <c r="L129" s="49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5.2" customHeight="1">
      <c r="A130" s="28"/>
      <c r="B130" s="29"/>
      <c r="C130" s="25" t="s">
        <v>26</v>
      </c>
      <c r="D130" s="30"/>
      <c r="E130" s="30"/>
      <c r="F130" s="23" t="str">
        <f>IF(E20="","",E20)</f>
        <v>AB-STAV, s.r.o. Malý Cetín</v>
      </c>
      <c r="G130" s="30"/>
      <c r="H130" s="30"/>
      <c r="I130" s="25" t="s">
        <v>33</v>
      </c>
      <c r="J130" s="26" t="str">
        <f>E26</f>
        <v>Miroslav Čech</v>
      </c>
      <c r="K130" s="30"/>
      <c r="L130" s="49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0.35" customHeight="1">
      <c r="A131" s="28"/>
      <c r="B131" s="29"/>
      <c r="C131" s="30"/>
      <c r="D131" s="30"/>
      <c r="E131" s="30"/>
      <c r="F131" s="30"/>
      <c r="G131" s="30"/>
      <c r="H131" s="30"/>
      <c r="I131" s="30"/>
      <c r="J131" s="30"/>
      <c r="K131" s="30"/>
      <c r="L131" s="49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11" customFormat="1" ht="29.25" customHeight="1">
      <c r="A132" s="172"/>
      <c r="B132" s="173"/>
      <c r="C132" s="174" t="s">
        <v>144</v>
      </c>
      <c r="D132" s="175" t="s">
        <v>61</v>
      </c>
      <c r="E132" s="175" t="s">
        <v>57</v>
      </c>
      <c r="F132" s="175" t="s">
        <v>58</v>
      </c>
      <c r="G132" s="175" t="s">
        <v>145</v>
      </c>
      <c r="H132" s="175" t="s">
        <v>146</v>
      </c>
      <c r="I132" s="175" t="s">
        <v>147</v>
      </c>
      <c r="J132" s="176" t="s">
        <v>121</v>
      </c>
      <c r="K132" s="177" t="s">
        <v>148</v>
      </c>
      <c r="L132" s="178"/>
      <c r="M132" s="73" t="s">
        <v>1</v>
      </c>
      <c r="N132" s="74" t="s">
        <v>40</v>
      </c>
      <c r="O132" s="74" t="s">
        <v>149</v>
      </c>
      <c r="P132" s="74" t="s">
        <v>150</v>
      </c>
      <c r="Q132" s="74" t="s">
        <v>151</v>
      </c>
      <c r="R132" s="74" t="s">
        <v>152</v>
      </c>
      <c r="S132" s="74" t="s">
        <v>153</v>
      </c>
      <c r="T132" s="75" t="s">
        <v>154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pans="1:65" s="2" customFormat="1" ht="22.9" customHeight="1">
      <c r="A133" s="28"/>
      <c r="B133" s="29"/>
      <c r="C133" s="80" t="s">
        <v>117</v>
      </c>
      <c r="D133" s="30"/>
      <c r="E133" s="30"/>
      <c r="F133" s="30"/>
      <c r="G133" s="30"/>
      <c r="H133" s="30"/>
      <c r="I133" s="30"/>
      <c r="J133" s="179">
        <f>BK133</f>
        <v>5825.3899999999994</v>
      </c>
      <c r="K133" s="30"/>
      <c r="L133" s="33"/>
      <c r="M133" s="76"/>
      <c r="N133" s="180"/>
      <c r="O133" s="77"/>
      <c r="P133" s="181">
        <f>P134+P178+P183</f>
        <v>0</v>
      </c>
      <c r="Q133" s="77"/>
      <c r="R133" s="181">
        <f>R134+R178+R183</f>
        <v>0</v>
      </c>
      <c r="S133" s="77"/>
      <c r="T133" s="182">
        <f>T134+T178+T183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4" t="s">
        <v>75</v>
      </c>
      <c r="AU133" s="14" t="s">
        <v>123</v>
      </c>
      <c r="BK133" s="183">
        <f>BK134+BK178+BK183</f>
        <v>5825.3899999999994</v>
      </c>
    </row>
    <row r="134" spans="1:65" s="12" customFormat="1" ht="25.9" customHeight="1">
      <c r="B134" s="184"/>
      <c r="C134" s="185"/>
      <c r="D134" s="186" t="s">
        <v>75</v>
      </c>
      <c r="E134" s="187" t="s">
        <v>410</v>
      </c>
      <c r="F134" s="187" t="s">
        <v>411</v>
      </c>
      <c r="G134" s="185"/>
      <c r="H134" s="185"/>
      <c r="I134" s="185"/>
      <c r="J134" s="188">
        <f>BK134</f>
        <v>4545.32</v>
      </c>
      <c r="K134" s="185"/>
      <c r="L134" s="189"/>
      <c r="M134" s="190"/>
      <c r="N134" s="191"/>
      <c r="O134" s="191"/>
      <c r="P134" s="192">
        <f>P135+P140+P143+P170</f>
        <v>0</v>
      </c>
      <c r="Q134" s="191"/>
      <c r="R134" s="192">
        <f>R135+R140+R143+R170</f>
        <v>0</v>
      </c>
      <c r="S134" s="191"/>
      <c r="T134" s="193">
        <f>T135+T140+T143+T170</f>
        <v>0</v>
      </c>
      <c r="AR134" s="194" t="s">
        <v>89</v>
      </c>
      <c r="AT134" s="195" t="s">
        <v>75</v>
      </c>
      <c r="AU134" s="195" t="s">
        <v>76</v>
      </c>
      <c r="AY134" s="194" t="s">
        <v>157</v>
      </c>
      <c r="BK134" s="196">
        <f>BK135+BK140+BK143+BK170</f>
        <v>4545.32</v>
      </c>
    </row>
    <row r="135" spans="1:65" s="12" customFormat="1" ht="22.9" customHeight="1">
      <c r="B135" s="184"/>
      <c r="C135" s="185"/>
      <c r="D135" s="186" t="s">
        <v>75</v>
      </c>
      <c r="E135" s="197" t="s">
        <v>845</v>
      </c>
      <c r="F135" s="197" t="s">
        <v>846</v>
      </c>
      <c r="G135" s="185"/>
      <c r="H135" s="185"/>
      <c r="I135" s="185"/>
      <c r="J135" s="198">
        <f>BK135</f>
        <v>1032.03</v>
      </c>
      <c r="K135" s="185"/>
      <c r="L135" s="189"/>
      <c r="M135" s="190"/>
      <c r="N135" s="191"/>
      <c r="O135" s="191"/>
      <c r="P135" s="192">
        <f>SUM(P136:P139)</f>
        <v>0</v>
      </c>
      <c r="Q135" s="191"/>
      <c r="R135" s="192">
        <f>SUM(R136:R139)</f>
        <v>0</v>
      </c>
      <c r="S135" s="191"/>
      <c r="T135" s="193">
        <f>SUM(T136:T139)</f>
        <v>0</v>
      </c>
      <c r="AR135" s="194" t="s">
        <v>89</v>
      </c>
      <c r="AT135" s="195" t="s">
        <v>75</v>
      </c>
      <c r="AU135" s="195" t="s">
        <v>83</v>
      </c>
      <c r="AY135" s="194" t="s">
        <v>157</v>
      </c>
      <c r="BK135" s="196">
        <f>SUM(BK136:BK139)</f>
        <v>1032.03</v>
      </c>
    </row>
    <row r="136" spans="1:65" s="2" customFormat="1" ht="24.2" customHeight="1">
      <c r="A136" s="28"/>
      <c r="B136" s="29"/>
      <c r="C136" s="199" t="s">
        <v>83</v>
      </c>
      <c r="D136" s="199" t="s">
        <v>159</v>
      </c>
      <c r="E136" s="200" t="s">
        <v>847</v>
      </c>
      <c r="F136" s="201" t="s">
        <v>848</v>
      </c>
      <c r="G136" s="202" t="s">
        <v>297</v>
      </c>
      <c r="H136" s="203">
        <v>1</v>
      </c>
      <c r="I136" s="204">
        <v>6.6</v>
      </c>
      <c r="J136" s="204">
        <f>ROUND(I136*H136,2)</f>
        <v>6.6</v>
      </c>
      <c r="K136" s="205"/>
      <c r="L136" s="33"/>
      <c r="M136" s="206" t="s">
        <v>1</v>
      </c>
      <c r="N136" s="207" t="s">
        <v>42</v>
      </c>
      <c r="O136" s="208">
        <v>0</v>
      </c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10" t="s">
        <v>189</v>
      </c>
      <c r="AT136" s="210" t="s">
        <v>159</v>
      </c>
      <c r="AU136" s="210" t="s">
        <v>89</v>
      </c>
      <c r="AY136" s="14" t="s">
        <v>157</v>
      </c>
      <c r="BE136" s="211">
        <f>IF(N136="základná",J136,0)</f>
        <v>0</v>
      </c>
      <c r="BF136" s="211">
        <f>IF(N136="znížená",J136,0)</f>
        <v>6.6</v>
      </c>
      <c r="BG136" s="211">
        <f>IF(N136="zákl. prenesená",J136,0)</f>
        <v>0</v>
      </c>
      <c r="BH136" s="211">
        <f>IF(N136="zníž. prenesená",J136,0)</f>
        <v>0</v>
      </c>
      <c r="BI136" s="211">
        <f>IF(N136="nulová",J136,0)</f>
        <v>0</v>
      </c>
      <c r="BJ136" s="14" t="s">
        <v>89</v>
      </c>
      <c r="BK136" s="211">
        <f>ROUND(I136*H136,2)</f>
        <v>6.6</v>
      </c>
      <c r="BL136" s="14" t="s">
        <v>189</v>
      </c>
      <c r="BM136" s="210" t="s">
        <v>89</v>
      </c>
    </row>
    <row r="137" spans="1:65" s="2" customFormat="1" ht="24.2" customHeight="1">
      <c r="A137" s="28"/>
      <c r="B137" s="29"/>
      <c r="C137" s="199" t="s">
        <v>89</v>
      </c>
      <c r="D137" s="199" t="s">
        <v>159</v>
      </c>
      <c r="E137" s="200" t="s">
        <v>849</v>
      </c>
      <c r="F137" s="201" t="s">
        <v>850</v>
      </c>
      <c r="G137" s="202" t="s">
        <v>851</v>
      </c>
      <c r="H137" s="203">
        <v>1</v>
      </c>
      <c r="I137" s="204">
        <v>13.2</v>
      </c>
      <c r="J137" s="204">
        <f>ROUND(I137*H137,2)</f>
        <v>13.2</v>
      </c>
      <c r="K137" s="205"/>
      <c r="L137" s="33"/>
      <c r="M137" s="206" t="s">
        <v>1</v>
      </c>
      <c r="N137" s="207" t="s">
        <v>42</v>
      </c>
      <c r="O137" s="208">
        <v>0</v>
      </c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10" t="s">
        <v>189</v>
      </c>
      <c r="AT137" s="210" t="s">
        <v>159</v>
      </c>
      <c r="AU137" s="210" t="s">
        <v>89</v>
      </c>
      <c r="AY137" s="14" t="s">
        <v>157</v>
      </c>
      <c r="BE137" s="211">
        <f>IF(N137="základná",J137,0)</f>
        <v>0</v>
      </c>
      <c r="BF137" s="211">
        <f>IF(N137="znížená",J137,0)</f>
        <v>13.2</v>
      </c>
      <c r="BG137" s="211">
        <f>IF(N137="zákl. prenesená",J137,0)</f>
        <v>0</v>
      </c>
      <c r="BH137" s="211">
        <f>IF(N137="zníž. prenesená",J137,0)</f>
        <v>0</v>
      </c>
      <c r="BI137" s="211">
        <f>IF(N137="nulová",J137,0)</f>
        <v>0</v>
      </c>
      <c r="BJ137" s="14" t="s">
        <v>89</v>
      </c>
      <c r="BK137" s="211">
        <f>ROUND(I137*H137,2)</f>
        <v>13.2</v>
      </c>
      <c r="BL137" s="14" t="s">
        <v>189</v>
      </c>
      <c r="BM137" s="210" t="s">
        <v>163</v>
      </c>
    </row>
    <row r="138" spans="1:65" s="2" customFormat="1" ht="16.5" customHeight="1">
      <c r="A138" s="28"/>
      <c r="B138" s="29"/>
      <c r="C138" s="212" t="s">
        <v>167</v>
      </c>
      <c r="D138" s="212" t="s">
        <v>294</v>
      </c>
      <c r="E138" s="213" t="s">
        <v>852</v>
      </c>
      <c r="F138" s="214" t="s">
        <v>853</v>
      </c>
      <c r="G138" s="215" t="s">
        <v>297</v>
      </c>
      <c r="H138" s="216">
        <v>1</v>
      </c>
      <c r="I138" s="217">
        <v>1001</v>
      </c>
      <c r="J138" s="217">
        <f>ROUND(I138*H138,2)</f>
        <v>1001</v>
      </c>
      <c r="K138" s="218"/>
      <c r="L138" s="219"/>
      <c r="M138" s="220" t="s">
        <v>1</v>
      </c>
      <c r="N138" s="221" t="s">
        <v>42</v>
      </c>
      <c r="O138" s="208">
        <v>0</v>
      </c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10" t="s">
        <v>217</v>
      </c>
      <c r="AT138" s="210" t="s">
        <v>294</v>
      </c>
      <c r="AU138" s="210" t="s">
        <v>89</v>
      </c>
      <c r="AY138" s="14" t="s">
        <v>157</v>
      </c>
      <c r="BE138" s="211">
        <f>IF(N138="základná",J138,0)</f>
        <v>0</v>
      </c>
      <c r="BF138" s="211">
        <f>IF(N138="znížená",J138,0)</f>
        <v>1001</v>
      </c>
      <c r="BG138" s="211">
        <f>IF(N138="zákl. prenesená",J138,0)</f>
        <v>0</v>
      </c>
      <c r="BH138" s="211">
        <f>IF(N138="zníž. prenesená",J138,0)</f>
        <v>0</v>
      </c>
      <c r="BI138" s="211">
        <f>IF(N138="nulová",J138,0)</f>
        <v>0</v>
      </c>
      <c r="BJ138" s="14" t="s">
        <v>89</v>
      </c>
      <c r="BK138" s="211">
        <f>ROUND(I138*H138,2)</f>
        <v>1001</v>
      </c>
      <c r="BL138" s="14" t="s">
        <v>189</v>
      </c>
      <c r="BM138" s="210" t="s">
        <v>170</v>
      </c>
    </row>
    <row r="139" spans="1:65" s="2" customFormat="1" ht="21.75" customHeight="1">
      <c r="A139" s="28"/>
      <c r="B139" s="29"/>
      <c r="C139" s="199" t="s">
        <v>163</v>
      </c>
      <c r="D139" s="199" t="s">
        <v>159</v>
      </c>
      <c r="E139" s="200" t="s">
        <v>854</v>
      </c>
      <c r="F139" s="201" t="s">
        <v>855</v>
      </c>
      <c r="G139" s="202" t="s">
        <v>434</v>
      </c>
      <c r="H139" s="203">
        <v>10.208</v>
      </c>
      <c r="I139" s="204">
        <v>1.1000000000000001</v>
      </c>
      <c r="J139" s="204">
        <f>ROUND(I139*H139,2)</f>
        <v>11.23</v>
      </c>
      <c r="K139" s="205"/>
      <c r="L139" s="33"/>
      <c r="M139" s="206" t="s">
        <v>1</v>
      </c>
      <c r="N139" s="207" t="s">
        <v>42</v>
      </c>
      <c r="O139" s="208">
        <v>0</v>
      </c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10" t="s">
        <v>189</v>
      </c>
      <c r="AT139" s="210" t="s">
        <v>159</v>
      </c>
      <c r="AU139" s="210" t="s">
        <v>89</v>
      </c>
      <c r="AY139" s="14" t="s">
        <v>157</v>
      </c>
      <c r="BE139" s="211">
        <f>IF(N139="základná",J139,0)</f>
        <v>0</v>
      </c>
      <c r="BF139" s="211">
        <f>IF(N139="znížená",J139,0)</f>
        <v>11.23</v>
      </c>
      <c r="BG139" s="211">
        <f>IF(N139="zákl. prenesená",J139,0)</f>
        <v>0</v>
      </c>
      <c r="BH139" s="211">
        <f>IF(N139="zníž. prenesená",J139,0)</f>
        <v>0</v>
      </c>
      <c r="BI139" s="211">
        <f>IF(N139="nulová",J139,0)</f>
        <v>0</v>
      </c>
      <c r="BJ139" s="14" t="s">
        <v>89</v>
      </c>
      <c r="BK139" s="211">
        <f>ROUND(I139*H139,2)</f>
        <v>11.23</v>
      </c>
      <c r="BL139" s="14" t="s">
        <v>189</v>
      </c>
      <c r="BM139" s="210" t="s">
        <v>173</v>
      </c>
    </row>
    <row r="140" spans="1:65" s="12" customFormat="1" ht="22.9" customHeight="1">
      <c r="B140" s="184"/>
      <c r="C140" s="185"/>
      <c r="D140" s="186" t="s">
        <v>75</v>
      </c>
      <c r="E140" s="197" t="s">
        <v>856</v>
      </c>
      <c r="F140" s="197" t="s">
        <v>857</v>
      </c>
      <c r="G140" s="185"/>
      <c r="H140" s="185"/>
      <c r="I140" s="185"/>
      <c r="J140" s="198">
        <f>BK140</f>
        <v>45.320000000000007</v>
      </c>
      <c r="K140" s="185"/>
      <c r="L140" s="189"/>
      <c r="M140" s="190"/>
      <c r="N140" s="191"/>
      <c r="O140" s="191"/>
      <c r="P140" s="192">
        <f>SUM(P141:P142)</f>
        <v>0</v>
      </c>
      <c r="Q140" s="191"/>
      <c r="R140" s="192">
        <f>SUM(R141:R142)</f>
        <v>0</v>
      </c>
      <c r="S140" s="191"/>
      <c r="T140" s="193">
        <f>SUM(T141:T142)</f>
        <v>0</v>
      </c>
      <c r="AR140" s="194" t="s">
        <v>89</v>
      </c>
      <c r="AT140" s="195" t="s">
        <v>75</v>
      </c>
      <c r="AU140" s="195" t="s">
        <v>83</v>
      </c>
      <c r="AY140" s="194" t="s">
        <v>157</v>
      </c>
      <c r="BK140" s="196">
        <f>SUM(BK141:BK142)</f>
        <v>45.320000000000007</v>
      </c>
    </row>
    <row r="141" spans="1:65" s="2" customFormat="1" ht="24.2" customHeight="1">
      <c r="A141" s="28"/>
      <c r="B141" s="29"/>
      <c r="C141" s="199" t="s">
        <v>174</v>
      </c>
      <c r="D141" s="199" t="s">
        <v>159</v>
      </c>
      <c r="E141" s="200" t="s">
        <v>858</v>
      </c>
      <c r="F141" s="201" t="s">
        <v>859</v>
      </c>
      <c r="G141" s="202" t="s">
        <v>297</v>
      </c>
      <c r="H141" s="203">
        <v>2</v>
      </c>
      <c r="I141" s="204">
        <v>4.4000000000000004</v>
      </c>
      <c r="J141" s="204">
        <f>ROUND(I141*H141,2)</f>
        <v>8.8000000000000007</v>
      </c>
      <c r="K141" s="205"/>
      <c r="L141" s="33"/>
      <c r="M141" s="206" t="s">
        <v>1</v>
      </c>
      <c r="N141" s="207" t="s">
        <v>42</v>
      </c>
      <c r="O141" s="208">
        <v>0</v>
      </c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10" t="s">
        <v>189</v>
      </c>
      <c r="AT141" s="210" t="s">
        <v>159</v>
      </c>
      <c r="AU141" s="210" t="s">
        <v>89</v>
      </c>
      <c r="AY141" s="14" t="s">
        <v>157</v>
      </c>
      <c r="BE141" s="211">
        <f>IF(N141="základná",J141,0)</f>
        <v>0</v>
      </c>
      <c r="BF141" s="211">
        <f>IF(N141="znížená",J141,0)</f>
        <v>8.8000000000000007</v>
      </c>
      <c r="BG141" s="211">
        <f>IF(N141="zákl. prenesená",J141,0)</f>
        <v>0</v>
      </c>
      <c r="BH141" s="211">
        <f>IF(N141="zníž. prenesená",J141,0)</f>
        <v>0</v>
      </c>
      <c r="BI141" s="211">
        <f>IF(N141="nulová",J141,0)</f>
        <v>0</v>
      </c>
      <c r="BJ141" s="14" t="s">
        <v>89</v>
      </c>
      <c r="BK141" s="211">
        <f>ROUND(I141*H141,2)</f>
        <v>8.8000000000000007</v>
      </c>
      <c r="BL141" s="14" t="s">
        <v>189</v>
      </c>
      <c r="BM141" s="210" t="s">
        <v>177</v>
      </c>
    </row>
    <row r="142" spans="1:65" s="2" customFormat="1" ht="21.75" customHeight="1">
      <c r="A142" s="28"/>
      <c r="B142" s="29"/>
      <c r="C142" s="199" t="s">
        <v>170</v>
      </c>
      <c r="D142" s="199" t="s">
        <v>159</v>
      </c>
      <c r="E142" s="200" t="s">
        <v>860</v>
      </c>
      <c r="F142" s="201" t="s">
        <v>861</v>
      </c>
      <c r="G142" s="202" t="s">
        <v>297</v>
      </c>
      <c r="H142" s="203">
        <v>4</v>
      </c>
      <c r="I142" s="204">
        <v>9.1300000000000008</v>
      </c>
      <c r="J142" s="204">
        <f>ROUND(I142*H142,2)</f>
        <v>36.520000000000003</v>
      </c>
      <c r="K142" s="205"/>
      <c r="L142" s="33"/>
      <c r="M142" s="206" t="s">
        <v>1</v>
      </c>
      <c r="N142" s="207" t="s">
        <v>42</v>
      </c>
      <c r="O142" s="208">
        <v>0</v>
      </c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10" t="s">
        <v>189</v>
      </c>
      <c r="AT142" s="210" t="s">
        <v>159</v>
      </c>
      <c r="AU142" s="210" t="s">
        <v>89</v>
      </c>
      <c r="AY142" s="14" t="s">
        <v>157</v>
      </c>
      <c r="BE142" s="211">
        <f>IF(N142="základná",J142,0)</f>
        <v>0</v>
      </c>
      <c r="BF142" s="211">
        <f>IF(N142="znížená",J142,0)</f>
        <v>36.520000000000003</v>
      </c>
      <c r="BG142" s="211">
        <f>IF(N142="zákl. prenesená",J142,0)</f>
        <v>0</v>
      </c>
      <c r="BH142" s="211">
        <f>IF(N142="zníž. prenesená",J142,0)</f>
        <v>0</v>
      </c>
      <c r="BI142" s="211">
        <f>IF(N142="nulová",J142,0)</f>
        <v>0</v>
      </c>
      <c r="BJ142" s="14" t="s">
        <v>89</v>
      </c>
      <c r="BK142" s="211">
        <f>ROUND(I142*H142,2)</f>
        <v>36.520000000000003</v>
      </c>
      <c r="BL142" s="14" t="s">
        <v>189</v>
      </c>
      <c r="BM142" s="210" t="s">
        <v>180</v>
      </c>
    </row>
    <row r="143" spans="1:65" s="12" customFormat="1" ht="22.9" customHeight="1">
      <c r="B143" s="184"/>
      <c r="C143" s="185"/>
      <c r="D143" s="186" t="s">
        <v>75</v>
      </c>
      <c r="E143" s="197" t="s">
        <v>862</v>
      </c>
      <c r="F143" s="197" t="s">
        <v>863</v>
      </c>
      <c r="G143" s="185"/>
      <c r="H143" s="185"/>
      <c r="I143" s="185"/>
      <c r="J143" s="198">
        <f>BK143</f>
        <v>2407.5099999999998</v>
      </c>
      <c r="K143" s="185"/>
      <c r="L143" s="189"/>
      <c r="M143" s="190"/>
      <c r="N143" s="191"/>
      <c r="O143" s="191"/>
      <c r="P143" s="192">
        <f>SUM(P144:P169)</f>
        <v>0</v>
      </c>
      <c r="Q143" s="191"/>
      <c r="R143" s="192">
        <f>SUM(R144:R169)</f>
        <v>0</v>
      </c>
      <c r="S143" s="191"/>
      <c r="T143" s="193">
        <f>SUM(T144:T169)</f>
        <v>0</v>
      </c>
      <c r="AR143" s="194" t="s">
        <v>89</v>
      </c>
      <c r="AT143" s="195" t="s">
        <v>75</v>
      </c>
      <c r="AU143" s="195" t="s">
        <v>83</v>
      </c>
      <c r="AY143" s="194" t="s">
        <v>157</v>
      </c>
      <c r="BK143" s="196">
        <f>SUM(BK144:BK169)</f>
        <v>2407.5099999999998</v>
      </c>
    </row>
    <row r="144" spans="1:65" s="2" customFormat="1" ht="24.2" customHeight="1">
      <c r="A144" s="28"/>
      <c r="B144" s="29"/>
      <c r="C144" s="199" t="s">
        <v>182</v>
      </c>
      <c r="D144" s="199" t="s">
        <v>159</v>
      </c>
      <c r="E144" s="200" t="s">
        <v>864</v>
      </c>
      <c r="F144" s="201" t="s">
        <v>865</v>
      </c>
      <c r="G144" s="202" t="s">
        <v>297</v>
      </c>
      <c r="H144" s="203">
        <v>96</v>
      </c>
      <c r="I144" s="204">
        <v>2.2000000000000002</v>
      </c>
      <c r="J144" s="204">
        <f t="shared" ref="J144:J169" si="0">ROUND(I144*H144,2)</f>
        <v>211.2</v>
      </c>
      <c r="K144" s="205"/>
      <c r="L144" s="33"/>
      <c r="M144" s="206" t="s">
        <v>1</v>
      </c>
      <c r="N144" s="207" t="s">
        <v>42</v>
      </c>
      <c r="O144" s="208">
        <v>0</v>
      </c>
      <c r="P144" s="208">
        <f t="shared" ref="P144:P169" si="1">O144*H144</f>
        <v>0</v>
      </c>
      <c r="Q144" s="208">
        <v>0</v>
      </c>
      <c r="R144" s="208">
        <f t="shared" ref="R144:R169" si="2">Q144*H144</f>
        <v>0</v>
      </c>
      <c r="S144" s="208">
        <v>0</v>
      </c>
      <c r="T144" s="209">
        <f t="shared" ref="T144:T169" si="3"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10" t="s">
        <v>189</v>
      </c>
      <c r="AT144" s="210" t="s">
        <v>159</v>
      </c>
      <c r="AU144" s="210" t="s">
        <v>89</v>
      </c>
      <c r="AY144" s="14" t="s">
        <v>157</v>
      </c>
      <c r="BE144" s="211">
        <f t="shared" ref="BE144:BE169" si="4">IF(N144="základná",J144,0)</f>
        <v>0</v>
      </c>
      <c r="BF144" s="211">
        <f t="shared" ref="BF144:BF169" si="5">IF(N144="znížená",J144,0)</f>
        <v>211.2</v>
      </c>
      <c r="BG144" s="211">
        <f t="shared" ref="BG144:BG169" si="6">IF(N144="zákl. prenesená",J144,0)</f>
        <v>0</v>
      </c>
      <c r="BH144" s="211">
        <f t="shared" ref="BH144:BH169" si="7">IF(N144="zníž. prenesená",J144,0)</f>
        <v>0</v>
      </c>
      <c r="BI144" s="211">
        <f t="shared" ref="BI144:BI169" si="8">IF(N144="nulová",J144,0)</f>
        <v>0</v>
      </c>
      <c r="BJ144" s="14" t="s">
        <v>89</v>
      </c>
      <c r="BK144" s="211">
        <f t="shared" ref="BK144:BK169" si="9">ROUND(I144*H144,2)</f>
        <v>211.2</v>
      </c>
      <c r="BL144" s="14" t="s">
        <v>189</v>
      </c>
      <c r="BM144" s="210" t="s">
        <v>185</v>
      </c>
    </row>
    <row r="145" spans="1:65" s="2" customFormat="1" ht="24.2" customHeight="1">
      <c r="A145" s="28"/>
      <c r="B145" s="29"/>
      <c r="C145" s="199" t="s">
        <v>173</v>
      </c>
      <c r="D145" s="199" t="s">
        <v>159</v>
      </c>
      <c r="E145" s="200" t="s">
        <v>866</v>
      </c>
      <c r="F145" s="201" t="s">
        <v>867</v>
      </c>
      <c r="G145" s="202" t="s">
        <v>297</v>
      </c>
      <c r="H145" s="203">
        <v>10</v>
      </c>
      <c r="I145" s="204">
        <v>3.08</v>
      </c>
      <c r="J145" s="204">
        <f t="shared" si="0"/>
        <v>30.8</v>
      </c>
      <c r="K145" s="205"/>
      <c r="L145" s="33"/>
      <c r="M145" s="206" t="s">
        <v>1</v>
      </c>
      <c r="N145" s="207" t="s">
        <v>42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10" t="s">
        <v>189</v>
      </c>
      <c r="AT145" s="210" t="s">
        <v>159</v>
      </c>
      <c r="AU145" s="210" t="s">
        <v>89</v>
      </c>
      <c r="AY145" s="14" t="s">
        <v>157</v>
      </c>
      <c r="BE145" s="211">
        <f t="shared" si="4"/>
        <v>0</v>
      </c>
      <c r="BF145" s="211">
        <f t="shared" si="5"/>
        <v>30.8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4" t="s">
        <v>89</v>
      </c>
      <c r="BK145" s="211">
        <f t="shared" si="9"/>
        <v>30.8</v>
      </c>
      <c r="BL145" s="14" t="s">
        <v>189</v>
      </c>
      <c r="BM145" s="210" t="s">
        <v>189</v>
      </c>
    </row>
    <row r="146" spans="1:65" s="2" customFormat="1" ht="16.5" customHeight="1">
      <c r="A146" s="28"/>
      <c r="B146" s="29"/>
      <c r="C146" s="199" t="s">
        <v>191</v>
      </c>
      <c r="D146" s="199" t="s">
        <v>159</v>
      </c>
      <c r="E146" s="200" t="s">
        <v>868</v>
      </c>
      <c r="F146" s="201" t="s">
        <v>869</v>
      </c>
      <c r="G146" s="202" t="s">
        <v>297</v>
      </c>
      <c r="H146" s="203">
        <v>48</v>
      </c>
      <c r="I146" s="204">
        <v>2.75</v>
      </c>
      <c r="J146" s="204">
        <f t="shared" si="0"/>
        <v>132</v>
      </c>
      <c r="K146" s="205"/>
      <c r="L146" s="33"/>
      <c r="M146" s="206" t="s">
        <v>1</v>
      </c>
      <c r="N146" s="207" t="s">
        <v>42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10" t="s">
        <v>189</v>
      </c>
      <c r="AT146" s="210" t="s">
        <v>159</v>
      </c>
      <c r="AU146" s="210" t="s">
        <v>89</v>
      </c>
      <c r="AY146" s="14" t="s">
        <v>157</v>
      </c>
      <c r="BE146" s="211">
        <f t="shared" si="4"/>
        <v>0</v>
      </c>
      <c r="BF146" s="211">
        <f t="shared" si="5"/>
        <v>132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4" t="s">
        <v>89</v>
      </c>
      <c r="BK146" s="211">
        <f t="shared" si="9"/>
        <v>132</v>
      </c>
      <c r="BL146" s="14" t="s">
        <v>189</v>
      </c>
      <c r="BM146" s="210" t="s">
        <v>194</v>
      </c>
    </row>
    <row r="147" spans="1:65" s="2" customFormat="1" ht="24.2" customHeight="1">
      <c r="A147" s="28"/>
      <c r="B147" s="29"/>
      <c r="C147" s="212" t="s">
        <v>177</v>
      </c>
      <c r="D147" s="212" t="s">
        <v>294</v>
      </c>
      <c r="E147" s="213" t="s">
        <v>870</v>
      </c>
      <c r="F147" s="214" t="s">
        <v>871</v>
      </c>
      <c r="G147" s="215" t="s">
        <v>297</v>
      </c>
      <c r="H147" s="216">
        <v>14</v>
      </c>
      <c r="I147" s="217">
        <v>8.25</v>
      </c>
      <c r="J147" s="217">
        <f t="shared" si="0"/>
        <v>115.5</v>
      </c>
      <c r="K147" s="218"/>
      <c r="L147" s="219"/>
      <c r="M147" s="220" t="s">
        <v>1</v>
      </c>
      <c r="N147" s="221" t="s">
        <v>42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10" t="s">
        <v>217</v>
      </c>
      <c r="AT147" s="210" t="s">
        <v>294</v>
      </c>
      <c r="AU147" s="210" t="s">
        <v>89</v>
      </c>
      <c r="AY147" s="14" t="s">
        <v>157</v>
      </c>
      <c r="BE147" s="211">
        <f t="shared" si="4"/>
        <v>0</v>
      </c>
      <c r="BF147" s="211">
        <f t="shared" si="5"/>
        <v>115.5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4" t="s">
        <v>89</v>
      </c>
      <c r="BK147" s="211">
        <f t="shared" si="9"/>
        <v>115.5</v>
      </c>
      <c r="BL147" s="14" t="s">
        <v>189</v>
      </c>
      <c r="BM147" s="210" t="s">
        <v>7</v>
      </c>
    </row>
    <row r="148" spans="1:65" s="2" customFormat="1" ht="24.2" customHeight="1">
      <c r="A148" s="28"/>
      <c r="B148" s="29"/>
      <c r="C148" s="212" t="s">
        <v>197</v>
      </c>
      <c r="D148" s="212" t="s">
        <v>294</v>
      </c>
      <c r="E148" s="213" t="s">
        <v>872</v>
      </c>
      <c r="F148" s="214" t="s">
        <v>873</v>
      </c>
      <c r="G148" s="215" t="s">
        <v>297</v>
      </c>
      <c r="H148" s="216">
        <v>7</v>
      </c>
      <c r="I148" s="217">
        <v>8.25</v>
      </c>
      <c r="J148" s="217">
        <f t="shared" si="0"/>
        <v>57.75</v>
      </c>
      <c r="K148" s="218"/>
      <c r="L148" s="219"/>
      <c r="M148" s="220" t="s">
        <v>1</v>
      </c>
      <c r="N148" s="221" t="s">
        <v>42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10" t="s">
        <v>217</v>
      </c>
      <c r="AT148" s="210" t="s">
        <v>294</v>
      </c>
      <c r="AU148" s="210" t="s">
        <v>89</v>
      </c>
      <c r="AY148" s="14" t="s">
        <v>157</v>
      </c>
      <c r="BE148" s="211">
        <f t="shared" si="4"/>
        <v>0</v>
      </c>
      <c r="BF148" s="211">
        <f t="shared" si="5"/>
        <v>57.75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4" t="s">
        <v>89</v>
      </c>
      <c r="BK148" s="211">
        <f t="shared" si="9"/>
        <v>57.75</v>
      </c>
      <c r="BL148" s="14" t="s">
        <v>189</v>
      </c>
      <c r="BM148" s="210" t="s">
        <v>200</v>
      </c>
    </row>
    <row r="149" spans="1:65" s="2" customFormat="1" ht="24.2" customHeight="1">
      <c r="A149" s="28"/>
      <c r="B149" s="29"/>
      <c r="C149" s="212" t="s">
        <v>180</v>
      </c>
      <c r="D149" s="212" t="s">
        <v>294</v>
      </c>
      <c r="E149" s="213" t="s">
        <v>874</v>
      </c>
      <c r="F149" s="214" t="s">
        <v>875</v>
      </c>
      <c r="G149" s="215" t="s">
        <v>297</v>
      </c>
      <c r="H149" s="216">
        <v>15</v>
      </c>
      <c r="I149" s="217">
        <v>8.36</v>
      </c>
      <c r="J149" s="217">
        <f t="shared" si="0"/>
        <v>125.4</v>
      </c>
      <c r="K149" s="218"/>
      <c r="L149" s="219"/>
      <c r="M149" s="220" t="s">
        <v>1</v>
      </c>
      <c r="N149" s="221" t="s">
        <v>42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10" t="s">
        <v>217</v>
      </c>
      <c r="AT149" s="210" t="s">
        <v>294</v>
      </c>
      <c r="AU149" s="210" t="s">
        <v>89</v>
      </c>
      <c r="AY149" s="14" t="s">
        <v>157</v>
      </c>
      <c r="BE149" s="211">
        <f t="shared" si="4"/>
        <v>0</v>
      </c>
      <c r="BF149" s="211">
        <f t="shared" si="5"/>
        <v>125.4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4" t="s">
        <v>89</v>
      </c>
      <c r="BK149" s="211">
        <f t="shared" si="9"/>
        <v>125.4</v>
      </c>
      <c r="BL149" s="14" t="s">
        <v>189</v>
      </c>
      <c r="BM149" s="210" t="s">
        <v>203</v>
      </c>
    </row>
    <row r="150" spans="1:65" s="2" customFormat="1" ht="24.2" customHeight="1">
      <c r="A150" s="28"/>
      <c r="B150" s="29"/>
      <c r="C150" s="212" t="s">
        <v>204</v>
      </c>
      <c r="D150" s="212" t="s">
        <v>294</v>
      </c>
      <c r="E150" s="213" t="s">
        <v>876</v>
      </c>
      <c r="F150" s="214" t="s">
        <v>877</v>
      </c>
      <c r="G150" s="215" t="s">
        <v>297</v>
      </c>
      <c r="H150" s="216">
        <v>12</v>
      </c>
      <c r="I150" s="217">
        <v>8.36</v>
      </c>
      <c r="J150" s="217">
        <f t="shared" si="0"/>
        <v>100.32</v>
      </c>
      <c r="K150" s="218"/>
      <c r="L150" s="219"/>
      <c r="M150" s="220" t="s">
        <v>1</v>
      </c>
      <c r="N150" s="221" t="s">
        <v>42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10" t="s">
        <v>217</v>
      </c>
      <c r="AT150" s="210" t="s">
        <v>294</v>
      </c>
      <c r="AU150" s="210" t="s">
        <v>89</v>
      </c>
      <c r="AY150" s="14" t="s">
        <v>157</v>
      </c>
      <c r="BE150" s="211">
        <f t="shared" si="4"/>
        <v>0</v>
      </c>
      <c r="BF150" s="211">
        <f t="shared" si="5"/>
        <v>100.32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4" t="s">
        <v>89</v>
      </c>
      <c r="BK150" s="211">
        <f t="shared" si="9"/>
        <v>100.32</v>
      </c>
      <c r="BL150" s="14" t="s">
        <v>189</v>
      </c>
      <c r="BM150" s="210" t="s">
        <v>207</v>
      </c>
    </row>
    <row r="151" spans="1:65" s="2" customFormat="1" ht="16.5" customHeight="1">
      <c r="A151" s="28"/>
      <c r="B151" s="29"/>
      <c r="C151" s="199" t="s">
        <v>185</v>
      </c>
      <c r="D151" s="199" t="s">
        <v>159</v>
      </c>
      <c r="E151" s="200" t="s">
        <v>878</v>
      </c>
      <c r="F151" s="201" t="s">
        <v>879</v>
      </c>
      <c r="G151" s="202" t="s">
        <v>297</v>
      </c>
      <c r="H151" s="203">
        <v>4</v>
      </c>
      <c r="I151" s="204">
        <v>3.3</v>
      </c>
      <c r="J151" s="204">
        <f t="shared" si="0"/>
        <v>13.2</v>
      </c>
      <c r="K151" s="205"/>
      <c r="L151" s="33"/>
      <c r="M151" s="206" t="s">
        <v>1</v>
      </c>
      <c r="N151" s="207" t="s">
        <v>42</v>
      </c>
      <c r="O151" s="208">
        <v>0</v>
      </c>
      <c r="P151" s="208">
        <f t="shared" si="1"/>
        <v>0</v>
      </c>
      <c r="Q151" s="208">
        <v>0</v>
      </c>
      <c r="R151" s="208">
        <f t="shared" si="2"/>
        <v>0</v>
      </c>
      <c r="S151" s="208">
        <v>0</v>
      </c>
      <c r="T151" s="209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10" t="s">
        <v>189</v>
      </c>
      <c r="AT151" s="210" t="s">
        <v>159</v>
      </c>
      <c r="AU151" s="210" t="s">
        <v>89</v>
      </c>
      <c r="AY151" s="14" t="s">
        <v>157</v>
      </c>
      <c r="BE151" s="211">
        <f t="shared" si="4"/>
        <v>0</v>
      </c>
      <c r="BF151" s="211">
        <f t="shared" si="5"/>
        <v>13.2</v>
      </c>
      <c r="BG151" s="211">
        <f t="shared" si="6"/>
        <v>0</v>
      </c>
      <c r="BH151" s="211">
        <f t="shared" si="7"/>
        <v>0</v>
      </c>
      <c r="BI151" s="211">
        <f t="shared" si="8"/>
        <v>0</v>
      </c>
      <c r="BJ151" s="14" t="s">
        <v>89</v>
      </c>
      <c r="BK151" s="211">
        <f t="shared" si="9"/>
        <v>13.2</v>
      </c>
      <c r="BL151" s="14" t="s">
        <v>189</v>
      </c>
      <c r="BM151" s="210" t="s">
        <v>210</v>
      </c>
    </row>
    <row r="152" spans="1:65" s="2" customFormat="1" ht="24.2" customHeight="1">
      <c r="A152" s="28"/>
      <c r="B152" s="29"/>
      <c r="C152" s="212" t="s">
        <v>211</v>
      </c>
      <c r="D152" s="212" t="s">
        <v>294</v>
      </c>
      <c r="E152" s="213" t="s">
        <v>880</v>
      </c>
      <c r="F152" s="214" t="s">
        <v>881</v>
      </c>
      <c r="G152" s="215" t="s">
        <v>297</v>
      </c>
      <c r="H152" s="216">
        <v>1</v>
      </c>
      <c r="I152" s="217">
        <v>10.56</v>
      </c>
      <c r="J152" s="217">
        <f t="shared" si="0"/>
        <v>10.56</v>
      </c>
      <c r="K152" s="218"/>
      <c r="L152" s="219"/>
      <c r="M152" s="220" t="s">
        <v>1</v>
      </c>
      <c r="N152" s="221" t="s">
        <v>42</v>
      </c>
      <c r="O152" s="208">
        <v>0</v>
      </c>
      <c r="P152" s="208">
        <f t="shared" si="1"/>
        <v>0</v>
      </c>
      <c r="Q152" s="208">
        <v>0</v>
      </c>
      <c r="R152" s="208">
        <f t="shared" si="2"/>
        <v>0</v>
      </c>
      <c r="S152" s="208">
        <v>0</v>
      </c>
      <c r="T152" s="209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10" t="s">
        <v>217</v>
      </c>
      <c r="AT152" s="210" t="s">
        <v>294</v>
      </c>
      <c r="AU152" s="210" t="s">
        <v>89</v>
      </c>
      <c r="AY152" s="14" t="s">
        <v>157</v>
      </c>
      <c r="BE152" s="211">
        <f t="shared" si="4"/>
        <v>0</v>
      </c>
      <c r="BF152" s="211">
        <f t="shared" si="5"/>
        <v>10.56</v>
      </c>
      <c r="BG152" s="211">
        <f t="shared" si="6"/>
        <v>0</v>
      </c>
      <c r="BH152" s="211">
        <f t="shared" si="7"/>
        <v>0</v>
      </c>
      <c r="BI152" s="211">
        <f t="shared" si="8"/>
        <v>0</v>
      </c>
      <c r="BJ152" s="14" t="s">
        <v>89</v>
      </c>
      <c r="BK152" s="211">
        <f t="shared" si="9"/>
        <v>10.56</v>
      </c>
      <c r="BL152" s="14" t="s">
        <v>189</v>
      </c>
      <c r="BM152" s="210" t="s">
        <v>214</v>
      </c>
    </row>
    <row r="153" spans="1:65" s="2" customFormat="1" ht="24.2" customHeight="1">
      <c r="A153" s="28"/>
      <c r="B153" s="29"/>
      <c r="C153" s="212" t="s">
        <v>189</v>
      </c>
      <c r="D153" s="212" t="s">
        <v>294</v>
      </c>
      <c r="E153" s="213" t="s">
        <v>882</v>
      </c>
      <c r="F153" s="214" t="s">
        <v>883</v>
      </c>
      <c r="G153" s="215" t="s">
        <v>297</v>
      </c>
      <c r="H153" s="216">
        <v>3</v>
      </c>
      <c r="I153" s="217">
        <v>10.56</v>
      </c>
      <c r="J153" s="217">
        <f t="shared" si="0"/>
        <v>31.68</v>
      </c>
      <c r="K153" s="218"/>
      <c r="L153" s="219"/>
      <c r="M153" s="220" t="s">
        <v>1</v>
      </c>
      <c r="N153" s="221" t="s">
        <v>42</v>
      </c>
      <c r="O153" s="208">
        <v>0</v>
      </c>
      <c r="P153" s="208">
        <f t="shared" si="1"/>
        <v>0</v>
      </c>
      <c r="Q153" s="208">
        <v>0</v>
      </c>
      <c r="R153" s="208">
        <f t="shared" si="2"/>
        <v>0</v>
      </c>
      <c r="S153" s="208">
        <v>0</v>
      </c>
      <c r="T153" s="209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10" t="s">
        <v>217</v>
      </c>
      <c r="AT153" s="210" t="s">
        <v>294</v>
      </c>
      <c r="AU153" s="210" t="s">
        <v>89</v>
      </c>
      <c r="AY153" s="14" t="s">
        <v>157</v>
      </c>
      <c r="BE153" s="211">
        <f t="shared" si="4"/>
        <v>0</v>
      </c>
      <c r="BF153" s="211">
        <f t="shared" si="5"/>
        <v>31.68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4" t="s">
        <v>89</v>
      </c>
      <c r="BK153" s="211">
        <f t="shared" si="9"/>
        <v>31.68</v>
      </c>
      <c r="BL153" s="14" t="s">
        <v>189</v>
      </c>
      <c r="BM153" s="210" t="s">
        <v>217</v>
      </c>
    </row>
    <row r="154" spans="1:65" s="2" customFormat="1" ht="24.2" customHeight="1">
      <c r="A154" s="28"/>
      <c r="B154" s="29"/>
      <c r="C154" s="199" t="s">
        <v>218</v>
      </c>
      <c r="D154" s="199" t="s">
        <v>159</v>
      </c>
      <c r="E154" s="200" t="s">
        <v>884</v>
      </c>
      <c r="F154" s="201" t="s">
        <v>885</v>
      </c>
      <c r="G154" s="202" t="s">
        <v>297</v>
      </c>
      <c r="H154" s="203">
        <v>20</v>
      </c>
      <c r="I154" s="204">
        <v>2.75</v>
      </c>
      <c r="J154" s="204">
        <f t="shared" si="0"/>
        <v>55</v>
      </c>
      <c r="K154" s="205"/>
      <c r="L154" s="33"/>
      <c r="M154" s="206" t="s">
        <v>1</v>
      </c>
      <c r="N154" s="207" t="s">
        <v>42</v>
      </c>
      <c r="O154" s="208">
        <v>0</v>
      </c>
      <c r="P154" s="208">
        <f t="shared" si="1"/>
        <v>0</v>
      </c>
      <c r="Q154" s="208">
        <v>0</v>
      </c>
      <c r="R154" s="208">
        <f t="shared" si="2"/>
        <v>0</v>
      </c>
      <c r="S154" s="208">
        <v>0</v>
      </c>
      <c r="T154" s="209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10" t="s">
        <v>189</v>
      </c>
      <c r="AT154" s="210" t="s">
        <v>159</v>
      </c>
      <c r="AU154" s="210" t="s">
        <v>89</v>
      </c>
      <c r="AY154" s="14" t="s">
        <v>157</v>
      </c>
      <c r="BE154" s="211">
        <f t="shared" si="4"/>
        <v>0</v>
      </c>
      <c r="BF154" s="211">
        <f t="shared" si="5"/>
        <v>55</v>
      </c>
      <c r="BG154" s="211">
        <f t="shared" si="6"/>
        <v>0</v>
      </c>
      <c r="BH154" s="211">
        <f t="shared" si="7"/>
        <v>0</v>
      </c>
      <c r="BI154" s="211">
        <f t="shared" si="8"/>
        <v>0</v>
      </c>
      <c r="BJ154" s="14" t="s">
        <v>89</v>
      </c>
      <c r="BK154" s="211">
        <f t="shared" si="9"/>
        <v>55</v>
      </c>
      <c r="BL154" s="14" t="s">
        <v>189</v>
      </c>
      <c r="BM154" s="210" t="s">
        <v>221</v>
      </c>
    </row>
    <row r="155" spans="1:65" s="2" customFormat="1" ht="24.2" customHeight="1">
      <c r="A155" s="28"/>
      <c r="B155" s="29"/>
      <c r="C155" s="212" t="s">
        <v>194</v>
      </c>
      <c r="D155" s="212" t="s">
        <v>294</v>
      </c>
      <c r="E155" s="213" t="s">
        <v>886</v>
      </c>
      <c r="F155" s="214" t="s">
        <v>887</v>
      </c>
      <c r="G155" s="215" t="s">
        <v>297</v>
      </c>
      <c r="H155" s="216">
        <v>14</v>
      </c>
      <c r="I155" s="217">
        <v>10.56</v>
      </c>
      <c r="J155" s="217">
        <f t="shared" si="0"/>
        <v>147.84</v>
      </c>
      <c r="K155" s="218"/>
      <c r="L155" s="219"/>
      <c r="M155" s="220" t="s">
        <v>1</v>
      </c>
      <c r="N155" s="221" t="s">
        <v>42</v>
      </c>
      <c r="O155" s="208">
        <v>0</v>
      </c>
      <c r="P155" s="208">
        <f t="shared" si="1"/>
        <v>0</v>
      </c>
      <c r="Q155" s="208">
        <v>0</v>
      </c>
      <c r="R155" s="208">
        <f t="shared" si="2"/>
        <v>0</v>
      </c>
      <c r="S155" s="208">
        <v>0</v>
      </c>
      <c r="T155" s="209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10" t="s">
        <v>217</v>
      </c>
      <c r="AT155" s="210" t="s">
        <v>294</v>
      </c>
      <c r="AU155" s="210" t="s">
        <v>89</v>
      </c>
      <c r="AY155" s="14" t="s">
        <v>157</v>
      </c>
      <c r="BE155" s="211">
        <f t="shared" si="4"/>
        <v>0</v>
      </c>
      <c r="BF155" s="211">
        <f t="shared" si="5"/>
        <v>147.84</v>
      </c>
      <c r="BG155" s="211">
        <f t="shared" si="6"/>
        <v>0</v>
      </c>
      <c r="BH155" s="211">
        <f t="shared" si="7"/>
        <v>0</v>
      </c>
      <c r="BI155" s="211">
        <f t="shared" si="8"/>
        <v>0</v>
      </c>
      <c r="BJ155" s="14" t="s">
        <v>89</v>
      </c>
      <c r="BK155" s="211">
        <f t="shared" si="9"/>
        <v>147.84</v>
      </c>
      <c r="BL155" s="14" t="s">
        <v>189</v>
      </c>
      <c r="BM155" s="210" t="s">
        <v>224</v>
      </c>
    </row>
    <row r="156" spans="1:65" s="2" customFormat="1" ht="24.2" customHeight="1">
      <c r="A156" s="28"/>
      <c r="B156" s="29"/>
      <c r="C156" s="212" t="s">
        <v>225</v>
      </c>
      <c r="D156" s="212" t="s">
        <v>294</v>
      </c>
      <c r="E156" s="213" t="s">
        <v>888</v>
      </c>
      <c r="F156" s="214" t="s">
        <v>889</v>
      </c>
      <c r="G156" s="215" t="s">
        <v>297</v>
      </c>
      <c r="H156" s="216">
        <v>6</v>
      </c>
      <c r="I156" s="217">
        <v>10.56</v>
      </c>
      <c r="J156" s="217">
        <f t="shared" si="0"/>
        <v>63.36</v>
      </c>
      <c r="K156" s="218"/>
      <c r="L156" s="219"/>
      <c r="M156" s="220" t="s">
        <v>1</v>
      </c>
      <c r="N156" s="221" t="s">
        <v>42</v>
      </c>
      <c r="O156" s="208">
        <v>0</v>
      </c>
      <c r="P156" s="208">
        <f t="shared" si="1"/>
        <v>0</v>
      </c>
      <c r="Q156" s="208">
        <v>0</v>
      </c>
      <c r="R156" s="208">
        <f t="shared" si="2"/>
        <v>0</v>
      </c>
      <c r="S156" s="208">
        <v>0</v>
      </c>
      <c r="T156" s="209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10" t="s">
        <v>217</v>
      </c>
      <c r="AT156" s="210" t="s">
        <v>294</v>
      </c>
      <c r="AU156" s="210" t="s">
        <v>89</v>
      </c>
      <c r="AY156" s="14" t="s">
        <v>157</v>
      </c>
      <c r="BE156" s="211">
        <f t="shared" si="4"/>
        <v>0</v>
      </c>
      <c r="BF156" s="211">
        <f t="shared" si="5"/>
        <v>63.36</v>
      </c>
      <c r="BG156" s="211">
        <f t="shared" si="6"/>
        <v>0</v>
      </c>
      <c r="BH156" s="211">
        <f t="shared" si="7"/>
        <v>0</v>
      </c>
      <c r="BI156" s="211">
        <f t="shared" si="8"/>
        <v>0</v>
      </c>
      <c r="BJ156" s="14" t="s">
        <v>89</v>
      </c>
      <c r="BK156" s="211">
        <f t="shared" si="9"/>
        <v>63.36</v>
      </c>
      <c r="BL156" s="14" t="s">
        <v>189</v>
      </c>
      <c r="BM156" s="210" t="s">
        <v>228</v>
      </c>
    </row>
    <row r="157" spans="1:65" s="2" customFormat="1" ht="24.2" customHeight="1">
      <c r="A157" s="28"/>
      <c r="B157" s="29"/>
      <c r="C157" s="199" t="s">
        <v>7</v>
      </c>
      <c r="D157" s="199" t="s">
        <v>159</v>
      </c>
      <c r="E157" s="200" t="s">
        <v>890</v>
      </c>
      <c r="F157" s="201" t="s">
        <v>891</v>
      </c>
      <c r="G157" s="202" t="s">
        <v>297</v>
      </c>
      <c r="H157" s="203">
        <v>28</v>
      </c>
      <c r="I157" s="204">
        <v>2.75</v>
      </c>
      <c r="J157" s="204">
        <f t="shared" si="0"/>
        <v>77</v>
      </c>
      <c r="K157" s="205"/>
      <c r="L157" s="33"/>
      <c r="M157" s="206" t="s">
        <v>1</v>
      </c>
      <c r="N157" s="207" t="s">
        <v>42</v>
      </c>
      <c r="O157" s="208">
        <v>0</v>
      </c>
      <c r="P157" s="208">
        <f t="shared" si="1"/>
        <v>0</v>
      </c>
      <c r="Q157" s="208">
        <v>0</v>
      </c>
      <c r="R157" s="208">
        <f t="shared" si="2"/>
        <v>0</v>
      </c>
      <c r="S157" s="208">
        <v>0</v>
      </c>
      <c r="T157" s="209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10" t="s">
        <v>189</v>
      </c>
      <c r="AT157" s="210" t="s">
        <v>159</v>
      </c>
      <c r="AU157" s="210" t="s">
        <v>89</v>
      </c>
      <c r="AY157" s="14" t="s">
        <v>157</v>
      </c>
      <c r="BE157" s="211">
        <f t="shared" si="4"/>
        <v>0</v>
      </c>
      <c r="BF157" s="211">
        <f t="shared" si="5"/>
        <v>77</v>
      </c>
      <c r="BG157" s="211">
        <f t="shared" si="6"/>
        <v>0</v>
      </c>
      <c r="BH157" s="211">
        <f t="shared" si="7"/>
        <v>0</v>
      </c>
      <c r="BI157" s="211">
        <f t="shared" si="8"/>
        <v>0</v>
      </c>
      <c r="BJ157" s="14" t="s">
        <v>89</v>
      </c>
      <c r="BK157" s="211">
        <f t="shared" si="9"/>
        <v>77</v>
      </c>
      <c r="BL157" s="14" t="s">
        <v>189</v>
      </c>
      <c r="BM157" s="210" t="s">
        <v>231</v>
      </c>
    </row>
    <row r="158" spans="1:65" s="2" customFormat="1" ht="24.2" customHeight="1">
      <c r="A158" s="28"/>
      <c r="B158" s="29"/>
      <c r="C158" s="212" t="s">
        <v>232</v>
      </c>
      <c r="D158" s="212" t="s">
        <v>294</v>
      </c>
      <c r="E158" s="213" t="s">
        <v>892</v>
      </c>
      <c r="F158" s="214" t="s">
        <v>893</v>
      </c>
      <c r="G158" s="215" t="s">
        <v>297</v>
      </c>
      <c r="H158" s="216">
        <v>15</v>
      </c>
      <c r="I158" s="217">
        <v>11.55</v>
      </c>
      <c r="J158" s="217">
        <f t="shared" si="0"/>
        <v>173.25</v>
      </c>
      <c r="K158" s="218"/>
      <c r="L158" s="219"/>
      <c r="M158" s="220" t="s">
        <v>1</v>
      </c>
      <c r="N158" s="221" t="s">
        <v>42</v>
      </c>
      <c r="O158" s="208">
        <v>0</v>
      </c>
      <c r="P158" s="208">
        <f t="shared" si="1"/>
        <v>0</v>
      </c>
      <c r="Q158" s="208">
        <v>0</v>
      </c>
      <c r="R158" s="208">
        <f t="shared" si="2"/>
        <v>0</v>
      </c>
      <c r="S158" s="208">
        <v>0</v>
      </c>
      <c r="T158" s="209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10" t="s">
        <v>217</v>
      </c>
      <c r="AT158" s="210" t="s">
        <v>294</v>
      </c>
      <c r="AU158" s="210" t="s">
        <v>89</v>
      </c>
      <c r="AY158" s="14" t="s">
        <v>157</v>
      </c>
      <c r="BE158" s="211">
        <f t="shared" si="4"/>
        <v>0</v>
      </c>
      <c r="BF158" s="211">
        <f t="shared" si="5"/>
        <v>173.25</v>
      </c>
      <c r="BG158" s="211">
        <f t="shared" si="6"/>
        <v>0</v>
      </c>
      <c r="BH158" s="211">
        <f t="shared" si="7"/>
        <v>0</v>
      </c>
      <c r="BI158" s="211">
        <f t="shared" si="8"/>
        <v>0</v>
      </c>
      <c r="BJ158" s="14" t="s">
        <v>89</v>
      </c>
      <c r="BK158" s="211">
        <f t="shared" si="9"/>
        <v>173.25</v>
      </c>
      <c r="BL158" s="14" t="s">
        <v>189</v>
      </c>
      <c r="BM158" s="210" t="s">
        <v>235</v>
      </c>
    </row>
    <row r="159" spans="1:65" s="2" customFormat="1" ht="24.2" customHeight="1">
      <c r="A159" s="28"/>
      <c r="B159" s="29"/>
      <c r="C159" s="212" t="s">
        <v>200</v>
      </c>
      <c r="D159" s="212" t="s">
        <v>294</v>
      </c>
      <c r="E159" s="213" t="s">
        <v>894</v>
      </c>
      <c r="F159" s="214" t="s">
        <v>895</v>
      </c>
      <c r="G159" s="215" t="s">
        <v>297</v>
      </c>
      <c r="H159" s="216">
        <v>13</v>
      </c>
      <c r="I159" s="217">
        <v>11.55</v>
      </c>
      <c r="J159" s="217">
        <f t="shared" si="0"/>
        <v>150.15</v>
      </c>
      <c r="K159" s="218"/>
      <c r="L159" s="219"/>
      <c r="M159" s="220" t="s">
        <v>1</v>
      </c>
      <c r="N159" s="221" t="s">
        <v>42</v>
      </c>
      <c r="O159" s="208">
        <v>0</v>
      </c>
      <c r="P159" s="208">
        <f t="shared" si="1"/>
        <v>0</v>
      </c>
      <c r="Q159" s="208">
        <v>0</v>
      </c>
      <c r="R159" s="208">
        <f t="shared" si="2"/>
        <v>0</v>
      </c>
      <c r="S159" s="208">
        <v>0</v>
      </c>
      <c r="T159" s="209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10" t="s">
        <v>217</v>
      </c>
      <c r="AT159" s="210" t="s">
        <v>294</v>
      </c>
      <c r="AU159" s="210" t="s">
        <v>89</v>
      </c>
      <c r="AY159" s="14" t="s">
        <v>157</v>
      </c>
      <c r="BE159" s="211">
        <f t="shared" si="4"/>
        <v>0</v>
      </c>
      <c r="BF159" s="211">
        <f t="shared" si="5"/>
        <v>150.15</v>
      </c>
      <c r="BG159" s="211">
        <f t="shared" si="6"/>
        <v>0</v>
      </c>
      <c r="BH159" s="211">
        <f t="shared" si="7"/>
        <v>0</v>
      </c>
      <c r="BI159" s="211">
        <f t="shared" si="8"/>
        <v>0</v>
      </c>
      <c r="BJ159" s="14" t="s">
        <v>89</v>
      </c>
      <c r="BK159" s="211">
        <f t="shared" si="9"/>
        <v>150.15</v>
      </c>
      <c r="BL159" s="14" t="s">
        <v>189</v>
      </c>
      <c r="BM159" s="210" t="s">
        <v>238</v>
      </c>
    </row>
    <row r="160" spans="1:65" s="2" customFormat="1" ht="24.2" customHeight="1">
      <c r="A160" s="28"/>
      <c r="B160" s="29"/>
      <c r="C160" s="199" t="s">
        <v>239</v>
      </c>
      <c r="D160" s="199" t="s">
        <v>159</v>
      </c>
      <c r="E160" s="200" t="s">
        <v>896</v>
      </c>
      <c r="F160" s="201" t="s">
        <v>897</v>
      </c>
      <c r="G160" s="202" t="s">
        <v>297</v>
      </c>
      <c r="H160" s="203">
        <v>4</v>
      </c>
      <c r="I160" s="204">
        <v>3.3</v>
      </c>
      <c r="J160" s="204">
        <f t="shared" si="0"/>
        <v>13.2</v>
      </c>
      <c r="K160" s="205"/>
      <c r="L160" s="33"/>
      <c r="M160" s="206" t="s">
        <v>1</v>
      </c>
      <c r="N160" s="207" t="s">
        <v>42</v>
      </c>
      <c r="O160" s="208">
        <v>0</v>
      </c>
      <c r="P160" s="208">
        <f t="shared" si="1"/>
        <v>0</v>
      </c>
      <c r="Q160" s="208">
        <v>0</v>
      </c>
      <c r="R160" s="208">
        <f t="shared" si="2"/>
        <v>0</v>
      </c>
      <c r="S160" s="208">
        <v>0</v>
      </c>
      <c r="T160" s="209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10" t="s">
        <v>189</v>
      </c>
      <c r="AT160" s="210" t="s">
        <v>159</v>
      </c>
      <c r="AU160" s="210" t="s">
        <v>89</v>
      </c>
      <c r="AY160" s="14" t="s">
        <v>157</v>
      </c>
      <c r="BE160" s="211">
        <f t="shared" si="4"/>
        <v>0</v>
      </c>
      <c r="BF160" s="211">
        <f t="shared" si="5"/>
        <v>13.2</v>
      </c>
      <c r="BG160" s="211">
        <f t="shared" si="6"/>
        <v>0</v>
      </c>
      <c r="BH160" s="211">
        <f t="shared" si="7"/>
        <v>0</v>
      </c>
      <c r="BI160" s="211">
        <f t="shared" si="8"/>
        <v>0</v>
      </c>
      <c r="BJ160" s="14" t="s">
        <v>89</v>
      </c>
      <c r="BK160" s="211">
        <f t="shared" si="9"/>
        <v>13.2</v>
      </c>
      <c r="BL160" s="14" t="s">
        <v>189</v>
      </c>
      <c r="BM160" s="210" t="s">
        <v>242</v>
      </c>
    </row>
    <row r="161" spans="1:65" s="2" customFormat="1" ht="24.2" customHeight="1">
      <c r="A161" s="28"/>
      <c r="B161" s="29"/>
      <c r="C161" s="212" t="s">
        <v>203</v>
      </c>
      <c r="D161" s="212" t="s">
        <v>294</v>
      </c>
      <c r="E161" s="213" t="s">
        <v>898</v>
      </c>
      <c r="F161" s="214" t="s">
        <v>899</v>
      </c>
      <c r="G161" s="215" t="s">
        <v>297</v>
      </c>
      <c r="H161" s="216">
        <v>1</v>
      </c>
      <c r="I161" s="217">
        <v>13.2</v>
      </c>
      <c r="J161" s="217">
        <f t="shared" si="0"/>
        <v>13.2</v>
      </c>
      <c r="K161" s="218"/>
      <c r="L161" s="219"/>
      <c r="M161" s="220" t="s">
        <v>1</v>
      </c>
      <c r="N161" s="221" t="s">
        <v>42</v>
      </c>
      <c r="O161" s="208">
        <v>0</v>
      </c>
      <c r="P161" s="208">
        <f t="shared" si="1"/>
        <v>0</v>
      </c>
      <c r="Q161" s="208">
        <v>0</v>
      </c>
      <c r="R161" s="208">
        <f t="shared" si="2"/>
        <v>0</v>
      </c>
      <c r="S161" s="208">
        <v>0</v>
      </c>
      <c r="T161" s="209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10" t="s">
        <v>217</v>
      </c>
      <c r="AT161" s="210" t="s">
        <v>294</v>
      </c>
      <c r="AU161" s="210" t="s">
        <v>89</v>
      </c>
      <c r="AY161" s="14" t="s">
        <v>157</v>
      </c>
      <c r="BE161" s="211">
        <f t="shared" si="4"/>
        <v>0</v>
      </c>
      <c r="BF161" s="211">
        <f t="shared" si="5"/>
        <v>13.2</v>
      </c>
      <c r="BG161" s="211">
        <f t="shared" si="6"/>
        <v>0</v>
      </c>
      <c r="BH161" s="211">
        <f t="shared" si="7"/>
        <v>0</v>
      </c>
      <c r="BI161" s="211">
        <f t="shared" si="8"/>
        <v>0</v>
      </c>
      <c r="BJ161" s="14" t="s">
        <v>89</v>
      </c>
      <c r="BK161" s="211">
        <f t="shared" si="9"/>
        <v>13.2</v>
      </c>
      <c r="BL161" s="14" t="s">
        <v>189</v>
      </c>
      <c r="BM161" s="210" t="s">
        <v>245</v>
      </c>
    </row>
    <row r="162" spans="1:65" s="2" customFormat="1" ht="24.2" customHeight="1">
      <c r="A162" s="28"/>
      <c r="B162" s="29"/>
      <c r="C162" s="212" t="s">
        <v>246</v>
      </c>
      <c r="D162" s="212" t="s">
        <v>294</v>
      </c>
      <c r="E162" s="213" t="s">
        <v>900</v>
      </c>
      <c r="F162" s="214" t="s">
        <v>901</v>
      </c>
      <c r="G162" s="215" t="s">
        <v>297</v>
      </c>
      <c r="H162" s="216">
        <v>1</v>
      </c>
      <c r="I162" s="217">
        <v>16.5</v>
      </c>
      <c r="J162" s="217">
        <f t="shared" si="0"/>
        <v>16.5</v>
      </c>
      <c r="K162" s="218"/>
      <c r="L162" s="219"/>
      <c r="M162" s="220" t="s">
        <v>1</v>
      </c>
      <c r="N162" s="221" t="s">
        <v>42</v>
      </c>
      <c r="O162" s="208">
        <v>0</v>
      </c>
      <c r="P162" s="208">
        <f t="shared" si="1"/>
        <v>0</v>
      </c>
      <c r="Q162" s="208">
        <v>0</v>
      </c>
      <c r="R162" s="208">
        <f t="shared" si="2"/>
        <v>0</v>
      </c>
      <c r="S162" s="208">
        <v>0</v>
      </c>
      <c r="T162" s="209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10" t="s">
        <v>217</v>
      </c>
      <c r="AT162" s="210" t="s">
        <v>294</v>
      </c>
      <c r="AU162" s="210" t="s">
        <v>89</v>
      </c>
      <c r="AY162" s="14" t="s">
        <v>157</v>
      </c>
      <c r="BE162" s="211">
        <f t="shared" si="4"/>
        <v>0</v>
      </c>
      <c r="BF162" s="211">
        <f t="shared" si="5"/>
        <v>16.5</v>
      </c>
      <c r="BG162" s="211">
        <f t="shared" si="6"/>
        <v>0</v>
      </c>
      <c r="BH162" s="211">
        <f t="shared" si="7"/>
        <v>0</v>
      </c>
      <c r="BI162" s="211">
        <f t="shared" si="8"/>
        <v>0</v>
      </c>
      <c r="BJ162" s="14" t="s">
        <v>89</v>
      </c>
      <c r="BK162" s="211">
        <f t="shared" si="9"/>
        <v>16.5</v>
      </c>
      <c r="BL162" s="14" t="s">
        <v>189</v>
      </c>
      <c r="BM162" s="210" t="s">
        <v>249</v>
      </c>
    </row>
    <row r="163" spans="1:65" s="2" customFormat="1" ht="24.2" customHeight="1">
      <c r="A163" s="28"/>
      <c r="B163" s="29"/>
      <c r="C163" s="212" t="s">
        <v>207</v>
      </c>
      <c r="D163" s="212" t="s">
        <v>294</v>
      </c>
      <c r="E163" s="213" t="s">
        <v>902</v>
      </c>
      <c r="F163" s="214" t="s">
        <v>903</v>
      </c>
      <c r="G163" s="215" t="s">
        <v>297</v>
      </c>
      <c r="H163" s="216">
        <v>2</v>
      </c>
      <c r="I163" s="217">
        <v>15.4</v>
      </c>
      <c r="J163" s="217">
        <f t="shared" si="0"/>
        <v>30.8</v>
      </c>
      <c r="K163" s="218"/>
      <c r="L163" s="219"/>
      <c r="M163" s="220" t="s">
        <v>1</v>
      </c>
      <c r="N163" s="221" t="s">
        <v>42</v>
      </c>
      <c r="O163" s="208">
        <v>0</v>
      </c>
      <c r="P163" s="208">
        <f t="shared" si="1"/>
        <v>0</v>
      </c>
      <c r="Q163" s="208">
        <v>0</v>
      </c>
      <c r="R163" s="208">
        <f t="shared" si="2"/>
        <v>0</v>
      </c>
      <c r="S163" s="208">
        <v>0</v>
      </c>
      <c r="T163" s="209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10" t="s">
        <v>217</v>
      </c>
      <c r="AT163" s="210" t="s">
        <v>294</v>
      </c>
      <c r="AU163" s="210" t="s">
        <v>89</v>
      </c>
      <c r="AY163" s="14" t="s">
        <v>157</v>
      </c>
      <c r="BE163" s="211">
        <f t="shared" si="4"/>
        <v>0</v>
      </c>
      <c r="BF163" s="211">
        <f t="shared" si="5"/>
        <v>30.8</v>
      </c>
      <c r="BG163" s="211">
        <f t="shared" si="6"/>
        <v>0</v>
      </c>
      <c r="BH163" s="211">
        <f t="shared" si="7"/>
        <v>0</v>
      </c>
      <c r="BI163" s="211">
        <f t="shared" si="8"/>
        <v>0</v>
      </c>
      <c r="BJ163" s="14" t="s">
        <v>89</v>
      </c>
      <c r="BK163" s="211">
        <f t="shared" si="9"/>
        <v>30.8</v>
      </c>
      <c r="BL163" s="14" t="s">
        <v>189</v>
      </c>
      <c r="BM163" s="210" t="s">
        <v>252</v>
      </c>
    </row>
    <row r="164" spans="1:65" s="2" customFormat="1" ht="21.75" customHeight="1">
      <c r="A164" s="28"/>
      <c r="B164" s="29"/>
      <c r="C164" s="199" t="s">
        <v>253</v>
      </c>
      <c r="D164" s="199" t="s">
        <v>159</v>
      </c>
      <c r="E164" s="200" t="s">
        <v>904</v>
      </c>
      <c r="F164" s="201" t="s">
        <v>905</v>
      </c>
      <c r="G164" s="202" t="s">
        <v>851</v>
      </c>
      <c r="H164" s="203">
        <v>52</v>
      </c>
      <c r="I164" s="204">
        <v>1.1000000000000001</v>
      </c>
      <c r="J164" s="204">
        <f t="shared" si="0"/>
        <v>57.2</v>
      </c>
      <c r="K164" s="205"/>
      <c r="L164" s="33"/>
      <c r="M164" s="206" t="s">
        <v>1</v>
      </c>
      <c r="N164" s="207" t="s">
        <v>42</v>
      </c>
      <c r="O164" s="208">
        <v>0</v>
      </c>
      <c r="P164" s="208">
        <f t="shared" si="1"/>
        <v>0</v>
      </c>
      <c r="Q164" s="208">
        <v>0</v>
      </c>
      <c r="R164" s="208">
        <f t="shared" si="2"/>
        <v>0</v>
      </c>
      <c r="S164" s="208">
        <v>0</v>
      </c>
      <c r="T164" s="209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10" t="s">
        <v>189</v>
      </c>
      <c r="AT164" s="210" t="s">
        <v>159</v>
      </c>
      <c r="AU164" s="210" t="s">
        <v>89</v>
      </c>
      <c r="AY164" s="14" t="s">
        <v>157</v>
      </c>
      <c r="BE164" s="211">
        <f t="shared" si="4"/>
        <v>0</v>
      </c>
      <c r="BF164" s="211">
        <f t="shared" si="5"/>
        <v>57.2</v>
      </c>
      <c r="BG164" s="211">
        <f t="shared" si="6"/>
        <v>0</v>
      </c>
      <c r="BH164" s="211">
        <f t="shared" si="7"/>
        <v>0</v>
      </c>
      <c r="BI164" s="211">
        <f t="shared" si="8"/>
        <v>0</v>
      </c>
      <c r="BJ164" s="14" t="s">
        <v>89</v>
      </c>
      <c r="BK164" s="211">
        <f t="shared" si="9"/>
        <v>57.2</v>
      </c>
      <c r="BL164" s="14" t="s">
        <v>189</v>
      </c>
      <c r="BM164" s="210" t="s">
        <v>256</v>
      </c>
    </row>
    <row r="165" spans="1:65" s="2" customFormat="1" ht="16.5" customHeight="1">
      <c r="A165" s="28"/>
      <c r="B165" s="29"/>
      <c r="C165" s="212" t="s">
        <v>210</v>
      </c>
      <c r="D165" s="212" t="s">
        <v>294</v>
      </c>
      <c r="E165" s="213" t="s">
        <v>906</v>
      </c>
      <c r="F165" s="214" t="s">
        <v>907</v>
      </c>
      <c r="G165" s="215" t="s">
        <v>297</v>
      </c>
      <c r="H165" s="216">
        <v>52</v>
      </c>
      <c r="I165" s="217">
        <v>9.9</v>
      </c>
      <c r="J165" s="217">
        <f t="shared" si="0"/>
        <v>514.79999999999995</v>
      </c>
      <c r="K165" s="218"/>
      <c r="L165" s="219"/>
      <c r="M165" s="220" t="s">
        <v>1</v>
      </c>
      <c r="N165" s="221" t="s">
        <v>42</v>
      </c>
      <c r="O165" s="208">
        <v>0</v>
      </c>
      <c r="P165" s="208">
        <f t="shared" si="1"/>
        <v>0</v>
      </c>
      <c r="Q165" s="208">
        <v>0</v>
      </c>
      <c r="R165" s="208">
        <f t="shared" si="2"/>
        <v>0</v>
      </c>
      <c r="S165" s="208">
        <v>0</v>
      </c>
      <c r="T165" s="209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10" t="s">
        <v>217</v>
      </c>
      <c r="AT165" s="210" t="s">
        <v>294</v>
      </c>
      <c r="AU165" s="210" t="s">
        <v>89</v>
      </c>
      <c r="AY165" s="14" t="s">
        <v>157</v>
      </c>
      <c r="BE165" s="211">
        <f t="shared" si="4"/>
        <v>0</v>
      </c>
      <c r="BF165" s="211">
        <f t="shared" si="5"/>
        <v>514.79999999999995</v>
      </c>
      <c r="BG165" s="211">
        <f t="shared" si="6"/>
        <v>0</v>
      </c>
      <c r="BH165" s="211">
        <f t="shared" si="7"/>
        <v>0</v>
      </c>
      <c r="BI165" s="211">
        <f t="shared" si="8"/>
        <v>0</v>
      </c>
      <c r="BJ165" s="14" t="s">
        <v>89</v>
      </c>
      <c r="BK165" s="211">
        <f t="shared" si="9"/>
        <v>514.79999999999995</v>
      </c>
      <c r="BL165" s="14" t="s">
        <v>189</v>
      </c>
      <c r="BM165" s="210" t="s">
        <v>259</v>
      </c>
    </row>
    <row r="166" spans="1:65" s="2" customFormat="1" ht="16.5" customHeight="1">
      <c r="A166" s="28"/>
      <c r="B166" s="29"/>
      <c r="C166" s="212" t="s">
        <v>260</v>
      </c>
      <c r="D166" s="212" t="s">
        <v>294</v>
      </c>
      <c r="E166" s="213" t="s">
        <v>908</v>
      </c>
      <c r="F166" s="214" t="s">
        <v>909</v>
      </c>
      <c r="G166" s="215" t="s">
        <v>297</v>
      </c>
      <c r="H166" s="216">
        <v>52</v>
      </c>
      <c r="I166" s="217">
        <v>2.2000000000000002</v>
      </c>
      <c r="J166" s="217">
        <f t="shared" si="0"/>
        <v>114.4</v>
      </c>
      <c r="K166" s="218"/>
      <c r="L166" s="219"/>
      <c r="M166" s="220" t="s">
        <v>1</v>
      </c>
      <c r="N166" s="221" t="s">
        <v>42</v>
      </c>
      <c r="O166" s="208">
        <v>0</v>
      </c>
      <c r="P166" s="208">
        <f t="shared" si="1"/>
        <v>0</v>
      </c>
      <c r="Q166" s="208">
        <v>0</v>
      </c>
      <c r="R166" s="208">
        <f t="shared" si="2"/>
        <v>0</v>
      </c>
      <c r="S166" s="208">
        <v>0</v>
      </c>
      <c r="T166" s="209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10" t="s">
        <v>217</v>
      </c>
      <c r="AT166" s="210" t="s">
        <v>294</v>
      </c>
      <c r="AU166" s="210" t="s">
        <v>89</v>
      </c>
      <c r="AY166" s="14" t="s">
        <v>157</v>
      </c>
      <c r="BE166" s="211">
        <f t="shared" si="4"/>
        <v>0</v>
      </c>
      <c r="BF166" s="211">
        <f t="shared" si="5"/>
        <v>114.4</v>
      </c>
      <c r="BG166" s="211">
        <f t="shared" si="6"/>
        <v>0</v>
      </c>
      <c r="BH166" s="211">
        <f t="shared" si="7"/>
        <v>0</v>
      </c>
      <c r="BI166" s="211">
        <f t="shared" si="8"/>
        <v>0</v>
      </c>
      <c r="BJ166" s="14" t="s">
        <v>89</v>
      </c>
      <c r="BK166" s="211">
        <f t="shared" si="9"/>
        <v>114.4</v>
      </c>
      <c r="BL166" s="14" t="s">
        <v>189</v>
      </c>
      <c r="BM166" s="210" t="s">
        <v>263</v>
      </c>
    </row>
    <row r="167" spans="1:65" s="2" customFormat="1" ht="24.2" customHeight="1">
      <c r="A167" s="28"/>
      <c r="B167" s="29"/>
      <c r="C167" s="199" t="s">
        <v>214</v>
      </c>
      <c r="D167" s="199" t="s">
        <v>159</v>
      </c>
      <c r="E167" s="200" t="s">
        <v>910</v>
      </c>
      <c r="F167" s="201" t="s">
        <v>911</v>
      </c>
      <c r="G167" s="202" t="s">
        <v>297</v>
      </c>
      <c r="H167" s="203">
        <v>48</v>
      </c>
      <c r="I167" s="204">
        <v>2.75</v>
      </c>
      <c r="J167" s="204">
        <f t="shared" si="0"/>
        <v>132</v>
      </c>
      <c r="K167" s="205"/>
      <c r="L167" s="33"/>
      <c r="M167" s="206" t="s">
        <v>1</v>
      </c>
      <c r="N167" s="207" t="s">
        <v>42</v>
      </c>
      <c r="O167" s="208">
        <v>0</v>
      </c>
      <c r="P167" s="208">
        <f t="shared" si="1"/>
        <v>0</v>
      </c>
      <c r="Q167" s="208">
        <v>0</v>
      </c>
      <c r="R167" s="208">
        <f t="shared" si="2"/>
        <v>0</v>
      </c>
      <c r="S167" s="208">
        <v>0</v>
      </c>
      <c r="T167" s="209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10" t="s">
        <v>189</v>
      </c>
      <c r="AT167" s="210" t="s">
        <v>159</v>
      </c>
      <c r="AU167" s="210" t="s">
        <v>89</v>
      </c>
      <c r="AY167" s="14" t="s">
        <v>157</v>
      </c>
      <c r="BE167" s="211">
        <f t="shared" si="4"/>
        <v>0</v>
      </c>
      <c r="BF167" s="211">
        <f t="shared" si="5"/>
        <v>132</v>
      </c>
      <c r="BG167" s="211">
        <f t="shared" si="6"/>
        <v>0</v>
      </c>
      <c r="BH167" s="211">
        <f t="shared" si="7"/>
        <v>0</v>
      </c>
      <c r="BI167" s="211">
        <f t="shared" si="8"/>
        <v>0</v>
      </c>
      <c r="BJ167" s="14" t="s">
        <v>89</v>
      </c>
      <c r="BK167" s="211">
        <f t="shared" si="9"/>
        <v>132</v>
      </c>
      <c r="BL167" s="14" t="s">
        <v>189</v>
      </c>
      <c r="BM167" s="210" t="s">
        <v>266</v>
      </c>
    </row>
    <row r="168" spans="1:65" s="2" customFormat="1" ht="24.2" customHeight="1">
      <c r="A168" s="28"/>
      <c r="B168" s="29"/>
      <c r="C168" s="199" t="s">
        <v>267</v>
      </c>
      <c r="D168" s="199" t="s">
        <v>159</v>
      </c>
      <c r="E168" s="200" t="s">
        <v>912</v>
      </c>
      <c r="F168" s="201" t="s">
        <v>913</v>
      </c>
      <c r="G168" s="202" t="s">
        <v>297</v>
      </c>
      <c r="H168" s="203">
        <v>4</v>
      </c>
      <c r="I168" s="204">
        <v>3.3</v>
      </c>
      <c r="J168" s="204">
        <f t="shared" si="0"/>
        <v>13.2</v>
      </c>
      <c r="K168" s="205"/>
      <c r="L168" s="33"/>
      <c r="M168" s="206" t="s">
        <v>1</v>
      </c>
      <c r="N168" s="207" t="s">
        <v>42</v>
      </c>
      <c r="O168" s="208">
        <v>0</v>
      </c>
      <c r="P168" s="208">
        <f t="shared" si="1"/>
        <v>0</v>
      </c>
      <c r="Q168" s="208">
        <v>0</v>
      </c>
      <c r="R168" s="208">
        <f t="shared" si="2"/>
        <v>0</v>
      </c>
      <c r="S168" s="208">
        <v>0</v>
      </c>
      <c r="T168" s="209">
        <f t="shared" si="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10" t="s">
        <v>189</v>
      </c>
      <c r="AT168" s="210" t="s">
        <v>159</v>
      </c>
      <c r="AU168" s="210" t="s">
        <v>89</v>
      </c>
      <c r="AY168" s="14" t="s">
        <v>157</v>
      </c>
      <c r="BE168" s="211">
        <f t="shared" si="4"/>
        <v>0</v>
      </c>
      <c r="BF168" s="211">
        <f t="shared" si="5"/>
        <v>13.2</v>
      </c>
      <c r="BG168" s="211">
        <f t="shared" si="6"/>
        <v>0</v>
      </c>
      <c r="BH168" s="211">
        <f t="shared" si="7"/>
        <v>0</v>
      </c>
      <c r="BI168" s="211">
        <f t="shared" si="8"/>
        <v>0</v>
      </c>
      <c r="BJ168" s="14" t="s">
        <v>89</v>
      </c>
      <c r="BK168" s="211">
        <f t="shared" si="9"/>
        <v>13.2</v>
      </c>
      <c r="BL168" s="14" t="s">
        <v>189</v>
      </c>
      <c r="BM168" s="210" t="s">
        <v>270</v>
      </c>
    </row>
    <row r="169" spans="1:65" s="2" customFormat="1" ht="24.2" customHeight="1">
      <c r="A169" s="28"/>
      <c r="B169" s="29"/>
      <c r="C169" s="199" t="s">
        <v>217</v>
      </c>
      <c r="D169" s="199" t="s">
        <v>159</v>
      </c>
      <c r="E169" s="200" t="s">
        <v>914</v>
      </c>
      <c r="F169" s="201" t="s">
        <v>915</v>
      </c>
      <c r="G169" s="202" t="s">
        <v>434</v>
      </c>
      <c r="H169" s="203">
        <v>24.003</v>
      </c>
      <c r="I169" s="204">
        <v>0.3</v>
      </c>
      <c r="J169" s="204">
        <f t="shared" si="0"/>
        <v>7.2</v>
      </c>
      <c r="K169" s="205"/>
      <c r="L169" s="33"/>
      <c r="M169" s="206" t="s">
        <v>1</v>
      </c>
      <c r="N169" s="207" t="s">
        <v>42</v>
      </c>
      <c r="O169" s="208">
        <v>0</v>
      </c>
      <c r="P169" s="208">
        <f t="shared" si="1"/>
        <v>0</v>
      </c>
      <c r="Q169" s="208">
        <v>0</v>
      </c>
      <c r="R169" s="208">
        <f t="shared" si="2"/>
        <v>0</v>
      </c>
      <c r="S169" s="208">
        <v>0</v>
      </c>
      <c r="T169" s="209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10" t="s">
        <v>189</v>
      </c>
      <c r="AT169" s="210" t="s">
        <v>159</v>
      </c>
      <c r="AU169" s="210" t="s">
        <v>89</v>
      </c>
      <c r="AY169" s="14" t="s">
        <v>157</v>
      </c>
      <c r="BE169" s="211">
        <f t="shared" si="4"/>
        <v>0</v>
      </c>
      <c r="BF169" s="211">
        <f t="shared" si="5"/>
        <v>7.2</v>
      </c>
      <c r="BG169" s="211">
        <f t="shared" si="6"/>
        <v>0</v>
      </c>
      <c r="BH169" s="211">
        <f t="shared" si="7"/>
        <v>0</v>
      </c>
      <c r="BI169" s="211">
        <f t="shared" si="8"/>
        <v>0</v>
      </c>
      <c r="BJ169" s="14" t="s">
        <v>89</v>
      </c>
      <c r="BK169" s="211">
        <f t="shared" si="9"/>
        <v>7.2</v>
      </c>
      <c r="BL169" s="14" t="s">
        <v>189</v>
      </c>
      <c r="BM169" s="210" t="s">
        <v>273</v>
      </c>
    </row>
    <row r="170" spans="1:65" s="12" customFormat="1" ht="22.9" customHeight="1">
      <c r="B170" s="184"/>
      <c r="C170" s="185"/>
      <c r="D170" s="186" t="s">
        <v>75</v>
      </c>
      <c r="E170" s="197" t="s">
        <v>916</v>
      </c>
      <c r="F170" s="197" t="s">
        <v>917</v>
      </c>
      <c r="G170" s="185"/>
      <c r="H170" s="185"/>
      <c r="I170" s="185"/>
      <c r="J170" s="198">
        <f>BK170</f>
        <v>1060.4599999999998</v>
      </c>
      <c r="K170" s="185"/>
      <c r="L170" s="189"/>
      <c r="M170" s="190"/>
      <c r="N170" s="191"/>
      <c r="O170" s="191"/>
      <c r="P170" s="192">
        <f>SUM(P171:P177)</f>
        <v>0</v>
      </c>
      <c r="Q170" s="191"/>
      <c r="R170" s="192">
        <f>SUM(R171:R177)</f>
        <v>0</v>
      </c>
      <c r="S170" s="191"/>
      <c r="T170" s="193">
        <f>SUM(T171:T177)</f>
        <v>0</v>
      </c>
      <c r="AR170" s="194" t="s">
        <v>89</v>
      </c>
      <c r="AT170" s="195" t="s">
        <v>75</v>
      </c>
      <c r="AU170" s="195" t="s">
        <v>83</v>
      </c>
      <c r="AY170" s="194" t="s">
        <v>157</v>
      </c>
      <c r="BK170" s="196">
        <f>SUM(BK171:BK177)</f>
        <v>1060.4599999999998</v>
      </c>
    </row>
    <row r="171" spans="1:65" s="2" customFormat="1" ht="24.2" customHeight="1">
      <c r="A171" s="28"/>
      <c r="B171" s="29"/>
      <c r="C171" s="199" t="s">
        <v>274</v>
      </c>
      <c r="D171" s="199" t="s">
        <v>159</v>
      </c>
      <c r="E171" s="200" t="s">
        <v>918</v>
      </c>
      <c r="F171" s="201" t="s">
        <v>919</v>
      </c>
      <c r="G171" s="202" t="s">
        <v>297</v>
      </c>
      <c r="H171" s="203">
        <v>57</v>
      </c>
      <c r="I171" s="204">
        <v>4.95</v>
      </c>
      <c r="J171" s="204">
        <f t="shared" ref="J171:J177" si="10">ROUND(I171*H171,2)</f>
        <v>282.14999999999998</v>
      </c>
      <c r="K171" s="205"/>
      <c r="L171" s="33"/>
      <c r="M171" s="206" t="s">
        <v>1</v>
      </c>
      <c r="N171" s="207" t="s">
        <v>42</v>
      </c>
      <c r="O171" s="208">
        <v>0</v>
      </c>
      <c r="P171" s="208">
        <f t="shared" ref="P171:P177" si="11">O171*H171</f>
        <v>0</v>
      </c>
      <c r="Q171" s="208">
        <v>0</v>
      </c>
      <c r="R171" s="208">
        <f t="shared" ref="R171:R177" si="12">Q171*H171</f>
        <v>0</v>
      </c>
      <c r="S171" s="208">
        <v>0</v>
      </c>
      <c r="T171" s="209">
        <f t="shared" ref="T171:T177" si="13"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10" t="s">
        <v>189</v>
      </c>
      <c r="AT171" s="210" t="s">
        <v>159</v>
      </c>
      <c r="AU171" s="210" t="s">
        <v>89</v>
      </c>
      <c r="AY171" s="14" t="s">
        <v>157</v>
      </c>
      <c r="BE171" s="211">
        <f t="shared" ref="BE171:BE177" si="14">IF(N171="základná",J171,0)</f>
        <v>0</v>
      </c>
      <c r="BF171" s="211">
        <f t="shared" ref="BF171:BF177" si="15">IF(N171="znížená",J171,0)</f>
        <v>282.14999999999998</v>
      </c>
      <c r="BG171" s="211">
        <f t="shared" ref="BG171:BG177" si="16">IF(N171="zákl. prenesená",J171,0)</f>
        <v>0</v>
      </c>
      <c r="BH171" s="211">
        <f t="shared" ref="BH171:BH177" si="17">IF(N171="zníž. prenesená",J171,0)</f>
        <v>0</v>
      </c>
      <c r="BI171" s="211">
        <f t="shared" ref="BI171:BI177" si="18">IF(N171="nulová",J171,0)</f>
        <v>0</v>
      </c>
      <c r="BJ171" s="14" t="s">
        <v>89</v>
      </c>
      <c r="BK171" s="211">
        <f t="shared" ref="BK171:BK177" si="19">ROUND(I171*H171,2)</f>
        <v>282.14999999999998</v>
      </c>
      <c r="BL171" s="14" t="s">
        <v>189</v>
      </c>
      <c r="BM171" s="210" t="s">
        <v>277</v>
      </c>
    </row>
    <row r="172" spans="1:65" s="2" customFormat="1" ht="33" customHeight="1">
      <c r="A172" s="28"/>
      <c r="B172" s="29"/>
      <c r="C172" s="199" t="s">
        <v>221</v>
      </c>
      <c r="D172" s="199" t="s">
        <v>159</v>
      </c>
      <c r="E172" s="200" t="s">
        <v>920</v>
      </c>
      <c r="F172" s="201" t="s">
        <v>921</v>
      </c>
      <c r="G172" s="202" t="s">
        <v>297</v>
      </c>
      <c r="H172" s="203">
        <v>52</v>
      </c>
      <c r="I172" s="204">
        <v>6.6</v>
      </c>
      <c r="J172" s="204">
        <f t="shared" si="10"/>
        <v>343.2</v>
      </c>
      <c r="K172" s="205"/>
      <c r="L172" s="33"/>
      <c r="M172" s="206" t="s">
        <v>1</v>
      </c>
      <c r="N172" s="207" t="s">
        <v>42</v>
      </c>
      <c r="O172" s="208">
        <v>0</v>
      </c>
      <c r="P172" s="208">
        <f t="shared" si="11"/>
        <v>0</v>
      </c>
      <c r="Q172" s="208">
        <v>0</v>
      </c>
      <c r="R172" s="208">
        <f t="shared" si="12"/>
        <v>0</v>
      </c>
      <c r="S172" s="208">
        <v>0</v>
      </c>
      <c r="T172" s="209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10" t="s">
        <v>189</v>
      </c>
      <c r="AT172" s="210" t="s">
        <v>159</v>
      </c>
      <c r="AU172" s="210" t="s">
        <v>89</v>
      </c>
      <c r="AY172" s="14" t="s">
        <v>157</v>
      </c>
      <c r="BE172" s="211">
        <f t="shared" si="14"/>
        <v>0</v>
      </c>
      <c r="BF172" s="211">
        <f t="shared" si="15"/>
        <v>343.2</v>
      </c>
      <c r="BG172" s="211">
        <f t="shared" si="16"/>
        <v>0</v>
      </c>
      <c r="BH172" s="211">
        <f t="shared" si="17"/>
        <v>0</v>
      </c>
      <c r="BI172" s="211">
        <f t="shared" si="18"/>
        <v>0</v>
      </c>
      <c r="BJ172" s="14" t="s">
        <v>89</v>
      </c>
      <c r="BK172" s="211">
        <f t="shared" si="19"/>
        <v>343.2</v>
      </c>
      <c r="BL172" s="14" t="s">
        <v>189</v>
      </c>
      <c r="BM172" s="210" t="s">
        <v>280</v>
      </c>
    </row>
    <row r="173" spans="1:65" s="2" customFormat="1" ht="24.2" customHeight="1">
      <c r="A173" s="28"/>
      <c r="B173" s="29"/>
      <c r="C173" s="199" t="s">
        <v>281</v>
      </c>
      <c r="D173" s="199" t="s">
        <v>159</v>
      </c>
      <c r="E173" s="200" t="s">
        <v>922</v>
      </c>
      <c r="F173" s="201" t="s">
        <v>923</v>
      </c>
      <c r="G173" s="202" t="s">
        <v>162</v>
      </c>
      <c r="H173" s="203">
        <v>9.8000000000000007</v>
      </c>
      <c r="I173" s="204">
        <v>2.2000000000000002</v>
      </c>
      <c r="J173" s="204">
        <f t="shared" si="10"/>
        <v>21.56</v>
      </c>
      <c r="K173" s="205"/>
      <c r="L173" s="33"/>
      <c r="M173" s="206" t="s">
        <v>1</v>
      </c>
      <c r="N173" s="207" t="s">
        <v>42</v>
      </c>
      <c r="O173" s="208">
        <v>0</v>
      </c>
      <c r="P173" s="208">
        <f t="shared" si="11"/>
        <v>0</v>
      </c>
      <c r="Q173" s="208">
        <v>0</v>
      </c>
      <c r="R173" s="208">
        <f t="shared" si="12"/>
        <v>0</v>
      </c>
      <c r="S173" s="208">
        <v>0</v>
      </c>
      <c r="T173" s="209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10" t="s">
        <v>189</v>
      </c>
      <c r="AT173" s="210" t="s">
        <v>159</v>
      </c>
      <c r="AU173" s="210" t="s">
        <v>89</v>
      </c>
      <c r="AY173" s="14" t="s">
        <v>157</v>
      </c>
      <c r="BE173" s="211">
        <f t="shared" si="14"/>
        <v>0</v>
      </c>
      <c r="BF173" s="211">
        <f t="shared" si="15"/>
        <v>21.56</v>
      </c>
      <c r="BG173" s="211">
        <f t="shared" si="16"/>
        <v>0</v>
      </c>
      <c r="BH173" s="211">
        <f t="shared" si="17"/>
        <v>0</v>
      </c>
      <c r="BI173" s="211">
        <f t="shared" si="18"/>
        <v>0</v>
      </c>
      <c r="BJ173" s="14" t="s">
        <v>89</v>
      </c>
      <c r="BK173" s="211">
        <f t="shared" si="19"/>
        <v>21.56</v>
      </c>
      <c r="BL173" s="14" t="s">
        <v>189</v>
      </c>
      <c r="BM173" s="210" t="s">
        <v>284</v>
      </c>
    </row>
    <row r="174" spans="1:65" s="2" customFormat="1" ht="24.2" customHeight="1">
      <c r="A174" s="28"/>
      <c r="B174" s="29"/>
      <c r="C174" s="199" t="s">
        <v>224</v>
      </c>
      <c r="D174" s="199" t="s">
        <v>159</v>
      </c>
      <c r="E174" s="200" t="s">
        <v>924</v>
      </c>
      <c r="F174" s="201" t="s">
        <v>925</v>
      </c>
      <c r="G174" s="202" t="s">
        <v>162</v>
      </c>
      <c r="H174" s="203">
        <v>310</v>
      </c>
      <c r="I174" s="204">
        <v>0.5</v>
      </c>
      <c r="J174" s="204">
        <f t="shared" si="10"/>
        <v>155</v>
      </c>
      <c r="K174" s="205"/>
      <c r="L174" s="33"/>
      <c r="M174" s="206" t="s">
        <v>1</v>
      </c>
      <c r="N174" s="207" t="s">
        <v>42</v>
      </c>
      <c r="O174" s="208">
        <v>0</v>
      </c>
      <c r="P174" s="208">
        <f t="shared" si="11"/>
        <v>0</v>
      </c>
      <c r="Q174" s="208">
        <v>0</v>
      </c>
      <c r="R174" s="208">
        <f t="shared" si="12"/>
        <v>0</v>
      </c>
      <c r="S174" s="208">
        <v>0</v>
      </c>
      <c r="T174" s="209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210" t="s">
        <v>189</v>
      </c>
      <c r="AT174" s="210" t="s">
        <v>159</v>
      </c>
      <c r="AU174" s="210" t="s">
        <v>89</v>
      </c>
      <c r="AY174" s="14" t="s">
        <v>157</v>
      </c>
      <c r="BE174" s="211">
        <f t="shared" si="14"/>
        <v>0</v>
      </c>
      <c r="BF174" s="211">
        <f t="shared" si="15"/>
        <v>155</v>
      </c>
      <c r="BG174" s="211">
        <f t="shared" si="16"/>
        <v>0</v>
      </c>
      <c r="BH174" s="211">
        <f t="shared" si="17"/>
        <v>0</v>
      </c>
      <c r="BI174" s="211">
        <f t="shared" si="18"/>
        <v>0</v>
      </c>
      <c r="BJ174" s="14" t="s">
        <v>89</v>
      </c>
      <c r="BK174" s="211">
        <f t="shared" si="19"/>
        <v>155</v>
      </c>
      <c r="BL174" s="14" t="s">
        <v>189</v>
      </c>
      <c r="BM174" s="210" t="s">
        <v>288</v>
      </c>
    </row>
    <row r="175" spans="1:65" s="2" customFormat="1" ht="33" customHeight="1">
      <c r="A175" s="28"/>
      <c r="B175" s="29"/>
      <c r="C175" s="199" t="s">
        <v>290</v>
      </c>
      <c r="D175" s="199" t="s">
        <v>159</v>
      </c>
      <c r="E175" s="200" t="s">
        <v>926</v>
      </c>
      <c r="F175" s="201" t="s">
        <v>927</v>
      </c>
      <c r="G175" s="202" t="s">
        <v>297</v>
      </c>
      <c r="H175" s="203">
        <v>6</v>
      </c>
      <c r="I175" s="204">
        <v>0.44</v>
      </c>
      <c r="J175" s="204">
        <f t="shared" si="10"/>
        <v>2.64</v>
      </c>
      <c r="K175" s="205"/>
      <c r="L175" s="33"/>
      <c r="M175" s="206" t="s">
        <v>1</v>
      </c>
      <c r="N175" s="207" t="s">
        <v>42</v>
      </c>
      <c r="O175" s="208">
        <v>0</v>
      </c>
      <c r="P175" s="208">
        <f t="shared" si="11"/>
        <v>0</v>
      </c>
      <c r="Q175" s="208">
        <v>0</v>
      </c>
      <c r="R175" s="208">
        <f t="shared" si="12"/>
        <v>0</v>
      </c>
      <c r="S175" s="208">
        <v>0</v>
      </c>
      <c r="T175" s="209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210" t="s">
        <v>189</v>
      </c>
      <c r="AT175" s="210" t="s">
        <v>159</v>
      </c>
      <c r="AU175" s="210" t="s">
        <v>89</v>
      </c>
      <c r="AY175" s="14" t="s">
        <v>157</v>
      </c>
      <c r="BE175" s="211">
        <f t="shared" si="14"/>
        <v>0</v>
      </c>
      <c r="BF175" s="211">
        <f t="shared" si="15"/>
        <v>2.64</v>
      </c>
      <c r="BG175" s="211">
        <f t="shared" si="16"/>
        <v>0</v>
      </c>
      <c r="BH175" s="211">
        <f t="shared" si="17"/>
        <v>0</v>
      </c>
      <c r="BI175" s="211">
        <f t="shared" si="18"/>
        <v>0</v>
      </c>
      <c r="BJ175" s="14" t="s">
        <v>89</v>
      </c>
      <c r="BK175" s="211">
        <f t="shared" si="19"/>
        <v>2.64</v>
      </c>
      <c r="BL175" s="14" t="s">
        <v>189</v>
      </c>
      <c r="BM175" s="210" t="s">
        <v>293</v>
      </c>
    </row>
    <row r="176" spans="1:65" s="2" customFormat="1" ht="24.2" customHeight="1">
      <c r="A176" s="28"/>
      <c r="B176" s="29"/>
      <c r="C176" s="199" t="s">
        <v>228</v>
      </c>
      <c r="D176" s="199" t="s">
        <v>159</v>
      </c>
      <c r="E176" s="200" t="s">
        <v>928</v>
      </c>
      <c r="F176" s="201" t="s">
        <v>929</v>
      </c>
      <c r="G176" s="202" t="s">
        <v>162</v>
      </c>
      <c r="H176" s="203">
        <v>310</v>
      </c>
      <c r="I176" s="204">
        <v>0.77</v>
      </c>
      <c r="J176" s="204">
        <f t="shared" si="10"/>
        <v>238.7</v>
      </c>
      <c r="K176" s="205"/>
      <c r="L176" s="33"/>
      <c r="M176" s="206" t="s">
        <v>1</v>
      </c>
      <c r="N176" s="207" t="s">
        <v>42</v>
      </c>
      <c r="O176" s="208">
        <v>0</v>
      </c>
      <c r="P176" s="208">
        <f t="shared" si="11"/>
        <v>0</v>
      </c>
      <c r="Q176" s="208">
        <v>0</v>
      </c>
      <c r="R176" s="208">
        <f t="shared" si="12"/>
        <v>0</v>
      </c>
      <c r="S176" s="208">
        <v>0</v>
      </c>
      <c r="T176" s="209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10" t="s">
        <v>189</v>
      </c>
      <c r="AT176" s="210" t="s">
        <v>159</v>
      </c>
      <c r="AU176" s="210" t="s">
        <v>89</v>
      </c>
      <c r="AY176" s="14" t="s">
        <v>157</v>
      </c>
      <c r="BE176" s="211">
        <f t="shared" si="14"/>
        <v>0</v>
      </c>
      <c r="BF176" s="211">
        <f t="shared" si="15"/>
        <v>238.7</v>
      </c>
      <c r="BG176" s="211">
        <f t="shared" si="16"/>
        <v>0</v>
      </c>
      <c r="BH176" s="211">
        <f t="shared" si="17"/>
        <v>0</v>
      </c>
      <c r="BI176" s="211">
        <f t="shared" si="18"/>
        <v>0</v>
      </c>
      <c r="BJ176" s="14" t="s">
        <v>89</v>
      </c>
      <c r="BK176" s="211">
        <f t="shared" si="19"/>
        <v>238.7</v>
      </c>
      <c r="BL176" s="14" t="s">
        <v>189</v>
      </c>
      <c r="BM176" s="210" t="s">
        <v>298</v>
      </c>
    </row>
    <row r="177" spans="1:65" s="2" customFormat="1" ht="24.2" customHeight="1">
      <c r="A177" s="28"/>
      <c r="B177" s="29"/>
      <c r="C177" s="199" t="s">
        <v>299</v>
      </c>
      <c r="D177" s="199" t="s">
        <v>159</v>
      </c>
      <c r="E177" s="200" t="s">
        <v>930</v>
      </c>
      <c r="F177" s="201" t="s">
        <v>931</v>
      </c>
      <c r="G177" s="202" t="s">
        <v>434</v>
      </c>
      <c r="H177" s="203">
        <v>10.433</v>
      </c>
      <c r="I177" s="204">
        <v>1.65</v>
      </c>
      <c r="J177" s="204">
        <f t="shared" si="10"/>
        <v>17.21</v>
      </c>
      <c r="K177" s="205"/>
      <c r="L177" s="33"/>
      <c r="M177" s="206" t="s">
        <v>1</v>
      </c>
      <c r="N177" s="207" t="s">
        <v>42</v>
      </c>
      <c r="O177" s="208">
        <v>0</v>
      </c>
      <c r="P177" s="208">
        <f t="shared" si="11"/>
        <v>0</v>
      </c>
      <c r="Q177" s="208">
        <v>0</v>
      </c>
      <c r="R177" s="208">
        <f t="shared" si="12"/>
        <v>0</v>
      </c>
      <c r="S177" s="208">
        <v>0</v>
      </c>
      <c r="T177" s="209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10" t="s">
        <v>189</v>
      </c>
      <c r="AT177" s="210" t="s">
        <v>159</v>
      </c>
      <c r="AU177" s="210" t="s">
        <v>89</v>
      </c>
      <c r="AY177" s="14" t="s">
        <v>157</v>
      </c>
      <c r="BE177" s="211">
        <f t="shared" si="14"/>
        <v>0</v>
      </c>
      <c r="BF177" s="211">
        <f t="shared" si="15"/>
        <v>17.21</v>
      </c>
      <c r="BG177" s="211">
        <f t="shared" si="16"/>
        <v>0</v>
      </c>
      <c r="BH177" s="211">
        <f t="shared" si="17"/>
        <v>0</v>
      </c>
      <c r="BI177" s="211">
        <f t="shared" si="18"/>
        <v>0</v>
      </c>
      <c r="BJ177" s="14" t="s">
        <v>89</v>
      </c>
      <c r="BK177" s="211">
        <f t="shared" si="19"/>
        <v>17.21</v>
      </c>
      <c r="BL177" s="14" t="s">
        <v>189</v>
      </c>
      <c r="BM177" s="210" t="s">
        <v>302</v>
      </c>
    </row>
    <row r="178" spans="1:65" s="12" customFormat="1" ht="25.9" customHeight="1">
      <c r="B178" s="184"/>
      <c r="C178" s="185"/>
      <c r="D178" s="186" t="s">
        <v>75</v>
      </c>
      <c r="E178" s="187" t="s">
        <v>294</v>
      </c>
      <c r="F178" s="187" t="s">
        <v>753</v>
      </c>
      <c r="G178" s="185"/>
      <c r="H178" s="185"/>
      <c r="I178" s="185"/>
      <c r="J178" s="188">
        <f>BK178</f>
        <v>148.16999999999999</v>
      </c>
      <c r="K178" s="185"/>
      <c r="L178" s="189"/>
      <c r="M178" s="190"/>
      <c r="N178" s="191"/>
      <c r="O178" s="191"/>
      <c r="P178" s="192">
        <f>P179</f>
        <v>0</v>
      </c>
      <c r="Q178" s="191"/>
      <c r="R178" s="192">
        <f>R179</f>
        <v>0</v>
      </c>
      <c r="S178" s="191"/>
      <c r="T178" s="193">
        <f>T179</f>
        <v>0</v>
      </c>
      <c r="AR178" s="194" t="s">
        <v>167</v>
      </c>
      <c r="AT178" s="195" t="s">
        <v>75</v>
      </c>
      <c r="AU178" s="195" t="s">
        <v>76</v>
      </c>
      <c r="AY178" s="194" t="s">
        <v>157</v>
      </c>
      <c r="BK178" s="196">
        <f>BK179</f>
        <v>148.16999999999999</v>
      </c>
    </row>
    <row r="179" spans="1:65" s="12" customFormat="1" ht="22.9" customHeight="1">
      <c r="B179" s="184"/>
      <c r="C179" s="185"/>
      <c r="D179" s="186" t="s">
        <v>75</v>
      </c>
      <c r="E179" s="197" t="s">
        <v>932</v>
      </c>
      <c r="F179" s="197" t="s">
        <v>933</v>
      </c>
      <c r="G179" s="185"/>
      <c r="H179" s="185"/>
      <c r="I179" s="185"/>
      <c r="J179" s="198">
        <f>BK179</f>
        <v>148.16999999999999</v>
      </c>
      <c r="K179" s="185"/>
      <c r="L179" s="189"/>
      <c r="M179" s="190"/>
      <c r="N179" s="191"/>
      <c r="O179" s="191"/>
      <c r="P179" s="192">
        <f>SUM(P180:P182)</f>
        <v>0</v>
      </c>
      <c r="Q179" s="191"/>
      <c r="R179" s="192">
        <f>SUM(R180:R182)</f>
        <v>0</v>
      </c>
      <c r="S179" s="191"/>
      <c r="T179" s="193">
        <f>SUM(T180:T182)</f>
        <v>0</v>
      </c>
      <c r="AR179" s="194" t="s">
        <v>167</v>
      </c>
      <c r="AT179" s="195" t="s">
        <v>75</v>
      </c>
      <c r="AU179" s="195" t="s">
        <v>83</v>
      </c>
      <c r="AY179" s="194" t="s">
        <v>157</v>
      </c>
      <c r="BK179" s="196">
        <f>SUM(BK180:BK182)</f>
        <v>148.16999999999999</v>
      </c>
    </row>
    <row r="180" spans="1:65" s="2" customFormat="1" ht="16.5" customHeight="1">
      <c r="A180" s="28"/>
      <c r="B180" s="29"/>
      <c r="C180" s="199" t="s">
        <v>231</v>
      </c>
      <c r="D180" s="199" t="s">
        <v>159</v>
      </c>
      <c r="E180" s="200" t="s">
        <v>934</v>
      </c>
      <c r="F180" s="201" t="s">
        <v>935</v>
      </c>
      <c r="G180" s="202" t="s">
        <v>297</v>
      </c>
      <c r="H180" s="203">
        <v>21</v>
      </c>
      <c r="I180" s="204">
        <v>2.75</v>
      </c>
      <c r="J180" s="204">
        <f>ROUND(I180*H180,2)</f>
        <v>57.75</v>
      </c>
      <c r="K180" s="205"/>
      <c r="L180" s="33"/>
      <c r="M180" s="206" t="s">
        <v>1</v>
      </c>
      <c r="N180" s="207" t="s">
        <v>42</v>
      </c>
      <c r="O180" s="208">
        <v>0</v>
      </c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210" t="s">
        <v>273</v>
      </c>
      <c r="AT180" s="210" t="s">
        <v>159</v>
      </c>
      <c r="AU180" s="210" t="s">
        <v>89</v>
      </c>
      <c r="AY180" s="14" t="s">
        <v>157</v>
      </c>
      <c r="BE180" s="211">
        <f>IF(N180="základná",J180,0)</f>
        <v>0</v>
      </c>
      <c r="BF180" s="211">
        <f>IF(N180="znížená",J180,0)</f>
        <v>57.75</v>
      </c>
      <c r="BG180" s="211">
        <f>IF(N180="zákl. prenesená",J180,0)</f>
        <v>0</v>
      </c>
      <c r="BH180" s="211">
        <f>IF(N180="zníž. prenesená",J180,0)</f>
        <v>0</v>
      </c>
      <c r="BI180" s="211">
        <f>IF(N180="nulová",J180,0)</f>
        <v>0</v>
      </c>
      <c r="BJ180" s="14" t="s">
        <v>89</v>
      </c>
      <c r="BK180" s="211">
        <f>ROUND(I180*H180,2)</f>
        <v>57.75</v>
      </c>
      <c r="BL180" s="14" t="s">
        <v>273</v>
      </c>
      <c r="BM180" s="210" t="s">
        <v>305</v>
      </c>
    </row>
    <row r="181" spans="1:65" s="2" customFormat="1" ht="16.5" customHeight="1">
      <c r="A181" s="28"/>
      <c r="B181" s="29"/>
      <c r="C181" s="199" t="s">
        <v>306</v>
      </c>
      <c r="D181" s="199" t="s">
        <v>159</v>
      </c>
      <c r="E181" s="200" t="s">
        <v>936</v>
      </c>
      <c r="F181" s="201" t="s">
        <v>937</v>
      </c>
      <c r="G181" s="202" t="s">
        <v>297</v>
      </c>
      <c r="H181" s="203">
        <v>27</v>
      </c>
      <c r="I181" s="204">
        <v>2.86</v>
      </c>
      <c r="J181" s="204">
        <f>ROUND(I181*H181,2)</f>
        <v>77.22</v>
      </c>
      <c r="K181" s="205"/>
      <c r="L181" s="33"/>
      <c r="M181" s="206" t="s">
        <v>1</v>
      </c>
      <c r="N181" s="207" t="s">
        <v>42</v>
      </c>
      <c r="O181" s="208">
        <v>0</v>
      </c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210" t="s">
        <v>273</v>
      </c>
      <c r="AT181" s="210" t="s">
        <v>159</v>
      </c>
      <c r="AU181" s="210" t="s">
        <v>89</v>
      </c>
      <c r="AY181" s="14" t="s">
        <v>157</v>
      </c>
      <c r="BE181" s="211">
        <f>IF(N181="základná",J181,0)</f>
        <v>0</v>
      </c>
      <c r="BF181" s="211">
        <f>IF(N181="znížená",J181,0)</f>
        <v>77.22</v>
      </c>
      <c r="BG181" s="211">
        <f>IF(N181="zákl. prenesená",J181,0)</f>
        <v>0</v>
      </c>
      <c r="BH181" s="211">
        <f>IF(N181="zníž. prenesená",J181,0)</f>
        <v>0</v>
      </c>
      <c r="BI181" s="211">
        <f>IF(N181="nulová",J181,0)</f>
        <v>0</v>
      </c>
      <c r="BJ181" s="14" t="s">
        <v>89</v>
      </c>
      <c r="BK181" s="211">
        <f>ROUND(I181*H181,2)</f>
        <v>77.22</v>
      </c>
      <c r="BL181" s="14" t="s">
        <v>273</v>
      </c>
      <c r="BM181" s="210" t="s">
        <v>309</v>
      </c>
    </row>
    <row r="182" spans="1:65" s="2" customFormat="1" ht="16.5" customHeight="1">
      <c r="A182" s="28"/>
      <c r="B182" s="29"/>
      <c r="C182" s="199" t="s">
        <v>235</v>
      </c>
      <c r="D182" s="199" t="s">
        <v>159</v>
      </c>
      <c r="E182" s="200" t="s">
        <v>938</v>
      </c>
      <c r="F182" s="201" t="s">
        <v>939</v>
      </c>
      <c r="G182" s="202" t="s">
        <v>297</v>
      </c>
      <c r="H182" s="203">
        <v>4</v>
      </c>
      <c r="I182" s="204">
        <v>3.3</v>
      </c>
      <c r="J182" s="204">
        <f>ROUND(I182*H182,2)</f>
        <v>13.2</v>
      </c>
      <c r="K182" s="205"/>
      <c r="L182" s="33"/>
      <c r="M182" s="206" t="s">
        <v>1</v>
      </c>
      <c r="N182" s="207" t="s">
        <v>42</v>
      </c>
      <c r="O182" s="208">
        <v>0</v>
      </c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210" t="s">
        <v>273</v>
      </c>
      <c r="AT182" s="210" t="s">
        <v>159</v>
      </c>
      <c r="AU182" s="210" t="s">
        <v>89</v>
      </c>
      <c r="AY182" s="14" t="s">
        <v>157</v>
      </c>
      <c r="BE182" s="211">
        <f>IF(N182="základná",J182,0)</f>
        <v>0</v>
      </c>
      <c r="BF182" s="211">
        <f>IF(N182="znížená",J182,0)</f>
        <v>13.2</v>
      </c>
      <c r="BG182" s="211">
        <f>IF(N182="zákl. prenesená",J182,0)</f>
        <v>0</v>
      </c>
      <c r="BH182" s="211">
        <f>IF(N182="zníž. prenesená",J182,0)</f>
        <v>0</v>
      </c>
      <c r="BI182" s="211">
        <f>IF(N182="nulová",J182,0)</f>
        <v>0</v>
      </c>
      <c r="BJ182" s="14" t="s">
        <v>89</v>
      </c>
      <c r="BK182" s="211">
        <f>ROUND(I182*H182,2)</f>
        <v>13.2</v>
      </c>
      <c r="BL182" s="14" t="s">
        <v>273</v>
      </c>
      <c r="BM182" s="210" t="s">
        <v>312</v>
      </c>
    </row>
    <row r="183" spans="1:65" s="12" customFormat="1" ht="25.9" customHeight="1">
      <c r="B183" s="184"/>
      <c r="C183" s="185"/>
      <c r="D183" s="186" t="s">
        <v>75</v>
      </c>
      <c r="E183" s="187" t="s">
        <v>940</v>
      </c>
      <c r="F183" s="187" t="s">
        <v>941</v>
      </c>
      <c r="G183" s="185"/>
      <c r="H183" s="185"/>
      <c r="I183" s="185"/>
      <c r="J183" s="188">
        <f>BK183</f>
        <v>1131.9000000000001</v>
      </c>
      <c r="K183" s="185"/>
      <c r="L183" s="189"/>
      <c r="M183" s="190"/>
      <c r="N183" s="191"/>
      <c r="O183" s="191"/>
      <c r="P183" s="192">
        <f>P184</f>
        <v>0</v>
      </c>
      <c r="Q183" s="191"/>
      <c r="R183" s="192">
        <f>R184</f>
        <v>0</v>
      </c>
      <c r="S183" s="191"/>
      <c r="T183" s="193">
        <f>T184</f>
        <v>0</v>
      </c>
      <c r="AR183" s="194" t="s">
        <v>163</v>
      </c>
      <c r="AT183" s="195" t="s">
        <v>75</v>
      </c>
      <c r="AU183" s="195" t="s">
        <v>76</v>
      </c>
      <c r="AY183" s="194" t="s">
        <v>157</v>
      </c>
      <c r="BK183" s="196">
        <f>BK184</f>
        <v>1131.9000000000001</v>
      </c>
    </row>
    <row r="184" spans="1:65" s="12" customFormat="1" ht="22.9" customHeight="1">
      <c r="B184" s="184"/>
      <c r="C184" s="185"/>
      <c r="D184" s="186" t="s">
        <v>75</v>
      </c>
      <c r="E184" s="197" t="s">
        <v>942</v>
      </c>
      <c r="F184" s="197" t="s">
        <v>941</v>
      </c>
      <c r="G184" s="185"/>
      <c r="H184" s="185"/>
      <c r="I184" s="185"/>
      <c r="J184" s="198">
        <f>BK184</f>
        <v>1131.9000000000001</v>
      </c>
      <c r="K184" s="185"/>
      <c r="L184" s="189"/>
      <c r="M184" s="190"/>
      <c r="N184" s="191"/>
      <c r="O184" s="191"/>
      <c r="P184" s="192">
        <f>SUM(P185:P186)</f>
        <v>0</v>
      </c>
      <c r="Q184" s="191"/>
      <c r="R184" s="192">
        <f>SUM(R185:R186)</f>
        <v>0</v>
      </c>
      <c r="S184" s="191"/>
      <c r="T184" s="193">
        <f>SUM(T185:T186)</f>
        <v>0</v>
      </c>
      <c r="AR184" s="194" t="s">
        <v>83</v>
      </c>
      <c r="AT184" s="195" t="s">
        <v>75</v>
      </c>
      <c r="AU184" s="195" t="s">
        <v>83</v>
      </c>
      <c r="AY184" s="194" t="s">
        <v>157</v>
      </c>
      <c r="BK184" s="196">
        <f>SUM(BK185:BK186)</f>
        <v>1131.9000000000001</v>
      </c>
    </row>
    <row r="185" spans="1:65" s="2" customFormat="1" ht="24.2" customHeight="1">
      <c r="A185" s="28"/>
      <c r="B185" s="29"/>
      <c r="C185" s="199" t="s">
        <v>313</v>
      </c>
      <c r="D185" s="199" t="s">
        <v>159</v>
      </c>
      <c r="E185" s="200" t="s">
        <v>943</v>
      </c>
      <c r="F185" s="201" t="s">
        <v>944</v>
      </c>
      <c r="G185" s="202" t="s">
        <v>945</v>
      </c>
      <c r="H185" s="203">
        <v>1</v>
      </c>
      <c r="I185" s="204">
        <v>339.9</v>
      </c>
      <c r="J185" s="204">
        <f>ROUND(I185*H185,2)</f>
        <v>339.9</v>
      </c>
      <c r="K185" s="205"/>
      <c r="L185" s="33"/>
      <c r="M185" s="206" t="s">
        <v>1</v>
      </c>
      <c r="N185" s="207" t="s">
        <v>42</v>
      </c>
      <c r="O185" s="208">
        <v>0</v>
      </c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210" t="s">
        <v>163</v>
      </c>
      <c r="AT185" s="210" t="s">
        <v>159</v>
      </c>
      <c r="AU185" s="210" t="s">
        <v>89</v>
      </c>
      <c r="AY185" s="14" t="s">
        <v>157</v>
      </c>
      <c r="BE185" s="211">
        <f>IF(N185="základná",J185,0)</f>
        <v>0</v>
      </c>
      <c r="BF185" s="211">
        <f>IF(N185="znížená",J185,0)</f>
        <v>339.9</v>
      </c>
      <c r="BG185" s="211">
        <f>IF(N185="zákl. prenesená",J185,0)</f>
        <v>0</v>
      </c>
      <c r="BH185" s="211">
        <f>IF(N185="zníž. prenesená",J185,0)</f>
        <v>0</v>
      </c>
      <c r="BI185" s="211">
        <f>IF(N185="nulová",J185,0)</f>
        <v>0</v>
      </c>
      <c r="BJ185" s="14" t="s">
        <v>89</v>
      </c>
      <c r="BK185" s="211">
        <f>ROUND(I185*H185,2)</f>
        <v>339.9</v>
      </c>
      <c r="BL185" s="14" t="s">
        <v>163</v>
      </c>
      <c r="BM185" s="210" t="s">
        <v>316</v>
      </c>
    </row>
    <row r="186" spans="1:65" s="2" customFormat="1" ht="16.5" customHeight="1">
      <c r="A186" s="28"/>
      <c r="B186" s="29"/>
      <c r="C186" s="199" t="s">
        <v>238</v>
      </c>
      <c r="D186" s="199" t="s">
        <v>159</v>
      </c>
      <c r="E186" s="200" t="s">
        <v>946</v>
      </c>
      <c r="F186" s="201" t="s">
        <v>947</v>
      </c>
      <c r="G186" s="202" t="s">
        <v>832</v>
      </c>
      <c r="H186" s="203">
        <v>72</v>
      </c>
      <c r="I186" s="204">
        <v>11</v>
      </c>
      <c r="J186" s="204">
        <f>ROUND(I186*H186,2)</f>
        <v>792</v>
      </c>
      <c r="K186" s="205"/>
      <c r="L186" s="33"/>
      <c r="M186" s="222" t="s">
        <v>1</v>
      </c>
      <c r="N186" s="223" t="s">
        <v>42</v>
      </c>
      <c r="O186" s="224">
        <v>0</v>
      </c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210" t="s">
        <v>163</v>
      </c>
      <c r="AT186" s="210" t="s">
        <v>159</v>
      </c>
      <c r="AU186" s="210" t="s">
        <v>89</v>
      </c>
      <c r="AY186" s="14" t="s">
        <v>157</v>
      </c>
      <c r="BE186" s="211">
        <f>IF(N186="základná",J186,0)</f>
        <v>0</v>
      </c>
      <c r="BF186" s="211">
        <f>IF(N186="znížená",J186,0)</f>
        <v>792</v>
      </c>
      <c r="BG186" s="211">
        <f>IF(N186="zákl. prenesená",J186,0)</f>
        <v>0</v>
      </c>
      <c r="BH186" s="211">
        <f>IF(N186="zníž. prenesená",J186,0)</f>
        <v>0</v>
      </c>
      <c r="BI186" s="211">
        <f>IF(N186="nulová",J186,0)</f>
        <v>0</v>
      </c>
      <c r="BJ186" s="14" t="s">
        <v>89</v>
      </c>
      <c r="BK186" s="211">
        <f>ROUND(I186*H186,2)</f>
        <v>792</v>
      </c>
      <c r="BL186" s="14" t="s">
        <v>163</v>
      </c>
      <c r="BM186" s="210" t="s">
        <v>319</v>
      </c>
    </row>
    <row r="187" spans="1:65" s="2" customFormat="1" ht="6.95" customHeight="1">
      <c r="A187" s="28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33"/>
      <c r="M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</row>
  </sheetData>
  <sheetProtection algorithmName="SHA-512" hashValue="TaoxupAi6dQcTk4ShaSuK7UvMDufXL9RXE+Byhj9WNd95LhKfOfv4n6HNm7Mj1hjjUfjwtXN2TdiLSQt6mFd9g==" saltValue="w5m9ai14pvWSO87tb5/BIenlN+osA6RdeBWW9cM64YGTpkOgan3+899Dp8m+6GoLj3gTB4SlHVrwJo+xK7gTxA==" spinCount="100000" sheet="1" objects="1" scenarios="1" formatColumns="0" formatRows="0" autoFilter="0"/>
  <autoFilter ref="C132:K186"/>
  <mergeCells count="11">
    <mergeCell ref="L2:V2"/>
    <mergeCell ref="E87:H87"/>
    <mergeCell ref="E89:H89"/>
    <mergeCell ref="E121:H121"/>
    <mergeCell ref="E123:H123"/>
    <mergeCell ref="E125:H12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102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7"/>
      <c r="AT3" s="14" t="s">
        <v>76</v>
      </c>
    </row>
    <row r="4" spans="1:46" s="1" customFormat="1" ht="24.95" customHeight="1">
      <c r="B4" s="17"/>
      <c r="D4" s="115" t="s">
        <v>112</v>
      </c>
      <c r="L4" s="17"/>
      <c r="M4" s="116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7" t="s">
        <v>13</v>
      </c>
      <c r="L6" s="17"/>
    </row>
    <row r="7" spans="1:46" s="1" customFormat="1" ht="16.5" customHeight="1">
      <c r="B7" s="17"/>
      <c r="E7" s="269" t="str">
        <f>'Rekapitulácia stavby'!K6</f>
        <v>ZŠ Cabajská - školský a stravovací pavilón v Nitre - zateplenie</v>
      </c>
      <c r="F7" s="270"/>
      <c r="G7" s="270"/>
      <c r="H7" s="270"/>
      <c r="L7" s="17"/>
    </row>
    <row r="8" spans="1:46" s="1" customFormat="1" ht="12" customHeight="1">
      <c r="B8" s="17"/>
      <c r="D8" s="117" t="s">
        <v>113</v>
      </c>
      <c r="L8" s="17"/>
    </row>
    <row r="9" spans="1:46" s="2" customFormat="1" ht="16.5" customHeight="1">
      <c r="A9" s="28"/>
      <c r="B9" s="33"/>
      <c r="C9" s="28"/>
      <c r="D9" s="28"/>
      <c r="E9" s="269" t="s">
        <v>948</v>
      </c>
      <c r="F9" s="271"/>
      <c r="G9" s="271"/>
      <c r="H9" s="271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33"/>
      <c r="C10" s="28"/>
      <c r="D10" s="117" t="s">
        <v>115</v>
      </c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33"/>
      <c r="C11" s="28"/>
      <c r="D11" s="28"/>
      <c r="E11" s="272" t="s">
        <v>949</v>
      </c>
      <c r="F11" s="271"/>
      <c r="G11" s="271"/>
      <c r="H11" s="271"/>
      <c r="I11" s="28"/>
      <c r="J11" s="28"/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33"/>
      <c r="C13" s="28"/>
      <c r="D13" s="117" t="s">
        <v>15</v>
      </c>
      <c r="E13" s="28"/>
      <c r="F13" s="108" t="s">
        <v>1</v>
      </c>
      <c r="G13" s="28"/>
      <c r="H13" s="28"/>
      <c r="I13" s="117" t="s">
        <v>16</v>
      </c>
      <c r="J13" s="108" t="s">
        <v>1</v>
      </c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7" t="s">
        <v>17</v>
      </c>
      <c r="E14" s="28"/>
      <c r="F14" s="108" t="s">
        <v>18</v>
      </c>
      <c r="G14" s="28"/>
      <c r="H14" s="28"/>
      <c r="I14" s="117" t="s">
        <v>19</v>
      </c>
      <c r="J14" s="118" t="str">
        <f>'Rekapitulácia stavby'!AN8</f>
        <v>4. 11. 2021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33"/>
      <c r="C16" s="28"/>
      <c r="D16" s="117" t="s">
        <v>21</v>
      </c>
      <c r="E16" s="28"/>
      <c r="F16" s="28"/>
      <c r="G16" s="28"/>
      <c r="H16" s="28"/>
      <c r="I16" s="117" t="s">
        <v>22</v>
      </c>
      <c r="J16" s="108" t="s">
        <v>23</v>
      </c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33"/>
      <c r="C17" s="28"/>
      <c r="D17" s="28"/>
      <c r="E17" s="108" t="s">
        <v>24</v>
      </c>
      <c r="F17" s="28"/>
      <c r="G17" s="28"/>
      <c r="H17" s="28"/>
      <c r="I17" s="117" t="s">
        <v>25</v>
      </c>
      <c r="J17" s="108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33"/>
      <c r="C19" s="28"/>
      <c r="D19" s="117" t="s">
        <v>26</v>
      </c>
      <c r="E19" s="28"/>
      <c r="F19" s="28"/>
      <c r="G19" s="28"/>
      <c r="H19" s="28"/>
      <c r="I19" s="117" t="s">
        <v>22</v>
      </c>
      <c r="J19" s="108" t="s">
        <v>27</v>
      </c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33"/>
      <c r="C20" s="28"/>
      <c r="D20" s="28"/>
      <c r="E20" s="108" t="s">
        <v>28</v>
      </c>
      <c r="F20" s="28"/>
      <c r="G20" s="28"/>
      <c r="H20" s="28"/>
      <c r="I20" s="117" t="s">
        <v>25</v>
      </c>
      <c r="J20" s="108" t="s">
        <v>29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33"/>
      <c r="C22" s="28"/>
      <c r="D22" s="117" t="s">
        <v>31</v>
      </c>
      <c r="E22" s="28"/>
      <c r="F22" s="28"/>
      <c r="G22" s="28"/>
      <c r="H22" s="28"/>
      <c r="I22" s="117" t="s">
        <v>22</v>
      </c>
      <c r="J22" s="108" t="str">
        <f>IF('Rekapitulácia stavby'!AN16="","",'Rekapitulácia stavby'!AN16)</f>
        <v/>
      </c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33"/>
      <c r="C23" s="28"/>
      <c r="D23" s="28"/>
      <c r="E23" s="108" t="str">
        <f>IF('Rekapitulácia stavby'!E17="","",'Rekapitulácia stavby'!E17)</f>
        <v xml:space="preserve"> </v>
      </c>
      <c r="F23" s="28"/>
      <c r="G23" s="28"/>
      <c r="H23" s="28"/>
      <c r="I23" s="117" t="s">
        <v>25</v>
      </c>
      <c r="J23" s="108" t="str">
        <f>IF('Rekapitulácia stavby'!AN17="","",'Rekapitulácia stavby'!AN17)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33"/>
      <c r="C25" s="28"/>
      <c r="D25" s="117" t="s">
        <v>33</v>
      </c>
      <c r="E25" s="28"/>
      <c r="F25" s="28"/>
      <c r="G25" s="28"/>
      <c r="H25" s="28"/>
      <c r="I25" s="117" t="s">
        <v>22</v>
      </c>
      <c r="J25" s="108" t="s">
        <v>1</v>
      </c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33"/>
      <c r="C26" s="28"/>
      <c r="D26" s="28"/>
      <c r="E26" s="108" t="s">
        <v>34</v>
      </c>
      <c r="F26" s="28"/>
      <c r="G26" s="28"/>
      <c r="H26" s="28"/>
      <c r="I26" s="117" t="s">
        <v>25</v>
      </c>
      <c r="J26" s="108" t="s">
        <v>1</v>
      </c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9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33"/>
      <c r="C28" s="28"/>
      <c r="D28" s="117" t="s">
        <v>35</v>
      </c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19"/>
      <c r="B29" s="120"/>
      <c r="C29" s="119"/>
      <c r="D29" s="119"/>
      <c r="E29" s="273" t="s">
        <v>1</v>
      </c>
      <c r="F29" s="273"/>
      <c r="G29" s="273"/>
      <c r="H29" s="273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22"/>
      <c r="E31" s="122"/>
      <c r="F31" s="122"/>
      <c r="G31" s="122"/>
      <c r="H31" s="122"/>
      <c r="I31" s="122"/>
      <c r="J31" s="122"/>
      <c r="K31" s="122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108" t="s">
        <v>117</v>
      </c>
      <c r="E32" s="28"/>
      <c r="F32" s="28"/>
      <c r="G32" s="28"/>
      <c r="H32" s="28"/>
      <c r="I32" s="28"/>
      <c r="J32" s="123">
        <f>J98</f>
        <v>193938.95999999996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4" t="s">
        <v>118</v>
      </c>
      <c r="E33" s="28"/>
      <c r="F33" s="28"/>
      <c r="G33" s="28"/>
      <c r="H33" s="28"/>
      <c r="I33" s="28"/>
      <c r="J33" s="123">
        <f>J120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33"/>
      <c r="C34" s="28"/>
      <c r="D34" s="125" t="s">
        <v>36</v>
      </c>
      <c r="E34" s="28"/>
      <c r="F34" s="28"/>
      <c r="G34" s="28"/>
      <c r="H34" s="28"/>
      <c r="I34" s="28"/>
      <c r="J34" s="126">
        <f>ROUND(J32 + J33, 2)</f>
        <v>193938.96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33"/>
      <c r="C35" s="28"/>
      <c r="D35" s="122"/>
      <c r="E35" s="122"/>
      <c r="F35" s="122"/>
      <c r="G35" s="122"/>
      <c r="H35" s="122"/>
      <c r="I35" s="122"/>
      <c r="J35" s="122"/>
      <c r="K35" s="122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28"/>
      <c r="F36" s="127" t="s">
        <v>38</v>
      </c>
      <c r="G36" s="28"/>
      <c r="H36" s="28"/>
      <c r="I36" s="127" t="s">
        <v>37</v>
      </c>
      <c r="J36" s="127" t="s">
        <v>39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33"/>
      <c r="C37" s="28"/>
      <c r="D37" s="128" t="s">
        <v>40</v>
      </c>
      <c r="E37" s="129" t="s">
        <v>41</v>
      </c>
      <c r="F37" s="130">
        <f>ROUND((SUM(BE120:BE121) + SUM(BE143:BE338)),  2)</f>
        <v>0</v>
      </c>
      <c r="G37" s="131"/>
      <c r="H37" s="131"/>
      <c r="I37" s="132">
        <v>0.2</v>
      </c>
      <c r="J37" s="130">
        <f>ROUND(((SUM(BE120:BE121) + SUM(BE143:BE338))*I37),  2)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33"/>
      <c r="C38" s="28"/>
      <c r="D38" s="28"/>
      <c r="E38" s="129" t="s">
        <v>42</v>
      </c>
      <c r="F38" s="133">
        <f>ROUND((SUM(BF120:BF121) + SUM(BF143:BF338)),  2)</f>
        <v>193938.96</v>
      </c>
      <c r="G38" s="28"/>
      <c r="H38" s="28"/>
      <c r="I38" s="134">
        <v>0.2</v>
      </c>
      <c r="J38" s="133">
        <f>ROUND(((SUM(BF120:BF121) + SUM(BF143:BF338))*I38),  2)</f>
        <v>38787.79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7" t="s">
        <v>43</v>
      </c>
      <c r="F39" s="133">
        <f>ROUND((SUM(BG120:BG121) + SUM(BG143:BG338)),  2)</f>
        <v>0</v>
      </c>
      <c r="G39" s="28"/>
      <c r="H39" s="28"/>
      <c r="I39" s="134">
        <v>0.2</v>
      </c>
      <c r="J39" s="133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33"/>
      <c r="C40" s="28"/>
      <c r="D40" s="28"/>
      <c r="E40" s="117" t="s">
        <v>44</v>
      </c>
      <c r="F40" s="133">
        <f>ROUND((SUM(BH120:BH121) + SUM(BH143:BH338)),  2)</f>
        <v>0</v>
      </c>
      <c r="G40" s="28"/>
      <c r="H40" s="28"/>
      <c r="I40" s="134">
        <v>0.2</v>
      </c>
      <c r="J40" s="133">
        <f>0</f>
        <v>0</v>
      </c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33"/>
      <c r="C41" s="28"/>
      <c r="D41" s="28"/>
      <c r="E41" s="129" t="s">
        <v>45</v>
      </c>
      <c r="F41" s="130">
        <f>ROUND((SUM(BI120:BI121) + SUM(BI143:BI338)),  2)</f>
        <v>0</v>
      </c>
      <c r="G41" s="131"/>
      <c r="H41" s="131"/>
      <c r="I41" s="132">
        <v>0</v>
      </c>
      <c r="J41" s="130">
        <f>0</f>
        <v>0</v>
      </c>
      <c r="K41" s="28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33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37"/>
      <c r="J43" s="140">
        <f>SUM(J34:J41)</f>
        <v>232726.75</v>
      </c>
      <c r="K43" s="141"/>
      <c r="L43" s="49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33"/>
      <c r="C44" s="28"/>
      <c r="D44" s="28"/>
      <c r="E44" s="28"/>
      <c r="F44" s="28"/>
      <c r="G44" s="28"/>
      <c r="H44" s="28"/>
      <c r="I44" s="28"/>
      <c r="J44" s="28"/>
      <c r="K44" s="28"/>
      <c r="L44" s="49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2" t="s">
        <v>49</v>
      </c>
      <c r="E50" s="143"/>
      <c r="F50" s="143"/>
      <c r="G50" s="142" t="s">
        <v>50</v>
      </c>
      <c r="H50" s="143"/>
      <c r="I50" s="143"/>
      <c r="J50" s="143"/>
      <c r="K50" s="14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44" t="s">
        <v>51</v>
      </c>
      <c r="E61" s="145"/>
      <c r="F61" s="146" t="s">
        <v>52</v>
      </c>
      <c r="G61" s="144" t="s">
        <v>51</v>
      </c>
      <c r="H61" s="145"/>
      <c r="I61" s="145"/>
      <c r="J61" s="147" t="s">
        <v>52</v>
      </c>
      <c r="K61" s="145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42" t="s">
        <v>53</v>
      </c>
      <c r="E65" s="148"/>
      <c r="F65" s="148"/>
      <c r="G65" s="142" t="s">
        <v>54</v>
      </c>
      <c r="H65" s="148"/>
      <c r="I65" s="148"/>
      <c r="J65" s="148"/>
      <c r="K65" s="148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44" t="s">
        <v>51</v>
      </c>
      <c r="E76" s="145"/>
      <c r="F76" s="146" t="s">
        <v>52</v>
      </c>
      <c r="G76" s="144" t="s">
        <v>51</v>
      </c>
      <c r="H76" s="145"/>
      <c r="I76" s="145"/>
      <c r="J76" s="147" t="s">
        <v>52</v>
      </c>
      <c r="K76" s="145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119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30"/>
      <c r="D85" s="30"/>
      <c r="E85" s="274" t="str">
        <f>E7</f>
        <v>ZŠ Cabajská - školský a stravovací pavilón v Nitre - zateplenie</v>
      </c>
      <c r="F85" s="275"/>
      <c r="G85" s="275"/>
      <c r="H85" s="275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5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28"/>
      <c r="B87" s="29"/>
      <c r="C87" s="30"/>
      <c r="D87" s="30"/>
      <c r="E87" s="274" t="s">
        <v>948</v>
      </c>
      <c r="F87" s="276"/>
      <c r="G87" s="276"/>
      <c r="H87" s="276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115</v>
      </c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30"/>
      <c r="D89" s="30"/>
      <c r="E89" s="226" t="str">
        <f>E11</f>
        <v>02.1 - 02.1 - Zateplenie fasády a strechy</v>
      </c>
      <c r="F89" s="276"/>
      <c r="G89" s="276"/>
      <c r="H89" s="276"/>
      <c r="I89" s="30"/>
      <c r="J89" s="30"/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17</v>
      </c>
      <c r="D91" s="30"/>
      <c r="E91" s="30"/>
      <c r="F91" s="23" t="str">
        <f>F14</f>
        <v>Nitra</v>
      </c>
      <c r="G91" s="30"/>
      <c r="H91" s="30"/>
      <c r="I91" s="25" t="s">
        <v>19</v>
      </c>
      <c r="J91" s="64" t="str">
        <f>IF(J14="","",J14)</f>
        <v>4. 11. 2021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21</v>
      </c>
      <c r="D93" s="30"/>
      <c r="E93" s="30"/>
      <c r="F93" s="23" t="str">
        <f>E17</f>
        <v>Mesto Nitra</v>
      </c>
      <c r="G93" s="30"/>
      <c r="H93" s="30"/>
      <c r="I93" s="25" t="s">
        <v>31</v>
      </c>
      <c r="J93" s="26" t="str">
        <f>E23</f>
        <v xml:space="preserve"> </v>
      </c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26</v>
      </c>
      <c r="D94" s="30"/>
      <c r="E94" s="30"/>
      <c r="F94" s="23" t="str">
        <f>IF(E20="","",E20)</f>
        <v>AB-STAV, s.r.o. Malý Cetín</v>
      </c>
      <c r="G94" s="30"/>
      <c r="H94" s="30"/>
      <c r="I94" s="25" t="s">
        <v>33</v>
      </c>
      <c r="J94" s="26" t="str">
        <f>E26</f>
        <v>Miroslav Čech</v>
      </c>
      <c r="K94" s="30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53" t="s">
        <v>120</v>
      </c>
      <c r="D96" s="154"/>
      <c r="E96" s="154"/>
      <c r="F96" s="154"/>
      <c r="G96" s="154"/>
      <c r="H96" s="154"/>
      <c r="I96" s="154"/>
      <c r="J96" s="155" t="s">
        <v>121</v>
      </c>
      <c r="K96" s="154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9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56" t="s">
        <v>122</v>
      </c>
      <c r="D98" s="30"/>
      <c r="E98" s="30"/>
      <c r="F98" s="30"/>
      <c r="G98" s="30"/>
      <c r="H98" s="30"/>
      <c r="I98" s="30"/>
      <c r="J98" s="82">
        <f>J143</f>
        <v>193938.95999999996</v>
      </c>
      <c r="K98" s="30"/>
      <c r="L98" s="4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123</v>
      </c>
    </row>
    <row r="99" spans="1:47" s="9" customFormat="1" ht="24.95" customHeight="1">
      <c r="B99" s="157"/>
      <c r="C99" s="158"/>
      <c r="D99" s="159" t="s">
        <v>124</v>
      </c>
      <c r="E99" s="160"/>
      <c r="F99" s="160"/>
      <c r="G99" s="160"/>
      <c r="H99" s="160"/>
      <c r="I99" s="160"/>
      <c r="J99" s="161">
        <f>J144</f>
        <v>107804.72999999998</v>
      </c>
      <c r="K99" s="158"/>
      <c r="L99" s="162"/>
    </row>
    <row r="100" spans="1:47" s="10" customFormat="1" ht="19.899999999999999" customHeight="1">
      <c r="B100" s="163"/>
      <c r="C100" s="102"/>
      <c r="D100" s="164" t="s">
        <v>125</v>
      </c>
      <c r="E100" s="165"/>
      <c r="F100" s="165"/>
      <c r="G100" s="165"/>
      <c r="H100" s="165"/>
      <c r="I100" s="165"/>
      <c r="J100" s="166">
        <f>J145</f>
        <v>2043.56</v>
      </c>
      <c r="K100" s="102"/>
      <c r="L100" s="167"/>
    </row>
    <row r="101" spans="1:47" s="10" customFormat="1" ht="19.899999999999999" customHeight="1">
      <c r="B101" s="163"/>
      <c r="C101" s="102"/>
      <c r="D101" s="164" t="s">
        <v>127</v>
      </c>
      <c r="E101" s="165"/>
      <c r="F101" s="165"/>
      <c r="G101" s="165"/>
      <c r="H101" s="165"/>
      <c r="I101" s="165"/>
      <c r="J101" s="166">
        <f>J149</f>
        <v>356.36</v>
      </c>
      <c r="K101" s="102"/>
      <c r="L101" s="167"/>
    </row>
    <row r="102" spans="1:47" s="10" customFormat="1" ht="19.899999999999999" customHeight="1">
      <c r="B102" s="163"/>
      <c r="C102" s="102"/>
      <c r="D102" s="164" t="s">
        <v>128</v>
      </c>
      <c r="E102" s="165"/>
      <c r="F102" s="165"/>
      <c r="G102" s="165"/>
      <c r="H102" s="165"/>
      <c r="I102" s="165"/>
      <c r="J102" s="166">
        <f>J151</f>
        <v>76061.08</v>
      </c>
      <c r="K102" s="102"/>
      <c r="L102" s="167"/>
    </row>
    <row r="103" spans="1:47" s="10" customFormat="1" ht="19.899999999999999" customHeight="1">
      <c r="B103" s="163"/>
      <c r="C103" s="102"/>
      <c r="D103" s="164" t="s">
        <v>129</v>
      </c>
      <c r="E103" s="165"/>
      <c r="F103" s="165"/>
      <c r="G103" s="165"/>
      <c r="H103" s="165"/>
      <c r="I103" s="165"/>
      <c r="J103" s="166">
        <f>J183</f>
        <v>25409.579999999994</v>
      </c>
      <c r="K103" s="102"/>
      <c r="L103" s="167"/>
    </row>
    <row r="104" spans="1:47" s="10" customFormat="1" ht="19.899999999999999" customHeight="1">
      <c r="B104" s="163"/>
      <c r="C104" s="102"/>
      <c r="D104" s="164" t="s">
        <v>130</v>
      </c>
      <c r="E104" s="165"/>
      <c r="F104" s="165"/>
      <c r="G104" s="165"/>
      <c r="H104" s="165"/>
      <c r="I104" s="165"/>
      <c r="J104" s="166">
        <f>J229</f>
        <v>3934.15</v>
      </c>
      <c r="K104" s="102"/>
      <c r="L104" s="167"/>
    </row>
    <row r="105" spans="1:47" s="9" customFormat="1" ht="24.95" customHeight="1">
      <c r="B105" s="157"/>
      <c r="C105" s="158"/>
      <c r="D105" s="159" t="s">
        <v>131</v>
      </c>
      <c r="E105" s="160"/>
      <c r="F105" s="160"/>
      <c r="G105" s="160"/>
      <c r="H105" s="160"/>
      <c r="I105" s="160"/>
      <c r="J105" s="161">
        <f>J231</f>
        <v>86134.23</v>
      </c>
      <c r="K105" s="158"/>
      <c r="L105" s="162"/>
    </row>
    <row r="106" spans="1:47" s="10" customFormat="1" ht="19.899999999999999" customHeight="1">
      <c r="B106" s="163"/>
      <c r="C106" s="102"/>
      <c r="D106" s="164" t="s">
        <v>132</v>
      </c>
      <c r="E106" s="165"/>
      <c r="F106" s="165"/>
      <c r="G106" s="165"/>
      <c r="H106" s="165"/>
      <c r="I106" s="165"/>
      <c r="J106" s="166">
        <f>J232</f>
        <v>3012.06</v>
      </c>
      <c r="K106" s="102"/>
      <c r="L106" s="167"/>
    </row>
    <row r="107" spans="1:47" s="10" customFormat="1" ht="19.899999999999999" customHeight="1">
      <c r="B107" s="163"/>
      <c r="C107" s="102"/>
      <c r="D107" s="164" t="s">
        <v>133</v>
      </c>
      <c r="E107" s="165"/>
      <c r="F107" s="165"/>
      <c r="G107" s="165"/>
      <c r="H107" s="165"/>
      <c r="I107" s="165"/>
      <c r="J107" s="166">
        <f>J239</f>
        <v>35857.539999999994</v>
      </c>
      <c r="K107" s="102"/>
      <c r="L107" s="167"/>
    </row>
    <row r="108" spans="1:47" s="10" customFormat="1" ht="19.899999999999999" customHeight="1">
      <c r="B108" s="163"/>
      <c r="C108" s="102"/>
      <c r="D108" s="164" t="s">
        <v>134</v>
      </c>
      <c r="E108" s="165"/>
      <c r="F108" s="165"/>
      <c r="G108" s="165"/>
      <c r="H108" s="165"/>
      <c r="I108" s="165"/>
      <c r="J108" s="166">
        <f>J279</f>
        <v>26510.44</v>
      </c>
      <c r="K108" s="102"/>
      <c r="L108" s="167"/>
    </row>
    <row r="109" spans="1:47" s="10" customFormat="1" ht="19.899999999999999" customHeight="1">
      <c r="B109" s="163"/>
      <c r="C109" s="102"/>
      <c r="D109" s="164" t="s">
        <v>950</v>
      </c>
      <c r="E109" s="165"/>
      <c r="F109" s="165"/>
      <c r="G109" s="165"/>
      <c r="H109" s="165"/>
      <c r="I109" s="165"/>
      <c r="J109" s="166">
        <f>J287</f>
        <v>36</v>
      </c>
      <c r="K109" s="102"/>
      <c r="L109" s="167"/>
    </row>
    <row r="110" spans="1:47" s="10" customFormat="1" ht="19.899999999999999" customHeight="1">
      <c r="B110" s="163"/>
      <c r="C110" s="102"/>
      <c r="D110" s="164" t="s">
        <v>135</v>
      </c>
      <c r="E110" s="165"/>
      <c r="F110" s="165"/>
      <c r="G110" s="165"/>
      <c r="H110" s="165"/>
      <c r="I110" s="165"/>
      <c r="J110" s="166">
        <f>J289</f>
        <v>181.38</v>
      </c>
      <c r="K110" s="102"/>
      <c r="L110" s="167"/>
    </row>
    <row r="111" spans="1:47" s="10" customFormat="1" ht="19.899999999999999" customHeight="1">
      <c r="B111" s="163"/>
      <c r="C111" s="102"/>
      <c r="D111" s="164" t="s">
        <v>136</v>
      </c>
      <c r="E111" s="165"/>
      <c r="F111" s="165"/>
      <c r="G111" s="165"/>
      <c r="H111" s="165"/>
      <c r="I111" s="165"/>
      <c r="J111" s="166">
        <f>J292</f>
        <v>2622.78</v>
      </c>
      <c r="K111" s="102"/>
      <c r="L111" s="167"/>
    </row>
    <row r="112" spans="1:47" s="10" customFormat="1" ht="19.899999999999999" customHeight="1">
      <c r="B112" s="163"/>
      <c r="C112" s="102"/>
      <c r="D112" s="164" t="s">
        <v>137</v>
      </c>
      <c r="E112" s="165"/>
      <c r="F112" s="165"/>
      <c r="G112" s="165"/>
      <c r="H112" s="165"/>
      <c r="I112" s="165"/>
      <c r="J112" s="166">
        <f>J301</f>
        <v>7051.32</v>
      </c>
      <c r="K112" s="102"/>
      <c r="L112" s="167"/>
    </row>
    <row r="113" spans="1:31" s="10" customFormat="1" ht="19.899999999999999" customHeight="1">
      <c r="B113" s="163"/>
      <c r="C113" s="102"/>
      <c r="D113" s="164" t="s">
        <v>138</v>
      </c>
      <c r="E113" s="165"/>
      <c r="F113" s="165"/>
      <c r="G113" s="165"/>
      <c r="H113" s="165"/>
      <c r="I113" s="165"/>
      <c r="J113" s="166">
        <f>J312</f>
        <v>166.46</v>
      </c>
      <c r="K113" s="102"/>
      <c r="L113" s="167"/>
    </row>
    <row r="114" spans="1:31" s="10" customFormat="1" ht="19.899999999999999" customHeight="1">
      <c r="B114" s="163"/>
      <c r="C114" s="102"/>
      <c r="D114" s="164" t="s">
        <v>139</v>
      </c>
      <c r="E114" s="165"/>
      <c r="F114" s="165"/>
      <c r="G114" s="165"/>
      <c r="H114" s="165"/>
      <c r="I114" s="165"/>
      <c r="J114" s="166">
        <f>J316</f>
        <v>311.40999999999997</v>
      </c>
      <c r="K114" s="102"/>
      <c r="L114" s="167"/>
    </row>
    <row r="115" spans="1:31" s="10" customFormat="1" ht="19.899999999999999" customHeight="1">
      <c r="B115" s="163"/>
      <c r="C115" s="102"/>
      <c r="D115" s="164" t="s">
        <v>951</v>
      </c>
      <c r="E115" s="165"/>
      <c r="F115" s="165"/>
      <c r="G115" s="165"/>
      <c r="H115" s="165"/>
      <c r="I115" s="165"/>
      <c r="J115" s="166">
        <f>J325</f>
        <v>7636.81</v>
      </c>
      <c r="K115" s="102"/>
      <c r="L115" s="167"/>
    </row>
    <row r="116" spans="1:31" s="10" customFormat="1" ht="19.899999999999999" customHeight="1">
      <c r="B116" s="163"/>
      <c r="C116" s="102"/>
      <c r="D116" s="164" t="s">
        <v>140</v>
      </c>
      <c r="E116" s="165"/>
      <c r="F116" s="165"/>
      <c r="G116" s="165"/>
      <c r="H116" s="165"/>
      <c r="I116" s="165"/>
      <c r="J116" s="166">
        <f>J327</f>
        <v>348.48</v>
      </c>
      <c r="K116" s="102"/>
      <c r="L116" s="167"/>
    </row>
    <row r="117" spans="1:31" s="10" customFormat="1" ht="19.899999999999999" customHeight="1">
      <c r="B117" s="163"/>
      <c r="C117" s="102"/>
      <c r="D117" s="164" t="s">
        <v>952</v>
      </c>
      <c r="E117" s="165"/>
      <c r="F117" s="165"/>
      <c r="G117" s="165"/>
      <c r="H117" s="165"/>
      <c r="I117" s="165"/>
      <c r="J117" s="166">
        <f>J334</f>
        <v>2399.5499999999997</v>
      </c>
      <c r="K117" s="102"/>
      <c r="L117" s="167"/>
    </row>
    <row r="118" spans="1:31" s="2" customFormat="1" ht="21.75" customHeight="1">
      <c r="A118" s="28"/>
      <c r="B118" s="29"/>
      <c r="C118" s="30"/>
      <c r="D118" s="30"/>
      <c r="E118" s="30"/>
      <c r="F118" s="30"/>
      <c r="G118" s="30"/>
      <c r="H118" s="30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6.95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29.25" customHeight="1">
      <c r="A120" s="28"/>
      <c r="B120" s="29"/>
      <c r="C120" s="156" t="s">
        <v>141</v>
      </c>
      <c r="D120" s="30"/>
      <c r="E120" s="30"/>
      <c r="F120" s="30"/>
      <c r="G120" s="30"/>
      <c r="H120" s="30"/>
      <c r="I120" s="30"/>
      <c r="J120" s="168">
        <v>0</v>
      </c>
      <c r="K120" s="30"/>
      <c r="L120" s="49"/>
      <c r="N120" s="169" t="s">
        <v>40</v>
      </c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8" customHeight="1">
      <c r="A121" s="28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29.25" customHeight="1">
      <c r="A122" s="28"/>
      <c r="B122" s="29"/>
      <c r="C122" s="170" t="s">
        <v>142</v>
      </c>
      <c r="D122" s="154"/>
      <c r="E122" s="154"/>
      <c r="F122" s="154"/>
      <c r="G122" s="154"/>
      <c r="H122" s="154"/>
      <c r="I122" s="154"/>
      <c r="J122" s="171">
        <f>ROUND(J98+J120,2)</f>
        <v>193938.96</v>
      </c>
      <c r="K122" s="154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5" customHeight="1">
      <c r="A123" s="28"/>
      <c r="B123" s="52"/>
      <c r="C123" s="53"/>
      <c r="D123" s="53"/>
      <c r="E123" s="53"/>
      <c r="F123" s="53"/>
      <c r="G123" s="53"/>
      <c r="H123" s="53"/>
      <c r="I123" s="53"/>
      <c r="J123" s="53"/>
      <c r="K123" s="53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7" spans="1:31" s="2" customFormat="1" ht="6.95" customHeight="1">
      <c r="A127" s="28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49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24.95" customHeight="1">
      <c r="A128" s="28"/>
      <c r="B128" s="29"/>
      <c r="C128" s="20" t="s">
        <v>143</v>
      </c>
      <c r="D128" s="30"/>
      <c r="E128" s="30"/>
      <c r="F128" s="30"/>
      <c r="G128" s="30"/>
      <c r="H128" s="30"/>
      <c r="I128" s="30"/>
      <c r="J128" s="30"/>
      <c r="K128" s="30"/>
      <c r="L128" s="49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3" s="2" customFormat="1" ht="6.95" customHeight="1">
      <c r="A129" s="28"/>
      <c r="B129" s="29"/>
      <c r="C129" s="30"/>
      <c r="D129" s="30"/>
      <c r="E129" s="30"/>
      <c r="F129" s="30"/>
      <c r="G129" s="30"/>
      <c r="H129" s="30"/>
      <c r="I129" s="30"/>
      <c r="J129" s="30"/>
      <c r="K129" s="30"/>
      <c r="L129" s="49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3" s="2" customFormat="1" ht="12" customHeight="1">
      <c r="A130" s="28"/>
      <c r="B130" s="29"/>
      <c r="C130" s="25" t="s">
        <v>13</v>
      </c>
      <c r="D130" s="30"/>
      <c r="E130" s="30"/>
      <c r="F130" s="30"/>
      <c r="G130" s="30"/>
      <c r="H130" s="30"/>
      <c r="I130" s="30"/>
      <c r="J130" s="30"/>
      <c r="K130" s="30"/>
      <c r="L130" s="49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3" s="2" customFormat="1" ht="16.5" customHeight="1">
      <c r="A131" s="28"/>
      <c r="B131" s="29"/>
      <c r="C131" s="30"/>
      <c r="D131" s="30"/>
      <c r="E131" s="274" t="str">
        <f>E7</f>
        <v>ZŠ Cabajská - školský a stravovací pavilón v Nitre - zateplenie</v>
      </c>
      <c r="F131" s="275"/>
      <c r="G131" s="275"/>
      <c r="H131" s="275"/>
      <c r="I131" s="30"/>
      <c r="J131" s="30"/>
      <c r="K131" s="30"/>
      <c r="L131" s="49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3" s="1" customFormat="1" ht="12" customHeight="1">
      <c r="B132" s="18"/>
      <c r="C132" s="25" t="s">
        <v>113</v>
      </c>
      <c r="D132" s="19"/>
      <c r="E132" s="19"/>
      <c r="F132" s="19"/>
      <c r="G132" s="19"/>
      <c r="H132" s="19"/>
      <c r="I132" s="19"/>
      <c r="J132" s="19"/>
      <c r="K132" s="19"/>
      <c r="L132" s="17"/>
    </row>
    <row r="133" spans="1:63" s="2" customFormat="1" ht="16.5" customHeight="1">
      <c r="A133" s="28"/>
      <c r="B133" s="29"/>
      <c r="C133" s="30"/>
      <c r="D133" s="30"/>
      <c r="E133" s="274" t="s">
        <v>948</v>
      </c>
      <c r="F133" s="276"/>
      <c r="G133" s="276"/>
      <c r="H133" s="276"/>
      <c r="I133" s="30"/>
      <c r="J133" s="30"/>
      <c r="K133" s="30"/>
      <c r="L133" s="49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3" s="2" customFormat="1" ht="12" customHeight="1">
      <c r="A134" s="28"/>
      <c r="B134" s="29"/>
      <c r="C134" s="25" t="s">
        <v>115</v>
      </c>
      <c r="D134" s="30"/>
      <c r="E134" s="30"/>
      <c r="F134" s="30"/>
      <c r="G134" s="30"/>
      <c r="H134" s="30"/>
      <c r="I134" s="30"/>
      <c r="J134" s="30"/>
      <c r="K134" s="30"/>
      <c r="L134" s="49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3" s="2" customFormat="1" ht="16.5" customHeight="1">
      <c r="A135" s="28"/>
      <c r="B135" s="29"/>
      <c r="C135" s="30"/>
      <c r="D135" s="30"/>
      <c r="E135" s="226" t="str">
        <f>E11</f>
        <v>02.1 - 02.1 - Zateplenie fasády a strechy</v>
      </c>
      <c r="F135" s="276"/>
      <c r="G135" s="276"/>
      <c r="H135" s="276"/>
      <c r="I135" s="30"/>
      <c r="J135" s="30"/>
      <c r="K135" s="30"/>
      <c r="L135" s="49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3" s="2" customFormat="1" ht="6.95" customHeight="1">
      <c r="A136" s="28"/>
      <c r="B136" s="29"/>
      <c r="C136" s="30"/>
      <c r="D136" s="30"/>
      <c r="E136" s="30"/>
      <c r="F136" s="30"/>
      <c r="G136" s="30"/>
      <c r="H136" s="30"/>
      <c r="I136" s="30"/>
      <c r="J136" s="30"/>
      <c r="K136" s="30"/>
      <c r="L136" s="49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3" s="2" customFormat="1" ht="12" customHeight="1">
      <c r="A137" s="28"/>
      <c r="B137" s="29"/>
      <c r="C137" s="25" t="s">
        <v>17</v>
      </c>
      <c r="D137" s="30"/>
      <c r="E137" s="30"/>
      <c r="F137" s="23" t="str">
        <f>F14</f>
        <v>Nitra</v>
      </c>
      <c r="G137" s="30"/>
      <c r="H137" s="30"/>
      <c r="I137" s="25" t="s">
        <v>19</v>
      </c>
      <c r="J137" s="64" t="str">
        <f>IF(J14="","",J14)</f>
        <v>4. 11. 2021</v>
      </c>
      <c r="K137" s="30"/>
      <c r="L137" s="49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3" s="2" customFormat="1" ht="6.95" customHeight="1">
      <c r="A138" s="28"/>
      <c r="B138" s="29"/>
      <c r="C138" s="30"/>
      <c r="D138" s="30"/>
      <c r="E138" s="30"/>
      <c r="F138" s="30"/>
      <c r="G138" s="30"/>
      <c r="H138" s="30"/>
      <c r="I138" s="30"/>
      <c r="J138" s="30"/>
      <c r="K138" s="30"/>
      <c r="L138" s="49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pans="1:63" s="2" customFormat="1" ht="15.2" customHeight="1">
      <c r="A139" s="28"/>
      <c r="B139" s="29"/>
      <c r="C139" s="25" t="s">
        <v>21</v>
      </c>
      <c r="D139" s="30"/>
      <c r="E139" s="30"/>
      <c r="F139" s="23" t="str">
        <f>E17</f>
        <v>Mesto Nitra</v>
      </c>
      <c r="G139" s="30"/>
      <c r="H139" s="30"/>
      <c r="I139" s="25" t="s">
        <v>31</v>
      </c>
      <c r="J139" s="26" t="str">
        <f>E23</f>
        <v xml:space="preserve"> </v>
      </c>
      <c r="K139" s="30"/>
      <c r="L139" s="49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  <row r="140" spans="1:63" s="2" customFormat="1" ht="15.2" customHeight="1">
      <c r="A140" s="28"/>
      <c r="B140" s="29"/>
      <c r="C140" s="25" t="s">
        <v>26</v>
      </c>
      <c r="D140" s="30"/>
      <c r="E140" s="30"/>
      <c r="F140" s="23" t="str">
        <f>IF(E20="","",E20)</f>
        <v>AB-STAV, s.r.o. Malý Cetín</v>
      </c>
      <c r="G140" s="30"/>
      <c r="H140" s="30"/>
      <c r="I140" s="25" t="s">
        <v>33</v>
      </c>
      <c r="J140" s="26" t="str">
        <f>E26</f>
        <v>Miroslav Čech</v>
      </c>
      <c r="K140" s="30"/>
      <c r="L140" s="49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  <row r="141" spans="1:63" s="2" customFormat="1" ht="10.35" customHeight="1">
      <c r="A141" s="28"/>
      <c r="B141" s="29"/>
      <c r="C141" s="30"/>
      <c r="D141" s="30"/>
      <c r="E141" s="30"/>
      <c r="F141" s="30"/>
      <c r="G141" s="30"/>
      <c r="H141" s="30"/>
      <c r="I141" s="30"/>
      <c r="J141" s="30"/>
      <c r="K141" s="30"/>
      <c r="L141" s="49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</row>
    <row r="142" spans="1:63" s="11" customFormat="1" ht="29.25" customHeight="1">
      <c r="A142" s="172"/>
      <c r="B142" s="173"/>
      <c r="C142" s="174" t="s">
        <v>144</v>
      </c>
      <c r="D142" s="175" t="s">
        <v>61</v>
      </c>
      <c r="E142" s="175" t="s">
        <v>57</v>
      </c>
      <c r="F142" s="175" t="s">
        <v>58</v>
      </c>
      <c r="G142" s="175" t="s">
        <v>145</v>
      </c>
      <c r="H142" s="175" t="s">
        <v>146</v>
      </c>
      <c r="I142" s="175" t="s">
        <v>147</v>
      </c>
      <c r="J142" s="176" t="s">
        <v>121</v>
      </c>
      <c r="K142" s="177" t="s">
        <v>148</v>
      </c>
      <c r="L142" s="178"/>
      <c r="M142" s="73" t="s">
        <v>1</v>
      </c>
      <c r="N142" s="74" t="s">
        <v>40</v>
      </c>
      <c r="O142" s="74" t="s">
        <v>149</v>
      </c>
      <c r="P142" s="74" t="s">
        <v>150</v>
      </c>
      <c r="Q142" s="74" t="s">
        <v>151</v>
      </c>
      <c r="R142" s="74" t="s">
        <v>152</v>
      </c>
      <c r="S142" s="74" t="s">
        <v>153</v>
      </c>
      <c r="T142" s="75" t="s">
        <v>154</v>
      </c>
      <c r="U142" s="172"/>
      <c r="V142" s="172"/>
      <c r="W142" s="172"/>
      <c r="X142" s="172"/>
      <c r="Y142" s="172"/>
      <c r="Z142" s="172"/>
      <c r="AA142" s="172"/>
      <c r="AB142" s="172"/>
      <c r="AC142" s="172"/>
      <c r="AD142" s="172"/>
      <c r="AE142" s="172"/>
    </row>
    <row r="143" spans="1:63" s="2" customFormat="1" ht="22.9" customHeight="1">
      <c r="A143" s="28"/>
      <c r="B143" s="29"/>
      <c r="C143" s="80" t="s">
        <v>117</v>
      </c>
      <c r="D143" s="30"/>
      <c r="E143" s="30"/>
      <c r="F143" s="30"/>
      <c r="G143" s="30"/>
      <c r="H143" s="30"/>
      <c r="I143" s="30"/>
      <c r="J143" s="179">
        <f>BK143</f>
        <v>193938.95999999996</v>
      </c>
      <c r="K143" s="30"/>
      <c r="L143" s="33"/>
      <c r="M143" s="76"/>
      <c r="N143" s="180"/>
      <c r="O143" s="77"/>
      <c r="P143" s="181">
        <f>P144+P231</f>
        <v>963.79633000000013</v>
      </c>
      <c r="Q143" s="77"/>
      <c r="R143" s="181">
        <f>R144+R231</f>
        <v>32.351497500000001</v>
      </c>
      <c r="S143" s="77"/>
      <c r="T143" s="182">
        <f>T144+T231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4" t="s">
        <v>75</v>
      </c>
      <c r="AU143" s="14" t="s">
        <v>123</v>
      </c>
      <c r="BK143" s="183">
        <f>BK144+BK231</f>
        <v>193938.95999999996</v>
      </c>
    </row>
    <row r="144" spans="1:63" s="12" customFormat="1" ht="25.9" customHeight="1">
      <c r="B144" s="184"/>
      <c r="C144" s="185"/>
      <c r="D144" s="186" t="s">
        <v>75</v>
      </c>
      <c r="E144" s="187" t="s">
        <v>155</v>
      </c>
      <c r="F144" s="187" t="s">
        <v>156</v>
      </c>
      <c r="G144" s="185"/>
      <c r="H144" s="185"/>
      <c r="I144" s="185"/>
      <c r="J144" s="188">
        <f>BK144</f>
        <v>107804.72999999998</v>
      </c>
      <c r="K144" s="185"/>
      <c r="L144" s="189"/>
      <c r="M144" s="190"/>
      <c r="N144" s="191"/>
      <c r="O144" s="191"/>
      <c r="P144" s="192">
        <f>P145+P149+P151+P183+P229</f>
        <v>813.29093000000012</v>
      </c>
      <c r="Q144" s="191"/>
      <c r="R144" s="192">
        <f>R145+R149+R151+R183+R229</f>
        <v>31.947397500000001</v>
      </c>
      <c r="S144" s="191"/>
      <c r="T144" s="193">
        <f>T145+T149+T151+T183+T229</f>
        <v>0</v>
      </c>
      <c r="AR144" s="194" t="s">
        <v>83</v>
      </c>
      <c r="AT144" s="195" t="s">
        <v>75</v>
      </c>
      <c r="AU144" s="195" t="s">
        <v>76</v>
      </c>
      <c r="AY144" s="194" t="s">
        <v>157</v>
      </c>
      <c r="BK144" s="196">
        <f>BK145+BK149+BK151+BK183+BK229</f>
        <v>107804.72999999998</v>
      </c>
    </row>
    <row r="145" spans="1:65" s="12" customFormat="1" ht="22.9" customHeight="1">
      <c r="B145" s="184"/>
      <c r="C145" s="185"/>
      <c r="D145" s="186" t="s">
        <v>75</v>
      </c>
      <c r="E145" s="197" t="s">
        <v>83</v>
      </c>
      <c r="F145" s="197" t="s">
        <v>158</v>
      </c>
      <c r="G145" s="185"/>
      <c r="H145" s="185"/>
      <c r="I145" s="185"/>
      <c r="J145" s="198">
        <f>BK145</f>
        <v>2043.56</v>
      </c>
      <c r="K145" s="185"/>
      <c r="L145" s="189"/>
      <c r="M145" s="190"/>
      <c r="N145" s="191"/>
      <c r="O145" s="191"/>
      <c r="P145" s="192">
        <f>SUM(P146:P148)</f>
        <v>0</v>
      </c>
      <c r="Q145" s="191"/>
      <c r="R145" s="192">
        <f>SUM(R146:R148)</f>
        <v>0</v>
      </c>
      <c r="S145" s="191"/>
      <c r="T145" s="193">
        <f>SUM(T146:T148)</f>
        <v>0</v>
      </c>
      <c r="AR145" s="194" t="s">
        <v>83</v>
      </c>
      <c r="AT145" s="195" t="s">
        <v>75</v>
      </c>
      <c r="AU145" s="195" t="s">
        <v>83</v>
      </c>
      <c r="AY145" s="194" t="s">
        <v>157</v>
      </c>
      <c r="BK145" s="196">
        <f>SUM(BK146:BK148)</f>
        <v>2043.56</v>
      </c>
    </row>
    <row r="146" spans="1:65" s="2" customFormat="1" ht="24.2" customHeight="1">
      <c r="A146" s="28"/>
      <c r="B146" s="29"/>
      <c r="C146" s="199" t="s">
        <v>83</v>
      </c>
      <c r="D146" s="199" t="s">
        <v>159</v>
      </c>
      <c r="E146" s="200" t="s">
        <v>164</v>
      </c>
      <c r="F146" s="201" t="s">
        <v>165</v>
      </c>
      <c r="G146" s="202" t="s">
        <v>166</v>
      </c>
      <c r="H146" s="203">
        <v>33.04</v>
      </c>
      <c r="I146" s="204">
        <v>58.21</v>
      </c>
      <c r="J146" s="204">
        <f>ROUND(I146*H146,2)</f>
        <v>1923.26</v>
      </c>
      <c r="K146" s="205"/>
      <c r="L146" s="33"/>
      <c r="M146" s="206" t="s">
        <v>1</v>
      </c>
      <c r="N146" s="207" t="s">
        <v>42</v>
      </c>
      <c r="O146" s="208">
        <v>0</v>
      </c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10" t="s">
        <v>163</v>
      </c>
      <c r="AT146" s="210" t="s">
        <v>159</v>
      </c>
      <c r="AU146" s="210" t="s">
        <v>89</v>
      </c>
      <c r="AY146" s="14" t="s">
        <v>157</v>
      </c>
      <c r="BE146" s="211">
        <f>IF(N146="základná",J146,0)</f>
        <v>0</v>
      </c>
      <c r="BF146" s="211">
        <f>IF(N146="znížená",J146,0)</f>
        <v>1923.26</v>
      </c>
      <c r="BG146" s="211">
        <f>IF(N146="zákl. prenesená",J146,0)</f>
        <v>0</v>
      </c>
      <c r="BH146" s="211">
        <f>IF(N146="zníž. prenesená",J146,0)</f>
        <v>0</v>
      </c>
      <c r="BI146" s="211">
        <f>IF(N146="nulová",J146,0)</f>
        <v>0</v>
      </c>
      <c r="BJ146" s="14" t="s">
        <v>89</v>
      </c>
      <c r="BK146" s="211">
        <f>ROUND(I146*H146,2)</f>
        <v>1923.26</v>
      </c>
      <c r="BL146" s="14" t="s">
        <v>163</v>
      </c>
      <c r="BM146" s="210" t="s">
        <v>89</v>
      </c>
    </row>
    <row r="147" spans="1:65" s="2" customFormat="1" ht="24.2" customHeight="1">
      <c r="A147" s="28"/>
      <c r="B147" s="29"/>
      <c r="C147" s="199" t="s">
        <v>89</v>
      </c>
      <c r="D147" s="199" t="s">
        <v>159</v>
      </c>
      <c r="E147" s="200" t="s">
        <v>168</v>
      </c>
      <c r="F147" s="201" t="s">
        <v>169</v>
      </c>
      <c r="G147" s="202" t="s">
        <v>166</v>
      </c>
      <c r="H147" s="203">
        <v>10.9</v>
      </c>
      <c r="I147" s="204">
        <v>7.27</v>
      </c>
      <c r="J147" s="204">
        <f>ROUND(I147*H147,2)</f>
        <v>79.239999999999995</v>
      </c>
      <c r="K147" s="205"/>
      <c r="L147" s="33"/>
      <c r="M147" s="206" t="s">
        <v>1</v>
      </c>
      <c r="N147" s="207" t="s">
        <v>42</v>
      </c>
      <c r="O147" s="208">
        <v>0</v>
      </c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10" t="s">
        <v>163</v>
      </c>
      <c r="AT147" s="210" t="s">
        <v>159</v>
      </c>
      <c r="AU147" s="210" t="s">
        <v>89</v>
      </c>
      <c r="AY147" s="14" t="s">
        <v>157</v>
      </c>
      <c r="BE147" s="211">
        <f>IF(N147="základná",J147,0)</f>
        <v>0</v>
      </c>
      <c r="BF147" s="211">
        <f>IF(N147="znížená",J147,0)</f>
        <v>79.239999999999995</v>
      </c>
      <c r="BG147" s="211">
        <f>IF(N147="zákl. prenesená",J147,0)</f>
        <v>0</v>
      </c>
      <c r="BH147" s="211">
        <f>IF(N147="zníž. prenesená",J147,0)</f>
        <v>0</v>
      </c>
      <c r="BI147" s="211">
        <f>IF(N147="nulová",J147,0)</f>
        <v>0</v>
      </c>
      <c r="BJ147" s="14" t="s">
        <v>89</v>
      </c>
      <c r="BK147" s="211">
        <f>ROUND(I147*H147,2)</f>
        <v>79.239999999999995</v>
      </c>
      <c r="BL147" s="14" t="s">
        <v>163</v>
      </c>
      <c r="BM147" s="210" t="s">
        <v>163</v>
      </c>
    </row>
    <row r="148" spans="1:65" s="2" customFormat="1" ht="24.2" customHeight="1">
      <c r="A148" s="28"/>
      <c r="B148" s="29"/>
      <c r="C148" s="199" t="s">
        <v>167</v>
      </c>
      <c r="D148" s="199" t="s">
        <v>159</v>
      </c>
      <c r="E148" s="200" t="s">
        <v>178</v>
      </c>
      <c r="F148" s="201" t="s">
        <v>179</v>
      </c>
      <c r="G148" s="202" t="s">
        <v>166</v>
      </c>
      <c r="H148" s="203">
        <v>14.16</v>
      </c>
      <c r="I148" s="204">
        <v>2.9</v>
      </c>
      <c r="J148" s="204">
        <f>ROUND(I148*H148,2)</f>
        <v>41.06</v>
      </c>
      <c r="K148" s="205"/>
      <c r="L148" s="33"/>
      <c r="M148" s="206" t="s">
        <v>1</v>
      </c>
      <c r="N148" s="207" t="s">
        <v>42</v>
      </c>
      <c r="O148" s="208">
        <v>0</v>
      </c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10" t="s">
        <v>163</v>
      </c>
      <c r="AT148" s="210" t="s">
        <v>159</v>
      </c>
      <c r="AU148" s="210" t="s">
        <v>89</v>
      </c>
      <c r="AY148" s="14" t="s">
        <v>157</v>
      </c>
      <c r="BE148" s="211">
        <f>IF(N148="základná",J148,0)</f>
        <v>0</v>
      </c>
      <c r="BF148" s="211">
        <f>IF(N148="znížená",J148,0)</f>
        <v>41.06</v>
      </c>
      <c r="BG148" s="211">
        <f>IF(N148="zákl. prenesená",J148,0)</f>
        <v>0</v>
      </c>
      <c r="BH148" s="211">
        <f>IF(N148="zníž. prenesená",J148,0)</f>
        <v>0</v>
      </c>
      <c r="BI148" s="211">
        <f>IF(N148="nulová",J148,0)</f>
        <v>0</v>
      </c>
      <c r="BJ148" s="14" t="s">
        <v>89</v>
      </c>
      <c r="BK148" s="211">
        <f>ROUND(I148*H148,2)</f>
        <v>41.06</v>
      </c>
      <c r="BL148" s="14" t="s">
        <v>163</v>
      </c>
      <c r="BM148" s="210" t="s">
        <v>170</v>
      </c>
    </row>
    <row r="149" spans="1:65" s="12" customFormat="1" ht="22.9" customHeight="1">
      <c r="B149" s="184"/>
      <c r="C149" s="185"/>
      <c r="D149" s="186" t="s">
        <v>75</v>
      </c>
      <c r="E149" s="197" t="s">
        <v>174</v>
      </c>
      <c r="F149" s="197" t="s">
        <v>186</v>
      </c>
      <c r="G149" s="185"/>
      <c r="H149" s="185"/>
      <c r="I149" s="185"/>
      <c r="J149" s="198">
        <f>BK149</f>
        <v>356.36</v>
      </c>
      <c r="K149" s="185"/>
      <c r="L149" s="189"/>
      <c r="M149" s="190"/>
      <c r="N149" s="191"/>
      <c r="O149" s="191"/>
      <c r="P149" s="192">
        <f>P150</f>
        <v>0</v>
      </c>
      <c r="Q149" s="191"/>
      <c r="R149" s="192">
        <f>R150</f>
        <v>0</v>
      </c>
      <c r="S149" s="191"/>
      <c r="T149" s="193">
        <f>T150</f>
        <v>0</v>
      </c>
      <c r="AR149" s="194" t="s">
        <v>83</v>
      </c>
      <c r="AT149" s="195" t="s">
        <v>75</v>
      </c>
      <c r="AU149" s="195" t="s">
        <v>83</v>
      </c>
      <c r="AY149" s="194" t="s">
        <v>157</v>
      </c>
      <c r="BK149" s="196">
        <f>BK150</f>
        <v>356.36</v>
      </c>
    </row>
    <row r="150" spans="1:65" s="2" customFormat="1" ht="33" customHeight="1">
      <c r="A150" s="28"/>
      <c r="B150" s="29"/>
      <c r="C150" s="199" t="s">
        <v>163</v>
      </c>
      <c r="D150" s="199" t="s">
        <v>159</v>
      </c>
      <c r="E150" s="200" t="s">
        <v>187</v>
      </c>
      <c r="F150" s="201" t="s">
        <v>188</v>
      </c>
      <c r="G150" s="202" t="s">
        <v>162</v>
      </c>
      <c r="H150" s="203">
        <v>59</v>
      </c>
      <c r="I150" s="204">
        <v>6.04</v>
      </c>
      <c r="J150" s="204">
        <f>ROUND(I150*H150,2)</f>
        <v>356.36</v>
      </c>
      <c r="K150" s="205"/>
      <c r="L150" s="33"/>
      <c r="M150" s="206" t="s">
        <v>1</v>
      </c>
      <c r="N150" s="207" t="s">
        <v>42</v>
      </c>
      <c r="O150" s="208">
        <v>0</v>
      </c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10" t="s">
        <v>163</v>
      </c>
      <c r="AT150" s="210" t="s">
        <v>159</v>
      </c>
      <c r="AU150" s="210" t="s">
        <v>89</v>
      </c>
      <c r="AY150" s="14" t="s">
        <v>157</v>
      </c>
      <c r="BE150" s="211">
        <f>IF(N150="základná",J150,0)</f>
        <v>0</v>
      </c>
      <c r="BF150" s="211">
        <f>IF(N150="znížená",J150,0)</f>
        <v>356.36</v>
      </c>
      <c r="BG150" s="211">
        <f>IF(N150="zákl. prenesená",J150,0)</f>
        <v>0</v>
      </c>
      <c r="BH150" s="211">
        <f>IF(N150="zníž. prenesená",J150,0)</f>
        <v>0</v>
      </c>
      <c r="BI150" s="211">
        <f>IF(N150="nulová",J150,0)</f>
        <v>0</v>
      </c>
      <c r="BJ150" s="14" t="s">
        <v>89</v>
      </c>
      <c r="BK150" s="211">
        <f>ROUND(I150*H150,2)</f>
        <v>356.36</v>
      </c>
      <c r="BL150" s="14" t="s">
        <v>163</v>
      </c>
      <c r="BM150" s="210" t="s">
        <v>173</v>
      </c>
    </row>
    <row r="151" spans="1:65" s="12" customFormat="1" ht="22.9" customHeight="1">
      <c r="B151" s="184"/>
      <c r="C151" s="185"/>
      <c r="D151" s="186" t="s">
        <v>75</v>
      </c>
      <c r="E151" s="197" t="s">
        <v>170</v>
      </c>
      <c r="F151" s="197" t="s">
        <v>190</v>
      </c>
      <c r="G151" s="185"/>
      <c r="H151" s="185"/>
      <c r="I151" s="185"/>
      <c r="J151" s="198">
        <f>BK151</f>
        <v>76061.08</v>
      </c>
      <c r="K151" s="185"/>
      <c r="L151" s="189"/>
      <c r="M151" s="190"/>
      <c r="N151" s="191"/>
      <c r="O151" s="191"/>
      <c r="P151" s="192">
        <f>SUM(P152:P182)</f>
        <v>762.9912700000001</v>
      </c>
      <c r="Q151" s="191"/>
      <c r="R151" s="192">
        <f>SUM(R152:R182)</f>
        <v>31.947397500000001</v>
      </c>
      <c r="S151" s="191"/>
      <c r="T151" s="193">
        <f>SUM(T152:T182)</f>
        <v>0</v>
      </c>
      <c r="AR151" s="194" t="s">
        <v>83</v>
      </c>
      <c r="AT151" s="195" t="s">
        <v>75</v>
      </c>
      <c r="AU151" s="195" t="s">
        <v>83</v>
      </c>
      <c r="AY151" s="194" t="s">
        <v>157</v>
      </c>
      <c r="BK151" s="196">
        <f>SUM(BK152:BK182)</f>
        <v>76061.08</v>
      </c>
    </row>
    <row r="152" spans="1:65" s="2" customFormat="1" ht="37.9" customHeight="1">
      <c r="A152" s="28"/>
      <c r="B152" s="29"/>
      <c r="C152" s="199" t="s">
        <v>174</v>
      </c>
      <c r="D152" s="199" t="s">
        <v>159</v>
      </c>
      <c r="E152" s="200" t="s">
        <v>953</v>
      </c>
      <c r="F152" s="201" t="s">
        <v>954</v>
      </c>
      <c r="G152" s="202" t="s">
        <v>162</v>
      </c>
      <c r="H152" s="203">
        <v>154.03</v>
      </c>
      <c r="I152" s="204">
        <v>7.78</v>
      </c>
      <c r="J152" s="204">
        <f t="shared" ref="J152:J182" si="0">ROUND(I152*H152,2)</f>
        <v>1198.3499999999999</v>
      </c>
      <c r="K152" s="205"/>
      <c r="L152" s="33"/>
      <c r="M152" s="206" t="s">
        <v>1</v>
      </c>
      <c r="N152" s="207" t="s">
        <v>42</v>
      </c>
      <c r="O152" s="208">
        <v>0.47599999999999998</v>
      </c>
      <c r="P152" s="208">
        <f t="shared" ref="P152:P182" si="1">O152*H152</f>
        <v>73.318280000000001</v>
      </c>
      <c r="Q152" s="208">
        <v>1.9E-2</v>
      </c>
      <c r="R152" s="208">
        <f t="shared" ref="R152:R182" si="2">Q152*H152</f>
        <v>2.9265699999999999</v>
      </c>
      <c r="S152" s="208">
        <v>0</v>
      </c>
      <c r="T152" s="209">
        <f t="shared" ref="T152:T182" si="3"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10" t="s">
        <v>163</v>
      </c>
      <c r="AT152" s="210" t="s">
        <v>159</v>
      </c>
      <c r="AU152" s="210" t="s">
        <v>89</v>
      </c>
      <c r="AY152" s="14" t="s">
        <v>157</v>
      </c>
      <c r="BE152" s="211">
        <f t="shared" ref="BE152:BE182" si="4">IF(N152="základná",J152,0)</f>
        <v>0</v>
      </c>
      <c r="BF152" s="211">
        <f t="shared" ref="BF152:BF182" si="5">IF(N152="znížená",J152,0)</f>
        <v>1198.3499999999999</v>
      </c>
      <c r="BG152" s="211">
        <f t="shared" ref="BG152:BG182" si="6">IF(N152="zákl. prenesená",J152,0)</f>
        <v>0</v>
      </c>
      <c r="BH152" s="211">
        <f t="shared" ref="BH152:BH182" si="7">IF(N152="zníž. prenesená",J152,0)</f>
        <v>0</v>
      </c>
      <c r="BI152" s="211">
        <f t="shared" ref="BI152:BI182" si="8">IF(N152="nulová",J152,0)</f>
        <v>0</v>
      </c>
      <c r="BJ152" s="14" t="s">
        <v>89</v>
      </c>
      <c r="BK152" s="211">
        <f t="shared" ref="BK152:BK182" si="9">ROUND(I152*H152,2)</f>
        <v>1198.3499999999999</v>
      </c>
      <c r="BL152" s="14" t="s">
        <v>163</v>
      </c>
      <c r="BM152" s="210" t="s">
        <v>177</v>
      </c>
    </row>
    <row r="153" spans="1:65" s="2" customFormat="1" ht="24.2" customHeight="1">
      <c r="A153" s="28"/>
      <c r="B153" s="29"/>
      <c r="C153" s="199" t="s">
        <v>170</v>
      </c>
      <c r="D153" s="199" t="s">
        <v>159</v>
      </c>
      <c r="E153" s="200" t="s">
        <v>955</v>
      </c>
      <c r="F153" s="201" t="s">
        <v>956</v>
      </c>
      <c r="G153" s="202" t="s">
        <v>287</v>
      </c>
      <c r="H153" s="203">
        <v>58.42</v>
      </c>
      <c r="I153" s="204">
        <v>2.29</v>
      </c>
      <c r="J153" s="204">
        <f t="shared" si="0"/>
        <v>133.78</v>
      </c>
      <c r="K153" s="205"/>
      <c r="L153" s="33"/>
      <c r="M153" s="206" t="s">
        <v>1</v>
      </c>
      <c r="N153" s="207" t="s">
        <v>42</v>
      </c>
      <c r="O153" s="208">
        <v>0</v>
      </c>
      <c r="P153" s="208">
        <f t="shared" si="1"/>
        <v>0</v>
      </c>
      <c r="Q153" s="208">
        <v>0</v>
      </c>
      <c r="R153" s="208">
        <f t="shared" si="2"/>
        <v>0</v>
      </c>
      <c r="S153" s="208">
        <v>0</v>
      </c>
      <c r="T153" s="209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10" t="s">
        <v>163</v>
      </c>
      <c r="AT153" s="210" t="s">
        <v>159</v>
      </c>
      <c r="AU153" s="210" t="s">
        <v>89</v>
      </c>
      <c r="AY153" s="14" t="s">
        <v>157</v>
      </c>
      <c r="BE153" s="211">
        <f t="shared" si="4"/>
        <v>0</v>
      </c>
      <c r="BF153" s="211">
        <f t="shared" si="5"/>
        <v>133.78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4" t="s">
        <v>89</v>
      </c>
      <c r="BK153" s="211">
        <f t="shared" si="9"/>
        <v>133.78</v>
      </c>
      <c r="BL153" s="14" t="s">
        <v>163</v>
      </c>
      <c r="BM153" s="210" t="s">
        <v>180</v>
      </c>
    </row>
    <row r="154" spans="1:65" s="2" customFormat="1" ht="24.2" customHeight="1">
      <c r="A154" s="28"/>
      <c r="B154" s="29"/>
      <c r="C154" s="199" t="s">
        <v>182</v>
      </c>
      <c r="D154" s="199" t="s">
        <v>159</v>
      </c>
      <c r="E154" s="200" t="s">
        <v>957</v>
      </c>
      <c r="F154" s="201" t="s">
        <v>958</v>
      </c>
      <c r="G154" s="202" t="s">
        <v>162</v>
      </c>
      <c r="H154" s="203">
        <v>568.4</v>
      </c>
      <c r="I154" s="204">
        <v>1.94</v>
      </c>
      <c r="J154" s="204">
        <f t="shared" si="0"/>
        <v>1102.7</v>
      </c>
      <c r="K154" s="205"/>
      <c r="L154" s="33"/>
      <c r="M154" s="206" t="s">
        <v>1</v>
      </c>
      <c r="N154" s="207" t="s">
        <v>42</v>
      </c>
      <c r="O154" s="208">
        <v>0</v>
      </c>
      <c r="P154" s="208">
        <f t="shared" si="1"/>
        <v>0</v>
      </c>
      <c r="Q154" s="208">
        <v>0</v>
      </c>
      <c r="R154" s="208">
        <f t="shared" si="2"/>
        <v>0</v>
      </c>
      <c r="S154" s="208">
        <v>0</v>
      </c>
      <c r="T154" s="209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10" t="s">
        <v>163</v>
      </c>
      <c r="AT154" s="210" t="s">
        <v>159</v>
      </c>
      <c r="AU154" s="210" t="s">
        <v>89</v>
      </c>
      <c r="AY154" s="14" t="s">
        <v>157</v>
      </c>
      <c r="BE154" s="211">
        <f t="shared" si="4"/>
        <v>0</v>
      </c>
      <c r="BF154" s="211">
        <f t="shared" si="5"/>
        <v>1102.7</v>
      </c>
      <c r="BG154" s="211">
        <f t="shared" si="6"/>
        <v>0</v>
      </c>
      <c r="BH154" s="211">
        <f t="shared" si="7"/>
        <v>0</v>
      </c>
      <c r="BI154" s="211">
        <f t="shared" si="8"/>
        <v>0</v>
      </c>
      <c r="BJ154" s="14" t="s">
        <v>89</v>
      </c>
      <c r="BK154" s="211">
        <f t="shared" si="9"/>
        <v>1102.7</v>
      </c>
      <c r="BL154" s="14" t="s">
        <v>163</v>
      </c>
      <c r="BM154" s="210" t="s">
        <v>185</v>
      </c>
    </row>
    <row r="155" spans="1:65" s="2" customFormat="1" ht="24.2" customHeight="1">
      <c r="A155" s="28"/>
      <c r="B155" s="29"/>
      <c r="C155" s="199" t="s">
        <v>173</v>
      </c>
      <c r="D155" s="199" t="s">
        <v>159</v>
      </c>
      <c r="E155" s="200" t="s">
        <v>959</v>
      </c>
      <c r="F155" s="201" t="s">
        <v>960</v>
      </c>
      <c r="G155" s="202" t="s">
        <v>162</v>
      </c>
      <c r="H155" s="203">
        <v>568.4</v>
      </c>
      <c r="I155" s="204">
        <v>1.82</v>
      </c>
      <c r="J155" s="204">
        <f t="shared" si="0"/>
        <v>1034.49</v>
      </c>
      <c r="K155" s="205"/>
      <c r="L155" s="33"/>
      <c r="M155" s="206" t="s">
        <v>1</v>
      </c>
      <c r="N155" s="207" t="s">
        <v>42</v>
      </c>
      <c r="O155" s="208">
        <v>0</v>
      </c>
      <c r="P155" s="208">
        <f t="shared" si="1"/>
        <v>0</v>
      </c>
      <c r="Q155" s="208">
        <v>0</v>
      </c>
      <c r="R155" s="208">
        <f t="shared" si="2"/>
        <v>0</v>
      </c>
      <c r="S155" s="208">
        <v>0</v>
      </c>
      <c r="T155" s="209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10" t="s">
        <v>163</v>
      </c>
      <c r="AT155" s="210" t="s">
        <v>159</v>
      </c>
      <c r="AU155" s="210" t="s">
        <v>89</v>
      </c>
      <c r="AY155" s="14" t="s">
        <v>157</v>
      </c>
      <c r="BE155" s="211">
        <f t="shared" si="4"/>
        <v>0</v>
      </c>
      <c r="BF155" s="211">
        <f t="shared" si="5"/>
        <v>1034.49</v>
      </c>
      <c r="BG155" s="211">
        <f t="shared" si="6"/>
        <v>0</v>
      </c>
      <c r="BH155" s="211">
        <f t="shared" si="7"/>
        <v>0</v>
      </c>
      <c r="BI155" s="211">
        <f t="shared" si="8"/>
        <v>0</v>
      </c>
      <c r="BJ155" s="14" t="s">
        <v>89</v>
      </c>
      <c r="BK155" s="211">
        <f t="shared" si="9"/>
        <v>1034.49</v>
      </c>
      <c r="BL155" s="14" t="s">
        <v>163</v>
      </c>
      <c r="BM155" s="210" t="s">
        <v>189</v>
      </c>
    </row>
    <row r="156" spans="1:65" s="2" customFormat="1" ht="24.2" customHeight="1">
      <c r="A156" s="28"/>
      <c r="B156" s="29"/>
      <c r="C156" s="199" t="s">
        <v>191</v>
      </c>
      <c r="D156" s="199" t="s">
        <v>159</v>
      </c>
      <c r="E156" s="200" t="s">
        <v>961</v>
      </c>
      <c r="F156" s="201" t="s">
        <v>962</v>
      </c>
      <c r="G156" s="202" t="s">
        <v>162</v>
      </c>
      <c r="H156" s="203">
        <v>568.4</v>
      </c>
      <c r="I156" s="204">
        <v>5.08</v>
      </c>
      <c r="J156" s="204">
        <f t="shared" si="0"/>
        <v>2887.47</v>
      </c>
      <c r="K156" s="205"/>
      <c r="L156" s="33"/>
      <c r="M156" s="206" t="s">
        <v>1</v>
      </c>
      <c r="N156" s="207" t="s">
        <v>42</v>
      </c>
      <c r="O156" s="208">
        <v>0</v>
      </c>
      <c r="P156" s="208">
        <f t="shared" si="1"/>
        <v>0</v>
      </c>
      <c r="Q156" s="208">
        <v>0</v>
      </c>
      <c r="R156" s="208">
        <f t="shared" si="2"/>
        <v>0</v>
      </c>
      <c r="S156" s="208">
        <v>0</v>
      </c>
      <c r="T156" s="209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10" t="s">
        <v>163</v>
      </c>
      <c r="AT156" s="210" t="s">
        <v>159</v>
      </c>
      <c r="AU156" s="210" t="s">
        <v>89</v>
      </c>
      <c r="AY156" s="14" t="s">
        <v>157</v>
      </c>
      <c r="BE156" s="211">
        <f t="shared" si="4"/>
        <v>0</v>
      </c>
      <c r="BF156" s="211">
        <f t="shared" si="5"/>
        <v>2887.47</v>
      </c>
      <c r="BG156" s="211">
        <f t="shared" si="6"/>
        <v>0</v>
      </c>
      <c r="BH156" s="211">
        <f t="shared" si="7"/>
        <v>0</v>
      </c>
      <c r="BI156" s="211">
        <f t="shared" si="8"/>
        <v>0</v>
      </c>
      <c r="BJ156" s="14" t="s">
        <v>89</v>
      </c>
      <c r="BK156" s="211">
        <f t="shared" si="9"/>
        <v>2887.47</v>
      </c>
      <c r="BL156" s="14" t="s">
        <v>163</v>
      </c>
      <c r="BM156" s="210" t="s">
        <v>194</v>
      </c>
    </row>
    <row r="157" spans="1:65" s="2" customFormat="1" ht="24.2" customHeight="1">
      <c r="A157" s="28"/>
      <c r="B157" s="29"/>
      <c r="C157" s="199" t="s">
        <v>177</v>
      </c>
      <c r="D157" s="199" t="s">
        <v>159</v>
      </c>
      <c r="E157" s="200" t="s">
        <v>963</v>
      </c>
      <c r="F157" s="201" t="s">
        <v>964</v>
      </c>
      <c r="G157" s="202" t="s">
        <v>162</v>
      </c>
      <c r="H157" s="203">
        <v>568.4</v>
      </c>
      <c r="I157" s="204">
        <v>7.78</v>
      </c>
      <c r="J157" s="204">
        <f t="shared" si="0"/>
        <v>4422.1499999999996</v>
      </c>
      <c r="K157" s="205"/>
      <c r="L157" s="33"/>
      <c r="M157" s="206" t="s">
        <v>1</v>
      </c>
      <c r="N157" s="207" t="s">
        <v>42</v>
      </c>
      <c r="O157" s="208">
        <v>0</v>
      </c>
      <c r="P157" s="208">
        <f t="shared" si="1"/>
        <v>0</v>
      </c>
      <c r="Q157" s="208">
        <v>0</v>
      </c>
      <c r="R157" s="208">
        <f t="shared" si="2"/>
        <v>0</v>
      </c>
      <c r="S157" s="208">
        <v>0</v>
      </c>
      <c r="T157" s="209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10" t="s">
        <v>163</v>
      </c>
      <c r="AT157" s="210" t="s">
        <v>159</v>
      </c>
      <c r="AU157" s="210" t="s">
        <v>89</v>
      </c>
      <c r="AY157" s="14" t="s">
        <v>157</v>
      </c>
      <c r="BE157" s="211">
        <f t="shared" si="4"/>
        <v>0</v>
      </c>
      <c r="BF157" s="211">
        <f t="shared" si="5"/>
        <v>4422.1499999999996</v>
      </c>
      <c r="BG157" s="211">
        <f t="shared" si="6"/>
        <v>0</v>
      </c>
      <c r="BH157" s="211">
        <f t="shared" si="7"/>
        <v>0</v>
      </c>
      <c r="BI157" s="211">
        <f t="shared" si="8"/>
        <v>0</v>
      </c>
      <c r="BJ157" s="14" t="s">
        <v>89</v>
      </c>
      <c r="BK157" s="211">
        <f t="shared" si="9"/>
        <v>4422.1499999999996</v>
      </c>
      <c r="BL157" s="14" t="s">
        <v>163</v>
      </c>
      <c r="BM157" s="210" t="s">
        <v>7</v>
      </c>
    </row>
    <row r="158" spans="1:65" s="2" customFormat="1" ht="37.9" customHeight="1">
      <c r="A158" s="28"/>
      <c r="B158" s="29"/>
      <c r="C158" s="199" t="s">
        <v>197</v>
      </c>
      <c r="D158" s="199" t="s">
        <v>159</v>
      </c>
      <c r="E158" s="200" t="s">
        <v>192</v>
      </c>
      <c r="F158" s="201" t="s">
        <v>193</v>
      </c>
      <c r="G158" s="202" t="s">
        <v>162</v>
      </c>
      <c r="H158" s="203">
        <v>123.08</v>
      </c>
      <c r="I158" s="204">
        <v>1.31</v>
      </c>
      <c r="J158" s="204">
        <f t="shared" si="0"/>
        <v>161.22999999999999</v>
      </c>
      <c r="K158" s="205"/>
      <c r="L158" s="33"/>
      <c r="M158" s="206" t="s">
        <v>1</v>
      </c>
      <c r="N158" s="207" t="s">
        <v>42</v>
      </c>
      <c r="O158" s="208">
        <v>0</v>
      </c>
      <c r="P158" s="208">
        <f t="shared" si="1"/>
        <v>0</v>
      </c>
      <c r="Q158" s="208">
        <v>0</v>
      </c>
      <c r="R158" s="208">
        <f t="shared" si="2"/>
        <v>0</v>
      </c>
      <c r="S158" s="208">
        <v>0</v>
      </c>
      <c r="T158" s="209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10" t="s">
        <v>163</v>
      </c>
      <c r="AT158" s="210" t="s">
        <v>159</v>
      </c>
      <c r="AU158" s="210" t="s">
        <v>89</v>
      </c>
      <c r="AY158" s="14" t="s">
        <v>157</v>
      </c>
      <c r="BE158" s="211">
        <f t="shared" si="4"/>
        <v>0</v>
      </c>
      <c r="BF158" s="211">
        <f t="shared" si="5"/>
        <v>161.22999999999999</v>
      </c>
      <c r="BG158" s="211">
        <f t="shared" si="6"/>
        <v>0</v>
      </c>
      <c r="BH158" s="211">
        <f t="shared" si="7"/>
        <v>0</v>
      </c>
      <c r="BI158" s="211">
        <f t="shared" si="8"/>
        <v>0</v>
      </c>
      <c r="BJ158" s="14" t="s">
        <v>89</v>
      </c>
      <c r="BK158" s="211">
        <f t="shared" si="9"/>
        <v>161.22999999999999</v>
      </c>
      <c r="BL158" s="14" t="s">
        <v>163</v>
      </c>
      <c r="BM158" s="210" t="s">
        <v>200</v>
      </c>
    </row>
    <row r="159" spans="1:65" s="2" customFormat="1" ht="24.2" customHeight="1">
      <c r="A159" s="28"/>
      <c r="B159" s="29"/>
      <c r="C159" s="199" t="s">
        <v>180</v>
      </c>
      <c r="D159" s="199" t="s">
        <v>159</v>
      </c>
      <c r="E159" s="200" t="s">
        <v>208</v>
      </c>
      <c r="F159" s="201" t="s">
        <v>209</v>
      </c>
      <c r="G159" s="202" t="s">
        <v>162</v>
      </c>
      <c r="H159" s="203">
        <v>135.78</v>
      </c>
      <c r="I159" s="204">
        <v>19.59</v>
      </c>
      <c r="J159" s="204">
        <f t="shared" si="0"/>
        <v>2659.93</v>
      </c>
      <c r="K159" s="205"/>
      <c r="L159" s="33"/>
      <c r="M159" s="206" t="s">
        <v>1</v>
      </c>
      <c r="N159" s="207" t="s">
        <v>42</v>
      </c>
      <c r="O159" s="208">
        <v>0</v>
      </c>
      <c r="P159" s="208">
        <f t="shared" si="1"/>
        <v>0</v>
      </c>
      <c r="Q159" s="208">
        <v>0</v>
      </c>
      <c r="R159" s="208">
        <f t="shared" si="2"/>
        <v>0</v>
      </c>
      <c r="S159" s="208">
        <v>0</v>
      </c>
      <c r="T159" s="209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10" t="s">
        <v>163</v>
      </c>
      <c r="AT159" s="210" t="s">
        <v>159</v>
      </c>
      <c r="AU159" s="210" t="s">
        <v>89</v>
      </c>
      <c r="AY159" s="14" t="s">
        <v>157</v>
      </c>
      <c r="BE159" s="211">
        <f t="shared" si="4"/>
        <v>0</v>
      </c>
      <c r="BF159" s="211">
        <f t="shared" si="5"/>
        <v>2659.93</v>
      </c>
      <c r="BG159" s="211">
        <f t="shared" si="6"/>
        <v>0</v>
      </c>
      <c r="BH159" s="211">
        <f t="shared" si="7"/>
        <v>0</v>
      </c>
      <c r="BI159" s="211">
        <f t="shared" si="8"/>
        <v>0</v>
      </c>
      <c r="BJ159" s="14" t="s">
        <v>89</v>
      </c>
      <c r="BK159" s="211">
        <f t="shared" si="9"/>
        <v>2659.93</v>
      </c>
      <c r="BL159" s="14" t="s">
        <v>163</v>
      </c>
      <c r="BM159" s="210" t="s">
        <v>203</v>
      </c>
    </row>
    <row r="160" spans="1:65" s="2" customFormat="1" ht="24.2" customHeight="1">
      <c r="A160" s="28"/>
      <c r="B160" s="29"/>
      <c r="C160" s="199" t="s">
        <v>204</v>
      </c>
      <c r="D160" s="199" t="s">
        <v>159</v>
      </c>
      <c r="E160" s="200" t="s">
        <v>212</v>
      </c>
      <c r="F160" s="201" t="s">
        <v>213</v>
      </c>
      <c r="G160" s="202" t="s">
        <v>162</v>
      </c>
      <c r="H160" s="203">
        <v>387.92</v>
      </c>
      <c r="I160" s="204">
        <v>5.9</v>
      </c>
      <c r="J160" s="204">
        <f t="shared" si="0"/>
        <v>2288.73</v>
      </c>
      <c r="K160" s="205"/>
      <c r="L160" s="33"/>
      <c r="M160" s="206" t="s">
        <v>1</v>
      </c>
      <c r="N160" s="207" t="s">
        <v>42</v>
      </c>
      <c r="O160" s="208">
        <v>0</v>
      </c>
      <c r="P160" s="208">
        <f t="shared" si="1"/>
        <v>0</v>
      </c>
      <c r="Q160" s="208">
        <v>0</v>
      </c>
      <c r="R160" s="208">
        <f t="shared" si="2"/>
        <v>0</v>
      </c>
      <c r="S160" s="208">
        <v>0</v>
      </c>
      <c r="T160" s="209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10" t="s">
        <v>163</v>
      </c>
      <c r="AT160" s="210" t="s">
        <v>159</v>
      </c>
      <c r="AU160" s="210" t="s">
        <v>89</v>
      </c>
      <c r="AY160" s="14" t="s">
        <v>157</v>
      </c>
      <c r="BE160" s="211">
        <f t="shared" si="4"/>
        <v>0</v>
      </c>
      <c r="BF160" s="211">
        <f t="shared" si="5"/>
        <v>2288.73</v>
      </c>
      <c r="BG160" s="211">
        <f t="shared" si="6"/>
        <v>0</v>
      </c>
      <c r="BH160" s="211">
        <f t="shared" si="7"/>
        <v>0</v>
      </c>
      <c r="BI160" s="211">
        <f t="shared" si="8"/>
        <v>0</v>
      </c>
      <c r="BJ160" s="14" t="s">
        <v>89</v>
      </c>
      <c r="BK160" s="211">
        <f t="shared" si="9"/>
        <v>2288.73</v>
      </c>
      <c r="BL160" s="14" t="s">
        <v>163</v>
      </c>
      <c r="BM160" s="210" t="s">
        <v>207</v>
      </c>
    </row>
    <row r="161" spans="1:65" s="2" customFormat="1" ht="24.2" customHeight="1">
      <c r="A161" s="28"/>
      <c r="B161" s="29"/>
      <c r="C161" s="199" t="s">
        <v>185</v>
      </c>
      <c r="D161" s="199" t="s">
        <v>159</v>
      </c>
      <c r="E161" s="200" t="s">
        <v>215</v>
      </c>
      <c r="F161" s="201" t="s">
        <v>216</v>
      </c>
      <c r="G161" s="202" t="s">
        <v>162</v>
      </c>
      <c r="H161" s="203">
        <v>618.49</v>
      </c>
      <c r="I161" s="204">
        <v>2.56</v>
      </c>
      <c r="J161" s="204">
        <f t="shared" si="0"/>
        <v>1583.33</v>
      </c>
      <c r="K161" s="205"/>
      <c r="L161" s="33"/>
      <c r="M161" s="206" t="s">
        <v>1</v>
      </c>
      <c r="N161" s="207" t="s">
        <v>42</v>
      </c>
      <c r="O161" s="208">
        <v>0</v>
      </c>
      <c r="P161" s="208">
        <f t="shared" si="1"/>
        <v>0</v>
      </c>
      <c r="Q161" s="208">
        <v>0</v>
      </c>
      <c r="R161" s="208">
        <f t="shared" si="2"/>
        <v>0</v>
      </c>
      <c r="S161" s="208">
        <v>0</v>
      </c>
      <c r="T161" s="209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10" t="s">
        <v>163</v>
      </c>
      <c r="AT161" s="210" t="s">
        <v>159</v>
      </c>
      <c r="AU161" s="210" t="s">
        <v>89</v>
      </c>
      <c r="AY161" s="14" t="s">
        <v>157</v>
      </c>
      <c r="BE161" s="211">
        <f t="shared" si="4"/>
        <v>0</v>
      </c>
      <c r="BF161" s="211">
        <f t="shared" si="5"/>
        <v>1583.33</v>
      </c>
      <c r="BG161" s="211">
        <f t="shared" si="6"/>
        <v>0</v>
      </c>
      <c r="BH161" s="211">
        <f t="shared" si="7"/>
        <v>0</v>
      </c>
      <c r="BI161" s="211">
        <f t="shared" si="8"/>
        <v>0</v>
      </c>
      <c r="BJ161" s="14" t="s">
        <v>89</v>
      </c>
      <c r="BK161" s="211">
        <f t="shared" si="9"/>
        <v>1583.33</v>
      </c>
      <c r="BL161" s="14" t="s">
        <v>163</v>
      </c>
      <c r="BM161" s="210" t="s">
        <v>210</v>
      </c>
    </row>
    <row r="162" spans="1:65" s="2" customFormat="1" ht="24.2" customHeight="1">
      <c r="A162" s="28"/>
      <c r="B162" s="29"/>
      <c r="C162" s="199" t="s">
        <v>211</v>
      </c>
      <c r="D162" s="199" t="s">
        <v>159</v>
      </c>
      <c r="E162" s="200" t="s">
        <v>219</v>
      </c>
      <c r="F162" s="201" t="s">
        <v>220</v>
      </c>
      <c r="G162" s="202" t="s">
        <v>162</v>
      </c>
      <c r="H162" s="203">
        <v>618.49</v>
      </c>
      <c r="I162" s="204">
        <v>2.44</v>
      </c>
      <c r="J162" s="204">
        <f t="shared" si="0"/>
        <v>1509.12</v>
      </c>
      <c r="K162" s="205"/>
      <c r="L162" s="33"/>
      <c r="M162" s="206" t="s">
        <v>1</v>
      </c>
      <c r="N162" s="207" t="s">
        <v>42</v>
      </c>
      <c r="O162" s="208">
        <v>0</v>
      </c>
      <c r="P162" s="208">
        <f t="shared" si="1"/>
        <v>0</v>
      </c>
      <c r="Q162" s="208">
        <v>0</v>
      </c>
      <c r="R162" s="208">
        <f t="shared" si="2"/>
        <v>0</v>
      </c>
      <c r="S162" s="208">
        <v>0</v>
      </c>
      <c r="T162" s="209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10" t="s">
        <v>163</v>
      </c>
      <c r="AT162" s="210" t="s">
        <v>159</v>
      </c>
      <c r="AU162" s="210" t="s">
        <v>89</v>
      </c>
      <c r="AY162" s="14" t="s">
        <v>157</v>
      </c>
      <c r="BE162" s="211">
        <f t="shared" si="4"/>
        <v>0</v>
      </c>
      <c r="BF162" s="211">
        <f t="shared" si="5"/>
        <v>1509.12</v>
      </c>
      <c r="BG162" s="211">
        <f t="shared" si="6"/>
        <v>0</v>
      </c>
      <c r="BH162" s="211">
        <f t="shared" si="7"/>
        <v>0</v>
      </c>
      <c r="BI162" s="211">
        <f t="shared" si="8"/>
        <v>0</v>
      </c>
      <c r="BJ162" s="14" t="s">
        <v>89</v>
      </c>
      <c r="BK162" s="211">
        <f t="shared" si="9"/>
        <v>1509.12</v>
      </c>
      <c r="BL162" s="14" t="s">
        <v>163</v>
      </c>
      <c r="BM162" s="210" t="s">
        <v>214</v>
      </c>
    </row>
    <row r="163" spans="1:65" s="2" customFormat="1" ht="24.2" customHeight="1">
      <c r="A163" s="28"/>
      <c r="B163" s="29"/>
      <c r="C163" s="199" t="s">
        <v>189</v>
      </c>
      <c r="D163" s="199" t="s">
        <v>159</v>
      </c>
      <c r="E163" s="200" t="s">
        <v>222</v>
      </c>
      <c r="F163" s="201" t="s">
        <v>223</v>
      </c>
      <c r="G163" s="202" t="s">
        <v>162</v>
      </c>
      <c r="H163" s="203">
        <v>618.49</v>
      </c>
      <c r="I163" s="204">
        <v>15.04</v>
      </c>
      <c r="J163" s="204">
        <f t="shared" si="0"/>
        <v>9302.09</v>
      </c>
      <c r="K163" s="205"/>
      <c r="L163" s="33"/>
      <c r="M163" s="206" t="s">
        <v>1</v>
      </c>
      <c r="N163" s="207" t="s">
        <v>42</v>
      </c>
      <c r="O163" s="208">
        <v>0</v>
      </c>
      <c r="P163" s="208">
        <f t="shared" si="1"/>
        <v>0</v>
      </c>
      <c r="Q163" s="208">
        <v>0</v>
      </c>
      <c r="R163" s="208">
        <f t="shared" si="2"/>
        <v>0</v>
      </c>
      <c r="S163" s="208">
        <v>0</v>
      </c>
      <c r="T163" s="209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10" t="s">
        <v>163</v>
      </c>
      <c r="AT163" s="210" t="s">
        <v>159</v>
      </c>
      <c r="AU163" s="210" t="s">
        <v>89</v>
      </c>
      <c r="AY163" s="14" t="s">
        <v>157</v>
      </c>
      <c r="BE163" s="211">
        <f t="shared" si="4"/>
        <v>0</v>
      </c>
      <c r="BF163" s="211">
        <f t="shared" si="5"/>
        <v>9302.09</v>
      </c>
      <c r="BG163" s="211">
        <f t="shared" si="6"/>
        <v>0</v>
      </c>
      <c r="BH163" s="211">
        <f t="shared" si="7"/>
        <v>0</v>
      </c>
      <c r="BI163" s="211">
        <f t="shared" si="8"/>
        <v>0</v>
      </c>
      <c r="BJ163" s="14" t="s">
        <v>89</v>
      </c>
      <c r="BK163" s="211">
        <f t="shared" si="9"/>
        <v>9302.09</v>
      </c>
      <c r="BL163" s="14" t="s">
        <v>163</v>
      </c>
      <c r="BM163" s="210" t="s">
        <v>217</v>
      </c>
    </row>
    <row r="164" spans="1:65" s="2" customFormat="1" ht="37.9" customHeight="1">
      <c r="A164" s="28"/>
      <c r="B164" s="29"/>
      <c r="C164" s="199" t="s">
        <v>218</v>
      </c>
      <c r="D164" s="199" t="s">
        <v>159</v>
      </c>
      <c r="E164" s="200" t="s">
        <v>226</v>
      </c>
      <c r="F164" s="201" t="s">
        <v>227</v>
      </c>
      <c r="G164" s="202" t="s">
        <v>162</v>
      </c>
      <c r="H164" s="203">
        <v>154.03</v>
      </c>
      <c r="I164" s="204">
        <v>2.34</v>
      </c>
      <c r="J164" s="204">
        <f t="shared" si="0"/>
        <v>360.43</v>
      </c>
      <c r="K164" s="205"/>
      <c r="L164" s="33"/>
      <c r="M164" s="206" t="s">
        <v>1</v>
      </c>
      <c r="N164" s="207" t="s">
        <v>42</v>
      </c>
      <c r="O164" s="208">
        <v>0</v>
      </c>
      <c r="P164" s="208">
        <f t="shared" si="1"/>
        <v>0</v>
      </c>
      <c r="Q164" s="208">
        <v>0</v>
      </c>
      <c r="R164" s="208">
        <f t="shared" si="2"/>
        <v>0</v>
      </c>
      <c r="S164" s="208">
        <v>0</v>
      </c>
      <c r="T164" s="209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10" t="s">
        <v>163</v>
      </c>
      <c r="AT164" s="210" t="s">
        <v>159</v>
      </c>
      <c r="AU164" s="210" t="s">
        <v>89</v>
      </c>
      <c r="AY164" s="14" t="s">
        <v>157</v>
      </c>
      <c r="BE164" s="211">
        <f t="shared" si="4"/>
        <v>0</v>
      </c>
      <c r="BF164" s="211">
        <f t="shared" si="5"/>
        <v>360.43</v>
      </c>
      <c r="BG164" s="211">
        <f t="shared" si="6"/>
        <v>0</v>
      </c>
      <c r="BH164" s="211">
        <f t="shared" si="7"/>
        <v>0</v>
      </c>
      <c r="BI164" s="211">
        <f t="shared" si="8"/>
        <v>0</v>
      </c>
      <c r="BJ164" s="14" t="s">
        <v>89</v>
      </c>
      <c r="BK164" s="211">
        <f t="shared" si="9"/>
        <v>360.43</v>
      </c>
      <c r="BL164" s="14" t="s">
        <v>163</v>
      </c>
      <c r="BM164" s="210" t="s">
        <v>221</v>
      </c>
    </row>
    <row r="165" spans="1:65" s="2" customFormat="1" ht="44.25" customHeight="1">
      <c r="A165" s="28"/>
      <c r="B165" s="29"/>
      <c r="C165" s="199" t="s">
        <v>194</v>
      </c>
      <c r="D165" s="199" t="s">
        <v>159</v>
      </c>
      <c r="E165" s="200" t="s">
        <v>233</v>
      </c>
      <c r="F165" s="201" t="s">
        <v>234</v>
      </c>
      <c r="G165" s="202" t="s">
        <v>162</v>
      </c>
      <c r="H165" s="203">
        <v>115.2</v>
      </c>
      <c r="I165" s="204">
        <v>46.49</v>
      </c>
      <c r="J165" s="204">
        <f t="shared" si="0"/>
        <v>5355.65</v>
      </c>
      <c r="K165" s="205"/>
      <c r="L165" s="33"/>
      <c r="M165" s="206" t="s">
        <v>1</v>
      </c>
      <c r="N165" s="207" t="s">
        <v>42</v>
      </c>
      <c r="O165" s="208">
        <v>0.79400000000000004</v>
      </c>
      <c r="P165" s="208">
        <f t="shared" si="1"/>
        <v>91.468800000000002</v>
      </c>
      <c r="Q165" s="208">
        <v>1.4E-2</v>
      </c>
      <c r="R165" s="208">
        <f t="shared" si="2"/>
        <v>1.6128</v>
      </c>
      <c r="S165" s="208">
        <v>0</v>
      </c>
      <c r="T165" s="209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10" t="s">
        <v>163</v>
      </c>
      <c r="AT165" s="210" t="s">
        <v>159</v>
      </c>
      <c r="AU165" s="210" t="s">
        <v>89</v>
      </c>
      <c r="AY165" s="14" t="s">
        <v>157</v>
      </c>
      <c r="BE165" s="211">
        <f t="shared" si="4"/>
        <v>0</v>
      </c>
      <c r="BF165" s="211">
        <f t="shared" si="5"/>
        <v>5355.65</v>
      </c>
      <c r="BG165" s="211">
        <f t="shared" si="6"/>
        <v>0</v>
      </c>
      <c r="BH165" s="211">
        <f t="shared" si="7"/>
        <v>0</v>
      </c>
      <c r="BI165" s="211">
        <f t="shared" si="8"/>
        <v>0</v>
      </c>
      <c r="BJ165" s="14" t="s">
        <v>89</v>
      </c>
      <c r="BK165" s="211">
        <f t="shared" si="9"/>
        <v>5355.65</v>
      </c>
      <c r="BL165" s="14" t="s">
        <v>163</v>
      </c>
      <c r="BM165" s="210" t="s">
        <v>224</v>
      </c>
    </row>
    <row r="166" spans="1:65" s="2" customFormat="1" ht="24.2" customHeight="1">
      <c r="A166" s="28"/>
      <c r="B166" s="29"/>
      <c r="C166" s="199" t="s">
        <v>225</v>
      </c>
      <c r="D166" s="199" t="s">
        <v>159</v>
      </c>
      <c r="E166" s="200" t="s">
        <v>236</v>
      </c>
      <c r="F166" s="201" t="s">
        <v>237</v>
      </c>
      <c r="G166" s="202" t="s">
        <v>162</v>
      </c>
      <c r="H166" s="203">
        <v>23.99</v>
      </c>
      <c r="I166" s="204">
        <v>37.92</v>
      </c>
      <c r="J166" s="204">
        <f t="shared" si="0"/>
        <v>909.7</v>
      </c>
      <c r="K166" s="205"/>
      <c r="L166" s="33"/>
      <c r="M166" s="206" t="s">
        <v>1</v>
      </c>
      <c r="N166" s="207" t="s">
        <v>42</v>
      </c>
      <c r="O166" s="208">
        <v>0</v>
      </c>
      <c r="P166" s="208">
        <f t="shared" si="1"/>
        <v>0</v>
      </c>
      <c r="Q166" s="208">
        <v>0</v>
      </c>
      <c r="R166" s="208">
        <f t="shared" si="2"/>
        <v>0</v>
      </c>
      <c r="S166" s="208">
        <v>0</v>
      </c>
      <c r="T166" s="209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10" t="s">
        <v>163</v>
      </c>
      <c r="AT166" s="210" t="s">
        <v>159</v>
      </c>
      <c r="AU166" s="210" t="s">
        <v>89</v>
      </c>
      <c r="AY166" s="14" t="s">
        <v>157</v>
      </c>
      <c r="BE166" s="211">
        <f t="shared" si="4"/>
        <v>0</v>
      </c>
      <c r="BF166" s="211">
        <f t="shared" si="5"/>
        <v>909.7</v>
      </c>
      <c r="BG166" s="211">
        <f t="shared" si="6"/>
        <v>0</v>
      </c>
      <c r="BH166" s="211">
        <f t="shared" si="7"/>
        <v>0</v>
      </c>
      <c r="BI166" s="211">
        <f t="shared" si="8"/>
        <v>0</v>
      </c>
      <c r="BJ166" s="14" t="s">
        <v>89</v>
      </c>
      <c r="BK166" s="211">
        <f t="shared" si="9"/>
        <v>909.7</v>
      </c>
      <c r="BL166" s="14" t="s">
        <v>163</v>
      </c>
      <c r="BM166" s="210" t="s">
        <v>228</v>
      </c>
    </row>
    <row r="167" spans="1:65" s="2" customFormat="1" ht="24.2" customHeight="1">
      <c r="A167" s="28"/>
      <c r="B167" s="29"/>
      <c r="C167" s="199" t="s">
        <v>7</v>
      </c>
      <c r="D167" s="199" t="s">
        <v>159</v>
      </c>
      <c r="E167" s="200" t="s">
        <v>240</v>
      </c>
      <c r="F167" s="201" t="s">
        <v>241</v>
      </c>
      <c r="G167" s="202" t="s">
        <v>162</v>
      </c>
      <c r="H167" s="203">
        <v>4.95</v>
      </c>
      <c r="I167" s="204">
        <v>35.01</v>
      </c>
      <c r="J167" s="204">
        <f t="shared" si="0"/>
        <v>173.3</v>
      </c>
      <c r="K167" s="205"/>
      <c r="L167" s="33"/>
      <c r="M167" s="206" t="s">
        <v>1</v>
      </c>
      <c r="N167" s="207" t="s">
        <v>42</v>
      </c>
      <c r="O167" s="208">
        <v>0</v>
      </c>
      <c r="P167" s="208">
        <f t="shared" si="1"/>
        <v>0</v>
      </c>
      <c r="Q167" s="208">
        <v>0</v>
      </c>
      <c r="R167" s="208">
        <f t="shared" si="2"/>
        <v>0</v>
      </c>
      <c r="S167" s="208">
        <v>0</v>
      </c>
      <c r="T167" s="209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10" t="s">
        <v>163</v>
      </c>
      <c r="AT167" s="210" t="s">
        <v>159</v>
      </c>
      <c r="AU167" s="210" t="s">
        <v>89</v>
      </c>
      <c r="AY167" s="14" t="s">
        <v>157</v>
      </c>
      <c r="BE167" s="211">
        <f t="shared" si="4"/>
        <v>0</v>
      </c>
      <c r="BF167" s="211">
        <f t="shared" si="5"/>
        <v>173.3</v>
      </c>
      <c r="BG167" s="211">
        <f t="shared" si="6"/>
        <v>0</v>
      </c>
      <c r="BH167" s="211">
        <f t="shared" si="7"/>
        <v>0</v>
      </c>
      <c r="BI167" s="211">
        <f t="shared" si="8"/>
        <v>0</v>
      </c>
      <c r="BJ167" s="14" t="s">
        <v>89</v>
      </c>
      <c r="BK167" s="211">
        <f t="shared" si="9"/>
        <v>173.3</v>
      </c>
      <c r="BL167" s="14" t="s">
        <v>163</v>
      </c>
      <c r="BM167" s="210" t="s">
        <v>231</v>
      </c>
    </row>
    <row r="168" spans="1:65" s="2" customFormat="1" ht="44.25" customHeight="1">
      <c r="A168" s="28"/>
      <c r="B168" s="29"/>
      <c r="C168" s="199" t="s">
        <v>232</v>
      </c>
      <c r="D168" s="199" t="s">
        <v>159</v>
      </c>
      <c r="E168" s="200" t="s">
        <v>965</v>
      </c>
      <c r="F168" s="201" t="s">
        <v>966</v>
      </c>
      <c r="G168" s="202" t="s">
        <v>162</v>
      </c>
      <c r="H168" s="203">
        <v>154.03</v>
      </c>
      <c r="I168" s="204">
        <v>42.01</v>
      </c>
      <c r="J168" s="204">
        <f t="shared" si="0"/>
        <v>6470.8</v>
      </c>
      <c r="K168" s="205"/>
      <c r="L168" s="33"/>
      <c r="M168" s="206" t="s">
        <v>1</v>
      </c>
      <c r="N168" s="207" t="s">
        <v>42</v>
      </c>
      <c r="O168" s="208">
        <v>0.42799999999999999</v>
      </c>
      <c r="P168" s="208">
        <f t="shared" si="1"/>
        <v>65.924840000000003</v>
      </c>
      <c r="Q168" s="208">
        <v>8.0000000000000002E-3</v>
      </c>
      <c r="R168" s="208">
        <f t="shared" si="2"/>
        <v>1.23224</v>
      </c>
      <c r="S168" s="208">
        <v>0</v>
      </c>
      <c r="T168" s="209">
        <f t="shared" si="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10" t="s">
        <v>163</v>
      </c>
      <c r="AT168" s="210" t="s">
        <v>159</v>
      </c>
      <c r="AU168" s="210" t="s">
        <v>89</v>
      </c>
      <c r="AY168" s="14" t="s">
        <v>157</v>
      </c>
      <c r="BE168" s="211">
        <f t="shared" si="4"/>
        <v>0</v>
      </c>
      <c r="BF168" s="211">
        <f t="shared" si="5"/>
        <v>6470.8</v>
      </c>
      <c r="BG168" s="211">
        <f t="shared" si="6"/>
        <v>0</v>
      </c>
      <c r="BH168" s="211">
        <f t="shared" si="7"/>
        <v>0</v>
      </c>
      <c r="BI168" s="211">
        <f t="shared" si="8"/>
        <v>0</v>
      </c>
      <c r="BJ168" s="14" t="s">
        <v>89</v>
      </c>
      <c r="BK168" s="211">
        <f t="shared" si="9"/>
        <v>6470.8</v>
      </c>
      <c r="BL168" s="14" t="s">
        <v>163</v>
      </c>
      <c r="BM168" s="210" t="s">
        <v>235</v>
      </c>
    </row>
    <row r="169" spans="1:65" s="2" customFormat="1" ht="37.9" customHeight="1">
      <c r="A169" s="28"/>
      <c r="B169" s="29"/>
      <c r="C169" s="199" t="s">
        <v>200</v>
      </c>
      <c r="D169" s="199" t="s">
        <v>159</v>
      </c>
      <c r="E169" s="200" t="s">
        <v>243</v>
      </c>
      <c r="F169" s="201" t="s">
        <v>244</v>
      </c>
      <c r="G169" s="202" t="s">
        <v>162</v>
      </c>
      <c r="H169" s="203">
        <v>0</v>
      </c>
      <c r="I169" s="204">
        <v>0</v>
      </c>
      <c r="J169" s="204">
        <f t="shared" si="0"/>
        <v>0</v>
      </c>
      <c r="K169" s="205"/>
      <c r="L169" s="33"/>
      <c r="M169" s="206" t="s">
        <v>1</v>
      </c>
      <c r="N169" s="207" t="s">
        <v>42</v>
      </c>
      <c r="O169" s="208">
        <v>0</v>
      </c>
      <c r="P169" s="208">
        <f t="shared" si="1"/>
        <v>0</v>
      </c>
      <c r="Q169" s="208">
        <v>0</v>
      </c>
      <c r="R169" s="208">
        <f t="shared" si="2"/>
        <v>0</v>
      </c>
      <c r="S169" s="208">
        <v>0</v>
      </c>
      <c r="T169" s="209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10" t="s">
        <v>163</v>
      </c>
      <c r="AT169" s="210" t="s">
        <v>159</v>
      </c>
      <c r="AU169" s="210" t="s">
        <v>89</v>
      </c>
      <c r="AY169" s="14" t="s">
        <v>157</v>
      </c>
      <c r="BE169" s="211">
        <f t="shared" si="4"/>
        <v>0</v>
      </c>
      <c r="BF169" s="211">
        <f t="shared" si="5"/>
        <v>0</v>
      </c>
      <c r="BG169" s="211">
        <f t="shared" si="6"/>
        <v>0</v>
      </c>
      <c r="BH169" s="211">
        <f t="shared" si="7"/>
        <v>0</v>
      </c>
      <c r="BI169" s="211">
        <f t="shared" si="8"/>
        <v>0</v>
      </c>
      <c r="BJ169" s="14" t="s">
        <v>89</v>
      </c>
      <c r="BK169" s="211">
        <f t="shared" si="9"/>
        <v>0</v>
      </c>
      <c r="BL169" s="14" t="s">
        <v>163</v>
      </c>
      <c r="BM169" s="210" t="s">
        <v>238</v>
      </c>
    </row>
    <row r="170" spans="1:65" s="2" customFormat="1" ht="37.9" customHeight="1">
      <c r="A170" s="28"/>
      <c r="B170" s="29"/>
      <c r="C170" s="199" t="s">
        <v>239</v>
      </c>
      <c r="D170" s="199" t="s">
        <v>159</v>
      </c>
      <c r="E170" s="200" t="s">
        <v>967</v>
      </c>
      <c r="F170" s="201" t="s">
        <v>968</v>
      </c>
      <c r="G170" s="202" t="s">
        <v>162</v>
      </c>
      <c r="H170" s="203">
        <v>89.7</v>
      </c>
      <c r="I170" s="204">
        <v>43.62</v>
      </c>
      <c r="J170" s="204">
        <f t="shared" si="0"/>
        <v>3912.71</v>
      </c>
      <c r="K170" s="205"/>
      <c r="L170" s="33"/>
      <c r="M170" s="206" t="s">
        <v>1</v>
      </c>
      <c r="N170" s="207" t="s">
        <v>42</v>
      </c>
      <c r="O170" s="208">
        <v>1.137</v>
      </c>
      <c r="P170" s="208">
        <f t="shared" si="1"/>
        <v>101.9889</v>
      </c>
      <c r="Q170" s="208">
        <v>3.0075000000000001E-2</v>
      </c>
      <c r="R170" s="208">
        <f t="shared" si="2"/>
        <v>2.6977275000000001</v>
      </c>
      <c r="S170" s="208">
        <v>0</v>
      </c>
      <c r="T170" s="209">
        <f t="shared" si="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10" t="s">
        <v>163</v>
      </c>
      <c r="AT170" s="210" t="s">
        <v>159</v>
      </c>
      <c r="AU170" s="210" t="s">
        <v>89</v>
      </c>
      <c r="AY170" s="14" t="s">
        <v>157</v>
      </c>
      <c r="BE170" s="211">
        <f t="shared" si="4"/>
        <v>0</v>
      </c>
      <c r="BF170" s="211">
        <f t="shared" si="5"/>
        <v>3912.71</v>
      </c>
      <c r="BG170" s="211">
        <f t="shared" si="6"/>
        <v>0</v>
      </c>
      <c r="BH170" s="211">
        <f t="shared" si="7"/>
        <v>0</v>
      </c>
      <c r="BI170" s="211">
        <f t="shared" si="8"/>
        <v>0</v>
      </c>
      <c r="BJ170" s="14" t="s">
        <v>89</v>
      </c>
      <c r="BK170" s="211">
        <f t="shared" si="9"/>
        <v>3912.71</v>
      </c>
      <c r="BL170" s="14" t="s">
        <v>163</v>
      </c>
      <c r="BM170" s="210" t="s">
        <v>242</v>
      </c>
    </row>
    <row r="171" spans="1:65" s="2" customFormat="1" ht="37.9" customHeight="1">
      <c r="A171" s="28"/>
      <c r="B171" s="29"/>
      <c r="C171" s="199" t="s">
        <v>203</v>
      </c>
      <c r="D171" s="199" t="s">
        <v>159</v>
      </c>
      <c r="E171" s="200" t="s">
        <v>247</v>
      </c>
      <c r="F171" s="201" t="s">
        <v>248</v>
      </c>
      <c r="G171" s="202" t="s">
        <v>162</v>
      </c>
      <c r="H171" s="203">
        <v>387.92</v>
      </c>
      <c r="I171" s="204">
        <v>49.03</v>
      </c>
      <c r="J171" s="204">
        <f t="shared" si="0"/>
        <v>19019.72</v>
      </c>
      <c r="K171" s="205"/>
      <c r="L171" s="33"/>
      <c r="M171" s="206" t="s">
        <v>1</v>
      </c>
      <c r="N171" s="207" t="s">
        <v>42</v>
      </c>
      <c r="O171" s="208">
        <v>0.92200000000000004</v>
      </c>
      <c r="P171" s="208">
        <f t="shared" si="1"/>
        <v>357.66224000000005</v>
      </c>
      <c r="Q171" s="208">
        <v>3.5000000000000003E-2</v>
      </c>
      <c r="R171" s="208">
        <f t="shared" si="2"/>
        <v>13.577200000000001</v>
      </c>
      <c r="S171" s="208">
        <v>0</v>
      </c>
      <c r="T171" s="209">
        <f t="shared" si="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10" t="s">
        <v>163</v>
      </c>
      <c r="AT171" s="210" t="s">
        <v>159</v>
      </c>
      <c r="AU171" s="210" t="s">
        <v>89</v>
      </c>
      <c r="AY171" s="14" t="s">
        <v>157</v>
      </c>
      <c r="BE171" s="211">
        <f t="shared" si="4"/>
        <v>0</v>
      </c>
      <c r="BF171" s="211">
        <f t="shared" si="5"/>
        <v>19019.72</v>
      </c>
      <c r="BG171" s="211">
        <f t="shared" si="6"/>
        <v>0</v>
      </c>
      <c r="BH171" s="211">
        <f t="shared" si="7"/>
        <v>0</v>
      </c>
      <c r="BI171" s="211">
        <f t="shared" si="8"/>
        <v>0</v>
      </c>
      <c r="BJ171" s="14" t="s">
        <v>89</v>
      </c>
      <c r="BK171" s="211">
        <f t="shared" si="9"/>
        <v>19019.72</v>
      </c>
      <c r="BL171" s="14" t="s">
        <v>163</v>
      </c>
      <c r="BM171" s="210" t="s">
        <v>245</v>
      </c>
    </row>
    <row r="172" spans="1:65" s="2" customFormat="1" ht="33" customHeight="1">
      <c r="A172" s="28"/>
      <c r="B172" s="29"/>
      <c r="C172" s="199" t="s">
        <v>246</v>
      </c>
      <c r="D172" s="199" t="s">
        <v>159</v>
      </c>
      <c r="E172" s="200" t="s">
        <v>254</v>
      </c>
      <c r="F172" s="201" t="s">
        <v>255</v>
      </c>
      <c r="G172" s="202" t="s">
        <v>162</v>
      </c>
      <c r="H172" s="203">
        <v>104.67</v>
      </c>
      <c r="I172" s="204">
        <v>37.92</v>
      </c>
      <c r="J172" s="204">
        <f t="shared" si="0"/>
        <v>3969.09</v>
      </c>
      <c r="K172" s="205"/>
      <c r="L172" s="33"/>
      <c r="M172" s="206" t="s">
        <v>1</v>
      </c>
      <c r="N172" s="207" t="s">
        <v>42</v>
      </c>
      <c r="O172" s="208">
        <v>0</v>
      </c>
      <c r="P172" s="208">
        <f t="shared" si="1"/>
        <v>0</v>
      </c>
      <c r="Q172" s="208">
        <v>0</v>
      </c>
      <c r="R172" s="208">
        <f t="shared" si="2"/>
        <v>0</v>
      </c>
      <c r="S172" s="208">
        <v>0</v>
      </c>
      <c r="T172" s="209">
        <f t="shared" si="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10" t="s">
        <v>163</v>
      </c>
      <c r="AT172" s="210" t="s">
        <v>159</v>
      </c>
      <c r="AU172" s="210" t="s">
        <v>89</v>
      </c>
      <c r="AY172" s="14" t="s">
        <v>157</v>
      </c>
      <c r="BE172" s="211">
        <f t="shared" si="4"/>
        <v>0</v>
      </c>
      <c r="BF172" s="211">
        <f t="shared" si="5"/>
        <v>3969.09</v>
      </c>
      <c r="BG172" s="211">
        <f t="shared" si="6"/>
        <v>0</v>
      </c>
      <c r="BH172" s="211">
        <f t="shared" si="7"/>
        <v>0</v>
      </c>
      <c r="BI172" s="211">
        <f t="shared" si="8"/>
        <v>0</v>
      </c>
      <c r="BJ172" s="14" t="s">
        <v>89</v>
      </c>
      <c r="BK172" s="211">
        <f t="shared" si="9"/>
        <v>3969.09</v>
      </c>
      <c r="BL172" s="14" t="s">
        <v>163</v>
      </c>
      <c r="BM172" s="210" t="s">
        <v>249</v>
      </c>
    </row>
    <row r="173" spans="1:65" s="2" customFormat="1" ht="24.2" customHeight="1">
      <c r="A173" s="28"/>
      <c r="B173" s="29"/>
      <c r="C173" s="199" t="s">
        <v>207</v>
      </c>
      <c r="D173" s="199" t="s">
        <v>159</v>
      </c>
      <c r="E173" s="200" t="s">
        <v>261</v>
      </c>
      <c r="F173" s="201" t="s">
        <v>262</v>
      </c>
      <c r="G173" s="202" t="s">
        <v>166</v>
      </c>
      <c r="H173" s="203">
        <v>5.9</v>
      </c>
      <c r="I173" s="204">
        <v>129.26</v>
      </c>
      <c r="J173" s="204">
        <f t="shared" si="0"/>
        <v>762.63</v>
      </c>
      <c r="K173" s="205"/>
      <c r="L173" s="33"/>
      <c r="M173" s="206" t="s">
        <v>1</v>
      </c>
      <c r="N173" s="207" t="s">
        <v>42</v>
      </c>
      <c r="O173" s="208">
        <v>0</v>
      </c>
      <c r="P173" s="208">
        <f t="shared" si="1"/>
        <v>0</v>
      </c>
      <c r="Q173" s="208">
        <v>0</v>
      </c>
      <c r="R173" s="208">
        <f t="shared" si="2"/>
        <v>0</v>
      </c>
      <c r="S173" s="208">
        <v>0</v>
      </c>
      <c r="T173" s="209">
        <f t="shared" si="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10" t="s">
        <v>163</v>
      </c>
      <c r="AT173" s="210" t="s">
        <v>159</v>
      </c>
      <c r="AU173" s="210" t="s">
        <v>89</v>
      </c>
      <c r="AY173" s="14" t="s">
        <v>157</v>
      </c>
      <c r="BE173" s="211">
        <f t="shared" si="4"/>
        <v>0</v>
      </c>
      <c r="BF173" s="211">
        <f t="shared" si="5"/>
        <v>762.63</v>
      </c>
      <c r="BG173" s="211">
        <f t="shared" si="6"/>
        <v>0</v>
      </c>
      <c r="BH173" s="211">
        <f t="shared" si="7"/>
        <v>0</v>
      </c>
      <c r="BI173" s="211">
        <f t="shared" si="8"/>
        <v>0</v>
      </c>
      <c r="BJ173" s="14" t="s">
        <v>89</v>
      </c>
      <c r="BK173" s="211">
        <f t="shared" si="9"/>
        <v>762.63</v>
      </c>
      <c r="BL173" s="14" t="s">
        <v>163</v>
      </c>
      <c r="BM173" s="210" t="s">
        <v>252</v>
      </c>
    </row>
    <row r="174" spans="1:65" s="2" customFormat="1" ht="33" customHeight="1">
      <c r="A174" s="28"/>
      <c r="B174" s="29"/>
      <c r="C174" s="199" t="s">
        <v>253</v>
      </c>
      <c r="D174" s="199" t="s">
        <v>159</v>
      </c>
      <c r="E174" s="200" t="s">
        <v>264</v>
      </c>
      <c r="F174" s="201" t="s">
        <v>265</v>
      </c>
      <c r="G174" s="202" t="s">
        <v>166</v>
      </c>
      <c r="H174" s="203">
        <v>5.9</v>
      </c>
      <c r="I174" s="204">
        <v>6.9</v>
      </c>
      <c r="J174" s="204">
        <f t="shared" si="0"/>
        <v>40.71</v>
      </c>
      <c r="K174" s="205"/>
      <c r="L174" s="33"/>
      <c r="M174" s="206" t="s">
        <v>1</v>
      </c>
      <c r="N174" s="207" t="s">
        <v>42</v>
      </c>
      <c r="O174" s="208">
        <v>0</v>
      </c>
      <c r="P174" s="208">
        <f t="shared" si="1"/>
        <v>0</v>
      </c>
      <c r="Q174" s="208">
        <v>0</v>
      </c>
      <c r="R174" s="208">
        <f t="shared" si="2"/>
        <v>0</v>
      </c>
      <c r="S174" s="208">
        <v>0</v>
      </c>
      <c r="T174" s="209">
        <f t="shared" si="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210" t="s">
        <v>163</v>
      </c>
      <c r="AT174" s="210" t="s">
        <v>159</v>
      </c>
      <c r="AU174" s="210" t="s">
        <v>89</v>
      </c>
      <c r="AY174" s="14" t="s">
        <v>157</v>
      </c>
      <c r="BE174" s="211">
        <f t="shared" si="4"/>
        <v>0</v>
      </c>
      <c r="BF174" s="211">
        <f t="shared" si="5"/>
        <v>40.71</v>
      </c>
      <c r="BG174" s="211">
        <f t="shared" si="6"/>
        <v>0</v>
      </c>
      <c r="BH174" s="211">
        <f t="shared" si="7"/>
        <v>0</v>
      </c>
      <c r="BI174" s="211">
        <f t="shared" si="8"/>
        <v>0</v>
      </c>
      <c r="BJ174" s="14" t="s">
        <v>89</v>
      </c>
      <c r="BK174" s="211">
        <f t="shared" si="9"/>
        <v>40.71</v>
      </c>
      <c r="BL174" s="14" t="s">
        <v>163</v>
      </c>
      <c r="BM174" s="210" t="s">
        <v>256</v>
      </c>
    </row>
    <row r="175" spans="1:65" s="2" customFormat="1" ht="37.9" customHeight="1">
      <c r="A175" s="28"/>
      <c r="B175" s="29"/>
      <c r="C175" s="199" t="s">
        <v>210</v>
      </c>
      <c r="D175" s="199" t="s">
        <v>159</v>
      </c>
      <c r="E175" s="200" t="s">
        <v>268</v>
      </c>
      <c r="F175" s="201" t="s">
        <v>269</v>
      </c>
      <c r="G175" s="202" t="s">
        <v>162</v>
      </c>
      <c r="H175" s="203">
        <v>59</v>
      </c>
      <c r="I175" s="204">
        <v>4</v>
      </c>
      <c r="J175" s="204">
        <f t="shared" si="0"/>
        <v>236</v>
      </c>
      <c r="K175" s="205"/>
      <c r="L175" s="33"/>
      <c r="M175" s="206" t="s">
        <v>1</v>
      </c>
      <c r="N175" s="207" t="s">
        <v>42</v>
      </c>
      <c r="O175" s="208">
        <v>0</v>
      </c>
      <c r="P175" s="208">
        <f t="shared" si="1"/>
        <v>0</v>
      </c>
      <c r="Q175" s="208">
        <v>0</v>
      </c>
      <c r="R175" s="208">
        <f t="shared" si="2"/>
        <v>0</v>
      </c>
      <c r="S175" s="208">
        <v>0</v>
      </c>
      <c r="T175" s="209">
        <f t="shared" si="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210" t="s">
        <v>163</v>
      </c>
      <c r="AT175" s="210" t="s">
        <v>159</v>
      </c>
      <c r="AU175" s="210" t="s">
        <v>89</v>
      </c>
      <c r="AY175" s="14" t="s">
        <v>157</v>
      </c>
      <c r="BE175" s="211">
        <f t="shared" si="4"/>
        <v>0</v>
      </c>
      <c r="BF175" s="211">
        <f t="shared" si="5"/>
        <v>236</v>
      </c>
      <c r="BG175" s="211">
        <f t="shared" si="6"/>
        <v>0</v>
      </c>
      <c r="BH175" s="211">
        <f t="shared" si="7"/>
        <v>0</v>
      </c>
      <c r="BI175" s="211">
        <f t="shared" si="8"/>
        <v>0</v>
      </c>
      <c r="BJ175" s="14" t="s">
        <v>89</v>
      </c>
      <c r="BK175" s="211">
        <f t="shared" si="9"/>
        <v>236</v>
      </c>
      <c r="BL175" s="14" t="s">
        <v>163</v>
      </c>
      <c r="BM175" s="210" t="s">
        <v>259</v>
      </c>
    </row>
    <row r="176" spans="1:65" s="2" customFormat="1" ht="24.2" customHeight="1">
      <c r="A176" s="28"/>
      <c r="B176" s="29"/>
      <c r="C176" s="199" t="s">
        <v>260</v>
      </c>
      <c r="D176" s="199" t="s">
        <v>159</v>
      </c>
      <c r="E176" s="200" t="s">
        <v>275</v>
      </c>
      <c r="F176" s="201" t="s">
        <v>276</v>
      </c>
      <c r="G176" s="202" t="s">
        <v>162</v>
      </c>
      <c r="H176" s="203">
        <v>4.5</v>
      </c>
      <c r="I176" s="204">
        <v>14.08</v>
      </c>
      <c r="J176" s="204">
        <f t="shared" si="0"/>
        <v>63.36</v>
      </c>
      <c r="K176" s="205"/>
      <c r="L176" s="33"/>
      <c r="M176" s="206" t="s">
        <v>1</v>
      </c>
      <c r="N176" s="207" t="s">
        <v>42</v>
      </c>
      <c r="O176" s="208">
        <v>0</v>
      </c>
      <c r="P176" s="208">
        <f t="shared" si="1"/>
        <v>0</v>
      </c>
      <c r="Q176" s="208">
        <v>0</v>
      </c>
      <c r="R176" s="208">
        <f t="shared" si="2"/>
        <v>0</v>
      </c>
      <c r="S176" s="208">
        <v>0</v>
      </c>
      <c r="T176" s="209">
        <f t="shared" si="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10" t="s">
        <v>163</v>
      </c>
      <c r="AT176" s="210" t="s">
        <v>159</v>
      </c>
      <c r="AU176" s="210" t="s">
        <v>89</v>
      </c>
      <c r="AY176" s="14" t="s">
        <v>157</v>
      </c>
      <c r="BE176" s="211">
        <f t="shared" si="4"/>
        <v>0</v>
      </c>
      <c r="BF176" s="211">
        <f t="shared" si="5"/>
        <v>63.36</v>
      </c>
      <c r="BG176" s="211">
        <f t="shared" si="6"/>
        <v>0</v>
      </c>
      <c r="BH176" s="211">
        <f t="shared" si="7"/>
        <v>0</v>
      </c>
      <c r="BI176" s="211">
        <f t="shared" si="8"/>
        <v>0</v>
      </c>
      <c r="BJ176" s="14" t="s">
        <v>89</v>
      </c>
      <c r="BK176" s="211">
        <f t="shared" si="9"/>
        <v>63.36</v>
      </c>
      <c r="BL176" s="14" t="s">
        <v>163</v>
      </c>
      <c r="BM176" s="210" t="s">
        <v>263</v>
      </c>
    </row>
    <row r="177" spans="1:65" s="2" customFormat="1" ht="33" customHeight="1">
      <c r="A177" s="28"/>
      <c r="B177" s="29"/>
      <c r="C177" s="199" t="s">
        <v>214</v>
      </c>
      <c r="D177" s="199" t="s">
        <v>159</v>
      </c>
      <c r="E177" s="200" t="s">
        <v>969</v>
      </c>
      <c r="F177" s="201" t="s">
        <v>970</v>
      </c>
      <c r="G177" s="202" t="s">
        <v>162</v>
      </c>
      <c r="H177" s="203">
        <v>154.03</v>
      </c>
      <c r="I177" s="204">
        <v>35.96</v>
      </c>
      <c r="J177" s="204">
        <f t="shared" si="0"/>
        <v>5538.92</v>
      </c>
      <c r="K177" s="205"/>
      <c r="L177" s="33"/>
      <c r="M177" s="206" t="s">
        <v>1</v>
      </c>
      <c r="N177" s="207" t="s">
        <v>42</v>
      </c>
      <c r="O177" s="208">
        <v>0.45700000000000002</v>
      </c>
      <c r="P177" s="208">
        <f t="shared" si="1"/>
        <v>70.391710000000003</v>
      </c>
      <c r="Q177" s="208">
        <v>6.2E-2</v>
      </c>
      <c r="R177" s="208">
        <f t="shared" si="2"/>
        <v>9.5498600000000007</v>
      </c>
      <c r="S177" s="208">
        <v>0</v>
      </c>
      <c r="T177" s="209">
        <f t="shared" si="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10" t="s">
        <v>163</v>
      </c>
      <c r="AT177" s="210" t="s">
        <v>159</v>
      </c>
      <c r="AU177" s="210" t="s">
        <v>89</v>
      </c>
      <c r="AY177" s="14" t="s">
        <v>157</v>
      </c>
      <c r="BE177" s="211">
        <f t="shared" si="4"/>
        <v>0</v>
      </c>
      <c r="BF177" s="211">
        <f t="shared" si="5"/>
        <v>5538.92</v>
      </c>
      <c r="BG177" s="211">
        <f t="shared" si="6"/>
        <v>0</v>
      </c>
      <c r="BH177" s="211">
        <f t="shared" si="7"/>
        <v>0</v>
      </c>
      <c r="BI177" s="211">
        <f t="shared" si="8"/>
        <v>0</v>
      </c>
      <c r="BJ177" s="14" t="s">
        <v>89</v>
      </c>
      <c r="BK177" s="211">
        <f t="shared" si="9"/>
        <v>5538.92</v>
      </c>
      <c r="BL177" s="14" t="s">
        <v>163</v>
      </c>
      <c r="BM177" s="210" t="s">
        <v>266</v>
      </c>
    </row>
    <row r="178" spans="1:65" s="2" customFormat="1" ht="24.2" customHeight="1">
      <c r="A178" s="28"/>
      <c r="B178" s="29"/>
      <c r="C178" s="199" t="s">
        <v>267</v>
      </c>
      <c r="D178" s="199" t="s">
        <v>159</v>
      </c>
      <c r="E178" s="200" t="s">
        <v>282</v>
      </c>
      <c r="F178" s="201" t="s">
        <v>283</v>
      </c>
      <c r="G178" s="202" t="s">
        <v>162</v>
      </c>
      <c r="H178" s="203">
        <v>4.5</v>
      </c>
      <c r="I178" s="204">
        <v>29.39</v>
      </c>
      <c r="J178" s="204">
        <f t="shared" si="0"/>
        <v>132.26</v>
      </c>
      <c r="K178" s="205"/>
      <c r="L178" s="33"/>
      <c r="M178" s="206" t="s">
        <v>1</v>
      </c>
      <c r="N178" s="207" t="s">
        <v>42</v>
      </c>
      <c r="O178" s="208">
        <v>0.497</v>
      </c>
      <c r="P178" s="208">
        <f t="shared" si="1"/>
        <v>2.2364999999999999</v>
      </c>
      <c r="Q178" s="208">
        <v>7.8E-2</v>
      </c>
      <c r="R178" s="208">
        <f t="shared" si="2"/>
        <v>0.35099999999999998</v>
      </c>
      <c r="S178" s="208">
        <v>0</v>
      </c>
      <c r="T178" s="209">
        <f t="shared" si="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210" t="s">
        <v>163</v>
      </c>
      <c r="AT178" s="210" t="s">
        <v>159</v>
      </c>
      <c r="AU178" s="210" t="s">
        <v>89</v>
      </c>
      <c r="AY178" s="14" t="s">
        <v>157</v>
      </c>
      <c r="BE178" s="211">
        <f t="shared" si="4"/>
        <v>0</v>
      </c>
      <c r="BF178" s="211">
        <f t="shared" si="5"/>
        <v>132.26</v>
      </c>
      <c r="BG178" s="211">
        <f t="shared" si="6"/>
        <v>0</v>
      </c>
      <c r="BH178" s="211">
        <f t="shared" si="7"/>
        <v>0</v>
      </c>
      <c r="BI178" s="211">
        <f t="shared" si="8"/>
        <v>0</v>
      </c>
      <c r="BJ178" s="14" t="s">
        <v>89</v>
      </c>
      <c r="BK178" s="211">
        <f t="shared" si="9"/>
        <v>132.26</v>
      </c>
      <c r="BL178" s="14" t="s">
        <v>163</v>
      </c>
      <c r="BM178" s="210" t="s">
        <v>270</v>
      </c>
    </row>
    <row r="179" spans="1:65" s="2" customFormat="1" ht="24.2" customHeight="1">
      <c r="A179" s="28"/>
      <c r="B179" s="29"/>
      <c r="C179" s="199" t="s">
        <v>217</v>
      </c>
      <c r="D179" s="199" t="s">
        <v>159</v>
      </c>
      <c r="E179" s="200" t="s">
        <v>285</v>
      </c>
      <c r="F179" s="201" t="s">
        <v>286</v>
      </c>
      <c r="G179" s="202" t="s">
        <v>287</v>
      </c>
      <c r="H179" s="203">
        <v>118</v>
      </c>
      <c r="I179" s="204">
        <v>3.09</v>
      </c>
      <c r="J179" s="204">
        <f t="shared" si="0"/>
        <v>364.62</v>
      </c>
      <c r="K179" s="205"/>
      <c r="L179" s="33"/>
      <c r="M179" s="206" t="s">
        <v>1</v>
      </c>
      <c r="N179" s="207" t="s">
        <v>42</v>
      </c>
      <c r="O179" s="208">
        <v>0</v>
      </c>
      <c r="P179" s="208">
        <f t="shared" si="1"/>
        <v>0</v>
      </c>
      <c r="Q179" s="208">
        <v>0</v>
      </c>
      <c r="R179" s="208">
        <f t="shared" si="2"/>
        <v>0</v>
      </c>
      <c r="S179" s="208">
        <v>0</v>
      </c>
      <c r="T179" s="209">
        <f t="shared" si="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210" t="s">
        <v>163</v>
      </c>
      <c r="AT179" s="210" t="s">
        <v>159</v>
      </c>
      <c r="AU179" s="210" t="s">
        <v>89</v>
      </c>
      <c r="AY179" s="14" t="s">
        <v>157</v>
      </c>
      <c r="BE179" s="211">
        <f t="shared" si="4"/>
        <v>0</v>
      </c>
      <c r="BF179" s="211">
        <f t="shared" si="5"/>
        <v>364.62</v>
      </c>
      <c r="BG179" s="211">
        <f t="shared" si="6"/>
        <v>0</v>
      </c>
      <c r="BH179" s="211">
        <f t="shared" si="7"/>
        <v>0</v>
      </c>
      <c r="BI179" s="211">
        <f t="shared" si="8"/>
        <v>0</v>
      </c>
      <c r="BJ179" s="14" t="s">
        <v>89</v>
      </c>
      <c r="BK179" s="211">
        <f t="shared" si="9"/>
        <v>364.62</v>
      </c>
      <c r="BL179" s="14" t="s">
        <v>163</v>
      </c>
      <c r="BM179" s="210" t="s">
        <v>273</v>
      </c>
    </row>
    <row r="180" spans="1:65" s="2" customFormat="1" ht="24.2" customHeight="1">
      <c r="A180" s="28"/>
      <c r="B180" s="29"/>
      <c r="C180" s="199" t="s">
        <v>274</v>
      </c>
      <c r="D180" s="199" t="s">
        <v>159</v>
      </c>
      <c r="E180" s="200" t="s">
        <v>971</v>
      </c>
      <c r="F180" s="201" t="s">
        <v>972</v>
      </c>
      <c r="G180" s="202" t="s">
        <v>297</v>
      </c>
      <c r="H180" s="203">
        <v>5</v>
      </c>
      <c r="I180" s="204">
        <v>61.66</v>
      </c>
      <c r="J180" s="204">
        <f t="shared" si="0"/>
        <v>308.3</v>
      </c>
      <c r="K180" s="205"/>
      <c r="L180" s="33"/>
      <c r="M180" s="206" t="s">
        <v>1</v>
      </c>
      <c r="N180" s="207" t="s">
        <v>42</v>
      </c>
      <c r="O180" s="208">
        <v>0</v>
      </c>
      <c r="P180" s="208">
        <f t="shared" si="1"/>
        <v>0</v>
      </c>
      <c r="Q180" s="208">
        <v>0</v>
      </c>
      <c r="R180" s="208">
        <f t="shared" si="2"/>
        <v>0</v>
      </c>
      <c r="S180" s="208">
        <v>0</v>
      </c>
      <c r="T180" s="209">
        <f t="shared" si="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210" t="s">
        <v>163</v>
      </c>
      <c r="AT180" s="210" t="s">
        <v>159</v>
      </c>
      <c r="AU180" s="210" t="s">
        <v>89</v>
      </c>
      <c r="AY180" s="14" t="s">
        <v>157</v>
      </c>
      <c r="BE180" s="211">
        <f t="shared" si="4"/>
        <v>0</v>
      </c>
      <c r="BF180" s="211">
        <f t="shared" si="5"/>
        <v>308.3</v>
      </c>
      <c r="BG180" s="211">
        <f t="shared" si="6"/>
        <v>0</v>
      </c>
      <c r="BH180" s="211">
        <f t="shared" si="7"/>
        <v>0</v>
      </c>
      <c r="BI180" s="211">
        <f t="shared" si="8"/>
        <v>0</v>
      </c>
      <c r="BJ180" s="14" t="s">
        <v>89</v>
      </c>
      <c r="BK180" s="211">
        <f t="shared" si="9"/>
        <v>308.3</v>
      </c>
      <c r="BL180" s="14" t="s">
        <v>163</v>
      </c>
      <c r="BM180" s="210" t="s">
        <v>277</v>
      </c>
    </row>
    <row r="181" spans="1:65" s="2" customFormat="1" ht="16.5" customHeight="1">
      <c r="A181" s="28"/>
      <c r="B181" s="29"/>
      <c r="C181" s="212" t="s">
        <v>221</v>
      </c>
      <c r="D181" s="212" t="s">
        <v>294</v>
      </c>
      <c r="E181" s="213" t="s">
        <v>973</v>
      </c>
      <c r="F181" s="214" t="s">
        <v>974</v>
      </c>
      <c r="G181" s="215" t="s">
        <v>297</v>
      </c>
      <c r="H181" s="216">
        <v>3</v>
      </c>
      <c r="I181" s="217">
        <v>30.13</v>
      </c>
      <c r="J181" s="217">
        <f t="shared" si="0"/>
        <v>90.39</v>
      </c>
      <c r="K181" s="218"/>
      <c r="L181" s="219"/>
      <c r="M181" s="220" t="s">
        <v>1</v>
      </c>
      <c r="N181" s="221" t="s">
        <v>42</v>
      </c>
      <c r="O181" s="208">
        <v>0</v>
      </c>
      <c r="P181" s="208">
        <f t="shared" si="1"/>
        <v>0</v>
      </c>
      <c r="Q181" s="208">
        <v>0</v>
      </c>
      <c r="R181" s="208">
        <f t="shared" si="2"/>
        <v>0</v>
      </c>
      <c r="S181" s="208">
        <v>0</v>
      </c>
      <c r="T181" s="209">
        <f t="shared" si="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210" t="s">
        <v>173</v>
      </c>
      <c r="AT181" s="210" t="s">
        <v>294</v>
      </c>
      <c r="AU181" s="210" t="s">
        <v>89</v>
      </c>
      <c r="AY181" s="14" t="s">
        <v>157</v>
      </c>
      <c r="BE181" s="211">
        <f t="shared" si="4"/>
        <v>0</v>
      </c>
      <c r="BF181" s="211">
        <f t="shared" si="5"/>
        <v>90.39</v>
      </c>
      <c r="BG181" s="211">
        <f t="shared" si="6"/>
        <v>0</v>
      </c>
      <c r="BH181" s="211">
        <f t="shared" si="7"/>
        <v>0</v>
      </c>
      <c r="BI181" s="211">
        <f t="shared" si="8"/>
        <v>0</v>
      </c>
      <c r="BJ181" s="14" t="s">
        <v>89</v>
      </c>
      <c r="BK181" s="211">
        <f t="shared" si="9"/>
        <v>90.39</v>
      </c>
      <c r="BL181" s="14" t="s">
        <v>163</v>
      </c>
      <c r="BM181" s="210" t="s">
        <v>280</v>
      </c>
    </row>
    <row r="182" spans="1:65" s="2" customFormat="1" ht="16.5" customHeight="1">
      <c r="A182" s="28"/>
      <c r="B182" s="29"/>
      <c r="C182" s="212" t="s">
        <v>281</v>
      </c>
      <c r="D182" s="212" t="s">
        <v>294</v>
      </c>
      <c r="E182" s="213" t="s">
        <v>975</v>
      </c>
      <c r="F182" s="214" t="s">
        <v>976</v>
      </c>
      <c r="G182" s="215" t="s">
        <v>297</v>
      </c>
      <c r="H182" s="216">
        <v>2</v>
      </c>
      <c r="I182" s="217">
        <v>34.56</v>
      </c>
      <c r="J182" s="217">
        <f t="shared" si="0"/>
        <v>69.12</v>
      </c>
      <c r="K182" s="218"/>
      <c r="L182" s="219"/>
      <c r="M182" s="220" t="s">
        <v>1</v>
      </c>
      <c r="N182" s="221" t="s">
        <v>42</v>
      </c>
      <c r="O182" s="208">
        <v>0</v>
      </c>
      <c r="P182" s="208">
        <f t="shared" si="1"/>
        <v>0</v>
      </c>
      <c r="Q182" s="208">
        <v>0</v>
      </c>
      <c r="R182" s="208">
        <f t="shared" si="2"/>
        <v>0</v>
      </c>
      <c r="S182" s="208">
        <v>0</v>
      </c>
      <c r="T182" s="209">
        <f t="shared" si="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210" t="s">
        <v>173</v>
      </c>
      <c r="AT182" s="210" t="s">
        <v>294</v>
      </c>
      <c r="AU182" s="210" t="s">
        <v>89</v>
      </c>
      <c r="AY182" s="14" t="s">
        <v>157</v>
      </c>
      <c r="BE182" s="211">
        <f t="shared" si="4"/>
        <v>0</v>
      </c>
      <c r="BF182" s="211">
        <f t="shared" si="5"/>
        <v>69.12</v>
      </c>
      <c r="BG182" s="211">
        <f t="shared" si="6"/>
        <v>0</v>
      </c>
      <c r="BH182" s="211">
        <f t="shared" si="7"/>
        <v>0</v>
      </c>
      <c r="BI182" s="211">
        <f t="shared" si="8"/>
        <v>0</v>
      </c>
      <c r="BJ182" s="14" t="s">
        <v>89</v>
      </c>
      <c r="BK182" s="211">
        <f t="shared" si="9"/>
        <v>69.12</v>
      </c>
      <c r="BL182" s="14" t="s">
        <v>163</v>
      </c>
      <c r="BM182" s="210" t="s">
        <v>284</v>
      </c>
    </row>
    <row r="183" spans="1:65" s="12" customFormat="1" ht="22.9" customHeight="1">
      <c r="B183" s="184"/>
      <c r="C183" s="185"/>
      <c r="D183" s="186" t="s">
        <v>75</v>
      </c>
      <c r="E183" s="197" t="s">
        <v>191</v>
      </c>
      <c r="F183" s="197" t="s">
        <v>289</v>
      </c>
      <c r="G183" s="185"/>
      <c r="H183" s="185"/>
      <c r="I183" s="185"/>
      <c r="J183" s="198">
        <f>BK183</f>
        <v>25409.579999999994</v>
      </c>
      <c r="K183" s="185"/>
      <c r="L183" s="189"/>
      <c r="M183" s="190"/>
      <c r="N183" s="191"/>
      <c r="O183" s="191"/>
      <c r="P183" s="192">
        <f>SUM(P184:P228)</f>
        <v>50.299660000000003</v>
      </c>
      <c r="Q183" s="191"/>
      <c r="R183" s="192">
        <f>SUM(R184:R228)</f>
        <v>0</v>
      </c>
      <c r="S183" s="191"/>
      <c r="T183" s="193">
        <f>SUM(T184:T228)</f>
        <v>0</v>
      </c>
      <c r="AR183" s="194" t="s">
        <v>83</v>
      </c>
      <c r="AT183" s="195" t="s">
        <v>75</v>
      </c>
      <c r="AU183" s="195" t="s">
        <v>83</v>
      </c>
      <c r="AY183" s="194" t="s">
        <v>157</v>
      </c>
      <c r="BK183" s="196">
        <f>SUM(BK184:BK228)</f>
        <v>25409.579999999994</v>
      </c>
    </row>
    <row r="184" spans="1:65" s="2" customFormat="1" ht="33" customHeight="1">
      <c r="A184" s="28"/>
      <c r="B184" s="29"/>
      <c r="C184" s="199" t="s">
        <v>224</v>
      </c>
      <c r="D184" s="199" t="s">
        <v>159</v>
      </c>
      <c r="E184" s="200" t="s">
        <v>291</v>
      </c>
      <c r="F184" s="201" t="s">
        <v>292</v>
      </c>
      <c r="G184" s="202" t="s">
        <v>287</v>
      </c>
      <c r="H184" s="203">
        <v>118</v>
      </c>
      <c r="I184" s="204">
        <v>10.45</v>
      </c>
      <c r="J184" s="204">
        <f t="shared" ref="J184:J228" si="10">ROUND(I184*H184,2)</f>
        <v>1233.0999999999999</v>
      </c>
      <c r="K184" s="205"/>
      <c r="L184" s="33"/>
      <c r="M184" s="206" t="s">
        <v>1</v>
      </c>
      <c r="N184" s="207" t="s">
        <v>42</v>
      </c>
      <c r="O184" s="208">
        <v>0</v>
      </c>
      <c r="P184" s="208">
        <f t="shared" ref="P184:P228" si="11">O184*H184</f>
        <v>0</v>
      </c>
      <c r="Q184" s="208">
        <v>0</v>
      </c>
      <c r="R184" s="208">
        <f t="shared" ref="R184:R228" si="12">Q184*H184</f>
        <v>0</v>
      </c>
      <c r="S184" s="208">
        <v>0</v>
      </c>
      <c r="T184" s="209">
        <f t="shared" ref="T184:T228" si="13"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210" t="s">
        <v>163</v>
      </c>
      <c r="AT184" s="210" t="s">
        <v>159</v>
      </c>
      <c r="AU184" s="210" t="s">
        <v>89</v>
      </c>
      <c r="AY184" s="14" t="s">
        <v>157</v>
      </c>
      <c r="BE184" s="211">
        <f t="shared" ref="BE184:BE228" si="14">IF(N184="základná",J184,0)</f>
        <v>0</v>
      </c>
      <c r="BF184" s="211">
        <f t="shared" ref="BF184:BF228" si="15">IF(N184="znížená",J184,0)</f>
        <v>1233.0999999999999</v>
      </c>
      <c r="BG184" s="211">
        <f t="shared" ref="BG184:BG228" si="16">IF(N184="zákl. prenesená",J184,0)</f>
        <v>0</v>
      </c>
      <c r="BH184" s="211">
        <f t="shared" ref="BH184:BH228" si="17">IF(N184="zníž. prenesená",J184,0)</f>
        <v>0</v>
      </c>
      <c r="BI184" s="211">
        <f t="shared" ref="BI184:BI228" si="18">IF(N184="nulová",J184,0)</f>
        <v>0</v>
      </c>
      <c r="BJ184" s="14" t="s">
        <v>89</v>
      </c>
      <c r="BK184" s="211">
        <f t="shared" ref="BK184:BK228" si="19">ROUND(I184*H184,2)</f>
        <v>1233.0999999999999</v>
      </c>
      <c r="BL184" s="14" t="s">
        <v>163</v>
      </c>
      <c r="BM184" s="210" t="s">
        <v>288</v>
      </c>
    </row>
    <row r="185" spans="1:65" s="2" customFormat="1" ht="16.5" customHeight="1">
      <c r="A185" s="28"/>
      <c r="B185" s="29"/>
      <c r="C185" s="212" t="s">
        <v>290</v>
      </c>
      <c r="D185" s="212" t="s">
        <v>294</v>
      </c>
      <c r="E185" s="213" t="s">
        <v>295</v>
      </c>
      <c r="F185" s="214" t="s">
        <v>296</v>
      </c>
      <c r="G185" s="215" t="s">
        <v>297</v>
      </c>
      <c r="H185" s="216">
        <v>119.18</v>
      </c>
      <c r="I185" s="217">
        <v>5.81</v>
      </c>
      <c r="J185" s="217">
        <f t="shared" si="10"/>
        <v>692.44</v>
      </c>
      <c r="K185" s="218"/>
      <c r="L185" s="219"/>
      <c r="M185" s="220" t="s">
        <v>1</v>
      </c>
      <c r="N185" s="221" t="s">
        <v>42</v>
      </c>
      <c r="O185" s="208">
        <v>0</v>
      </c>
      <c r="P185" s="208">
        <f t="shared" si="11"/>
        <v>0</v>
      </c>
      <c r="Q185" s="208">
        <v>0</v>
      </c>
      <c r="R185" s="208">
        <f t="shared" si="12"/>
        <v>0</v>
      </c>
      <c r="S185" s="208">
        <v>0</v>
      </c>
      <c r="T185" s="209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210" t="s">
        <v>173</v>
      </c>
      <c r="AT185" s="210" t="s">
        <v>294</v>
      </c>
      <c r="AU185" s="210" t="s">
        <v>89</v>
      </c>
      <c r="AY185" s="14" t="s">
        <v>157</v>
      </c>
      <c r="BE185" s="211">
        <f t="shared" si="14"/>
        <v>0</v>
      </c>
      <c r="BF185" s="211">
        <f t="shared" si="15"/>
        <v>692.44</v>
      </c>
      <c r="BG185" s="211">
        <f t="shared" si="16"/>
        <v>0</v>
      </c>
      <c r="BH185" s="211">
        <f t="shared" si="17"/>
        <v>0</v>
      </c>
      <c r="BI185" s="211">
        <f t="shared" si="18"/>
        <v>0</v>
      </c>
      <c r="BJ185" s="14" t="s">
        <v>89</v>
      </c>
      <c r="BK185" s="211">
        <f t="shared" si="19"/>
        <v>692.44</v>
      </c>
      <c r="BL185" s="14" t="s">
        <v>163</v>
      </c>
      <c r="BM185" s="210" t="s">
        <v>293</v>
      </c>
    </row>
    <row r="186" spans="1:65" s="2" customFormat="1" ht="33" customHeight="1">
      <c r="A186" s="28"/>
      <c r="B186" s="29"/>
      <c r="C186" s="199" t="s">
        <v>228</v>
      </c>
      <c r="D186" s="199" t="s">
        <v>159</v>
      </c>
      <c r="E186" s="200" t="s">
        <v>300</v>
      </c>
      <c r="F186" s="201" t="s">
        <v>301</v>
      </c>
      <c r="G186" s="202" t="s">
        <v>166</v>
      </c>
      <c r="H186" s="203">
        <v>7.08</v>
      </c>
      <c r="I186" s="204">
        <v>106.96</v>
      </c>
      <c r="J186" s="204">
        <f t="shared" si="10"/>
        <v>757.28</v>
      </c>
      <c r="K186" s="205"/>
      <c r="L186" s="33"/>
      <c r="M186" s="206" t="s">
        <v>1</v>
      </c>
      <c r="N186" s="207" t="s">
        <v>42</v>
      </c>
      <c r="O186" s="208">
        <v>0</v>
      </c>
      <c r="P186" s="208">
        <f t="shared" si="11"/>
        <v>0</v>
      </c>
      <c r="Q186" s="208">
        <v>0</v>
      </c>
      <c r="R186" s="208">
        <f t="shared" si="12"/>
        <v>0</v>
      </c>
      <c r="S186" s="208">
        <v>0</v>
      </c>
      <c r="T186" s="209">
        <f t="shared" si="1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210" t="s">
        <v>163</v>
      </c>
      <c r="AT186" s="210" t="s">
        <v>159</v>
      </c>
      <c r="AU186" s="210" t="s">
        <v>89</v>
      </c>
      <c r="AY186" s="14" t="s">
        <v>157</v>
      </c>
      <c r="BE186" s="211">
        <f t="shared" si="14"/>
        <v>0</v>
      </c>
      <c r="BF186" s="211">
        <f t="shared" si="15"/>
        <v>757.28</v>
      </c>
      <c r="BG186" s="211">
        <f t="shared" si="16"/>
        <v>0</v>
      </c>
      <c r="BH186" s="211">
        <f t="shared" si="17"/>
        <v>0</v>
      </c>
      <c r="BI186" s="211">
        <f t="shared" si="18"/>
        <v>0</v>
      </c>
      <c r="BJ186" s="14" t="s">
        <v>89</v>
      </c>
      <c r="BK186" s="211">
        <f t="shared" si="19"/>
        <v>757.28</v>
      </c>
      <c r="BL186" s="14" t="s">
        <v>163</v>
      </c>
      <c r="BM186" s="210" t="s">
        <v>298</v>
      </c>
    </row>
    <row r="187" spans="1:65" s="2" customFormat="1" ht="37.9" customHeight="1">
      <c r="A187" s="28"/>
      <c r="B187" s="29"/>
      <c r="C187" s="199" t="s">
        <v>299</v>
      </c>
      <c r="D187" s="199" t="s">
        <v>159</v>
      </c>
      <c r="E187" s="200" t="s">
        <v>303</v>
      </c>
      <c r="F187" s="201" t="s">
        <v>304</v>
      </c>
      <c r="G187" s="202" t="s">
        <v>162</v>
      </c>
      <c r="H187" s="203">
        <v>600</v>
      </c>
      <c r="I187" s="204">
        <v>0.99</v>
      </c>
      <c r="J187" s="204">
        <f t="shared" si="10"/>
        <v>594</v>
      </c>
      <c r="K187" s="205"/>
      <c r="L187" s="33"/>
      <c r="M187" s="206" t="s">
        <v>1</v>
      </c>
      <c r="N187" s="207" t="s">
        <v>42</v>
      </c>
      <c r="O187" s="208">
        <v>0</v>
      </c>
      <c r="P187" s="208">
        <f t="shared" si="11"/>
        <v>0</v>
      </c>
      <c r="Q187" s="208">
        <v>0</v>
      </c>
      <c r="R187" s="208">
        <f t="shared" si="12"/>
        <v>0</v>
      </c>
      <c r="S187" s="208">
        <v>0</v>
      </c>
      <c r="T187" s="209">
        <f t="shared" si="1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210" t="s">
        <v>163</v>
      </c>
      <c r="AT187" s="210" t="s">
        <v>159</v>
      </c>
      <c r="AU187" s="210" t="s">
        <v>89</v>
      </c>
      <c r="AY187" s="14" t="s">
        <v>157</v>
      </c>
      <c r="BE187" s="211">
        <f t="shared" si="14"/>
        <v>0</v>
      </c>
      <c r="BF187" s="211">
        <f t="shared" si="15"/>
        <v>594</v>
      </c>
      <c r="BG187" s="211">
        <f t="shared" si="16"/>
        <v>0</v>
      </c>
      <c r="BH187" s="211">
        <f t="shared" si="17"/>
        <v>0</v>
      </c>
      <c r="BI187" s="211">
        <f t="shared" si="18"/>
        <v>0</v>
      </c>
      <c r="BJ187" s="14" t="s">
        <v>89</v>
      </c>
      <c r="BK187" s="211">
        <f t="shared" si="19"/>
        <v>594</v>
      </c>
      <c r="BL187" s="14" t="s">
        <v>163</v>
      </c>
      <c r="BM187" s="210" t="s">
        <v>302</v>
      </c>
    </row>
    <row r="188" spans="1:65" s="2" customFormat="1" ht="44.25" customHeight="1">
      <c r="A188" s="28"/>
      <c r="B188" s="29"/>
      <c r="C188" s="199" t="s">
        <v>231</v>
      </c>
      <c r="D188" s="199" t="s">
        <v>159</v>
      </c>
      <c r="E188" s="200" t="s">
        <v>307</v>
      </c>
      <c r="F188" s="201" t="s">
        <v>308</v>
      </c>
      <c r="G188" s="202" t="s">
        <v>162</v>
      </c>
      <c r="H188" s="203">
        <v>1800</v>
      </c>
      <c r="I188" s="204">
        <v>1.76</v>
      </c>
      <c r="J188" s="204">
        <f t="shared" si="10"/>
        <v>3168</v>
      </c>
      <c r="K188" s="205"/>
      <c r="L188" s="33"/>
      <c r="M188" s="206" t="s">
        <v>1</v>
      </c>
      <c r="N188" s="207" t="s">
        <v>42</v>
      </c>
      <c r="O188" s="208">
        <v>0</v>
      </c>
      <c r="P188" s="208">
        <f t="shared" si="11"/>
        <v>0</v>
      </c>
      <c r="Q188" s="208">
        <v>0</v>
      </c>
      <c r="R188" s="208">
        <f t="shared" si="12"/>
        <v>0</v>
      </c>
      <c r="S188" s="208">
        <v>0</v>
      </c>
      <c r="T188" s="209">
        <f t="shared" si="1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210" t="s">
        <v>163</v>
      </c>
      <c r="AT188" s="210" t="s">
        <v>159</v>
      </c>
      <c r="AU188" s="210" t="s">
        <v>89</v>
      </c>
      <c r="AY188" s="14" t="s">
        <v>157</v>
      </c>
      <c r="BE188" s="211">
        <f t="shared" si="14"/>
        <v>0</v>
      </c>
      <c r="BF188" s="211">
        <f t="shared" si="15"/>
        <v>3168</v>
      </c>
      <c r="BG188" s="211">
        <f t="shared" si="16"/>
        <v>0</v>
      </c>
      <c r="BH188" s="211">
        <f t="shared" si="17"/>
        <v>0</v>
      </c>
      <c r="BI188" s="211">
        <f t="shared" si="18"/>
        <v>0</v>
      </c>
      <c r="BJ188" s="14" t="s">
        <v>89</v>
      </c>
      <c r="BK188" s="211">
        <f t="shared" si="19"/>
        <v>3168</v>
      </c>
      <c r="BL188" s="14" t="s">
        <v>163</v>
      </c>
      <c r="BM188" s="210" t="s">
        <v>305</v>
      </c>
    </row>
    <row r="189" spans="1:65" s="2" customFormat="1" ht="37.9" customHeight="1">
      <c r="A189" s="28"/>
      <c r="B189" s="29"/>
      <c r="C189" s="199" t="s">
        <v>306</v>
      </c>
      <c r="D189" s="199" t="s">
        <v>159</v>
      </c>
      <c r="E189" s="200" t="s">
        <v>310</v>
      </c>
      <c r="F189" s="201" t="s">
        <v>311</v>
      </c>
      <c r="G189" s="202" t="s">
        <v>162</v>
      </c>
      <c r="H189" s="203">
        <v>600</v>
      </c>
      <c r="I189" s="204">
        <v>0.77</v>
      </c>
      <c r="J189" s="204">
        <f t="shared" si="10"/>
        <v>462</v>
      </c>
      <c r="K189" s="205"/>
      <c r="L189" s="33"/>
      <c r="M189" s="206" t="s">
        <v>1</v>
      </c>
      <c r="N189" s="207" t="s">
        <v>42</v>
      </c>
      <c r="O189" s="208">
        <v>0</v>
      </c>
      <c r="P189" s="208">
        <f t="shared" si="11"/>
        <v>0</v>
      </c>
      <c r="Q189" s="208">
        <v>0</v>
      </c>
      <c r="R189" s="208">
        <f t="shared" si="12"/>
        <v>0</v>
      </c>
      <c r="S189" s="208">
        <v>0</v>
      </c>
      <c r="T189" s="209">
        <f t="shared" si="1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210" t="s">
        <v>163</v>
      </c>
      <c r="AT189" s="210" t="s">
        <v>159</v>
      </c>
      <c r="AU189" s="210" t="s">
        <v>89</v>
      </c>
      <c r="AY189" s="14" t="s">
        <v>157</v>
      </c>
      <c r="BE189" s="211">
        <f t="shared" si="14"/>
        <v>0</v>
      </c>
      <c r="BF189" s="211">
        <f t="shared" si="15"/>
        <v>462</v>
      </c>
      <c r="BG189" s="211">
        <f t="shared" si="16"/>
        <v>0</v>
      </c>
      <c r="BH189" s="211">
        <f t="shared" si="17"/>
        <v>0</v>
      </c>
      <c r="BI189" s="211">
        <f t="shared" si="18"/>
        <v>0</v>
      </c>
      <c r="BJ189" s="14" t="s">
        <v>89</v>
      </c>
      <c r="BK189" s="211">
        <f t="shared" si="19"/>
        <v>462</v>
      </c>
      <c r="BL189" s="14" t="s">
        <v>163</v>
      </c>
      <c r="BM189" s="210" t="s">
        <v>309</v>
      </c>
    </row>
    <row r="190" spans="1:65" s="2" customFormat="1" ht="24.2" customHeight="1">
      <c r="A190" s="28"/>
      <c r="B190" s="29"/>
      <c r="C190" s="199" t="s">
        <v>235</v>
      </c>
      <c r="D190" s="199" t="s">
        <v>159</v>
      </c>
      <c r="E190" s="200" t="s">
        <v>314</v>
      </c>
      <c r="F190" s="201" t="s">
        <v>315</v>
      </c>
      <c r="G190" s="202" t="s">
        <v>162</v>
      </c>
      <c r="H190" s="203">
        <v>154.03</v>
      </c>
      <c r="I190" s="204">
        <v>6.71</v>
      </c>
      <c r="J190" s="204">
        <f t="shared" si="10"/>
        <v>1033.54</v>
      </c>
      <c r="K190" s="205"/>
      <c r="L190" s="33"/>
      <c r="M190" s="206" t="s">
        <v>1</v>
      </c>
      <c r="N190" s="207" t="s">
        <v>42</v>
      </c>
      <c r="O190" s="208">
        <v>0</v>
      </c>
      <c r="P190" s="208">
        <f t="shared" si="11"/>
        <v>0</v>
      </c>
      <c r="Q190" s="208">
        <v>0</v>
      </c>
      <c r="R190" s="208">
        <f t="shared" si="12"/>
        <v>0</v>
      </c>
      <c r="S190" s="208">
        <v>0</v>
      </c>
      <c r="T190" s="209">
        <f t="shared" si="1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210" t="s">
        <v>163</v>
      </c>
      <c r="AT190" s="210" t="s">
        <v>159</v>
      </c>
      <c r="AU190" s="210" t="s">
        <v>89</v>
      </c>
      <c r="AY190" s="14" t="s">
        <v>157</v>
      </c>
      <c r="BE190" s="211">
        <f t="shared" si="14"/>
        <v>0</v>
      </c>
      <c r="BF190" s="211">
        <f t="shared" si="15"/>
        <v>1033.54</v>
      </c>
      <c r="BG190" s="211">
        <f t="shared" si="16"/>
        <v>0</v>
      </c>
      <c r="BH190" s="211">
        <f t="shared" si="17"/>
        <v>0</v>
      </c>
      <c r="BI190" s="211">
        <f t="shared" si="18"/>
        <v>0</v>
      </c>
      <c r="BJ190" s="14" t="s">
        <v>89</v>
      </c>
      <c r="BK190" s="211">
        <f t="shared" si="19"/>
        <v>1033.54</v>
      </c>
      <c r="BL190" s="14" t="s">
        <v>163</v>
      </c>
      <c r="BM190" s="210" t="s">
        <v>312</v>
      </c>
    </row>
    <row r="191" spans="1:65" s="2" customFormat="1" ht="24.2" customHeight="1">
      <c r="A191" s="28"/>
      <c r="B191" s="29"/>
      <c r="C191" s="199" t="s">
        <v>313</v>
      </c>
      <c r="D191" s="199" t="s">
        <v>159</v>
      </c>
      <c r="E191" s="200" t="s">
        <v>977</v>
      </c>
      <c r="F191" s="201" t="s">
        <v>978</v>
      </c>
      <c r="G191" s="202" t="s">
        <v>166</v>
      </c>
      <c r="H191" s="203">
        <v>200.24</v>
      </c>
      <c r="I191" s="204">
        <v>0.59</v>
      </c>
      <c r="J191" s="204">
        <f t="shared" si="10"/>
        <v>118.14</v>
      </c>
      <c r="K191" s="205"/>
      <c r="L191" s="33"/>
      <c r="M191" s="206" t="s">
        <v>1</v>
      </c>
      <c r="N191" s="207" t="s">
        <v>42</v>
      </c>
      <c r="O191" s="208">
        <v>0</v>
      </c>
      <c r="P191" s="208">
        <f t="shared" si="11"/>
        <v>0</v>
      </c>
      <c r="Q191" s="208">
        <v>0</v>
      </c>
      <c r="R191" s="208">
        <f t="shared" si="12"/>
        <v>0</v>
      </c>
      <c r="S191" s="208">
        <v>0</v>
      </c>
      <c r="T191" s="209">
        <f t="shared" si="1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210" t="s">
        <v>163</v>
      </c>
      <c r="AT191" s="210" t="s">
        <v>159</v>
      </c>
      <c r="AU191" s="210" t="s">
        <v>89</v>
      </c>
      <c r="AY191" s="14" t="s">
        <v>157</v>
      </c>
      <c r="BE191" s="211">
        <f t="shared" si="14"/>
        <v>0</v>
      </c>
      <c r="BF191" s="211">
        <f t="shared" si="15"/>
        <v>118.14</v>
      </c>
      <c r="BG191" s="211">
        <f t="shared" si="16"/>
        <v>0</v>
      </c>
      <c r="BH191" s="211">
        <f t="shared" si="17"/>
        <v>0</v>
      </c>
      <c r="BI191" s="211">
        <f t="shared" si="18"/>
        <v>0</v>
      </c>
      <c r="BJ191" s="14" t="s">
        <v>89</v>
      </c>
      <c r="BK191" s="211">
        <f t="shared" si="19"/>
        <v>118.14</v>
      </c>
      <c r="BL191" s="14" t="s">
        <v>163</v>
      </c>
      <c r="BM191" s="210" t="s">
        <v>316</v>
      </c>
    </row>
    <row r="192" spans="1:65" s="2" customFormat="1" ht="33" customHeight="1">
      <c r="A192" s="28"/>
      <c r="B192" s="29"/>
      <c r="C192" s="199" t="s">
        <v>238</v>
      </c>
      <c r="D192" s="199" t="s">
        <v>159</v>
      </c>
      <c r="E192" s="200" t="s">
        <v>979</v>
      </c>
      <c r="F192" s="201" t="s">
        <v>980</v>
      </c>
      <c r="G192" s="202" t="s">
        <v>166</v>
      </c>
      <c r="H192" s="203">
        <v>200.24</v>
      </c>
      <c r="I192" s="204">
        <v>0.1</v>
      </c>
      <c r="J192" s="204">
        <f t="shared" si="10"/>
        <v>20.02</v>
      </c>
      <c r="K192" s="205"/>
      <c r="L192" s="33"/>
      <c r="M192" s="206" t="s">
        <v>1</v>
      </c>
      <c r="N192" s="207" t="s">
        <v>42</v>
      </c>
      <c r="O192" s="208">
        <v>0</v>
      </c>
      <c r="P192" s="208">
        <f t="shared" si="11"/>
        <v>0</v>
      </c>
      <c r="Q192" s="208">
        <v>0</v>
      </c>
      <c r="R192" s="208">
        <f t="shared" si="12"/>
        <v>0</v>
      </c>
      <c r="S192" s="208">
        <v>0</v>
      </c>
      <c r="T192" s="209">
        <f t="shared" si="1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210" t="s">
        <v>163</v>
      </c>
      <c r="AT192" s="210" t="s">
        <v>159</v>
      </c>
      <c r="AU192" s="210" t="s">
        <v>89</v>
      </c>
      <c r="AY192" s="14" t="s">
        <v>157</v>
      </c>
      <c r="BE192" s="211">
        <f t="shared" si="14"/>
        <v>0</v>
      </c>
      <c r="BF192" s="211">
        <f t="shared" si="15"/>
        <v>20.02</v>
      </c>
      <c r="BG192" s="211">
        <f t="shared" si="16"/>
        <v>0</v>
      </c>
      <c r="BH192" s="211">
        <f t="shared" si="17"/>
        <v>0</v>
      </c>
      <c r="BI192" s="211">
        <f t="shared" si="18"/>
        <v>0</v>
      </c>
      <c r="BJ192" s="14" t="s">
        <v>89</v>
      </c>
      <c r="BK192" s="211">
        <f t="shared" si="19"/>
        <v>20.02</v>
      </c>
      <c r="BL192" s="14" t="s">
        <v>163</v>
      </c>
      <c r="BM192" s="210" t="s">
        <v>319</v>
      </c>
    </row>
    <row r="193" spans="1:65" s="2" customFormat="1" ht="24.2" customHeight="1">
      <c r="A193" s="28"/>
      <c r="B193" s="29"/>
      <c r="C193" s="199" t="s">
        <v>320</v>
      </c>
      <c r="D193" s="199" t="s">
        <v>159</v>
      </c>
      <c r="E193" s="200" t="s">
        <v>981</v>
      </c>
      <c r="F193" s="201" t="s">
        <v>982</v>
      </c>
      <c r="G193" s="202" t="s">
        <v>166</v>
      </c>
      <c r="H193" s="203">
        <v>200.24</v>
      </c>
      <c r="I193" s="204">
        <v>0.34</v>
      </c>
      <c r="J193" s="204">
        <f t="shared" si="10"/>
        <v>68.08</v>
      </c>
      <c r="K193" s="205"/>
      <c r="L193" s="33"/>
      <c r="M193" s="206" t="s">
        <v>1</v>
      </c>
      <c r="N193" s="207" t="s">
        <v>42</v>
      </c>
      <c r="O193" s="208">
        <v>0</v>
      </c>
      <c r="P193" s="208">
        <f t="shared" si="11"/>
        <v>0</v>
      </c>
      <c r="Q193" s="208">
        <v>0</v>
      </c>
      <c r="R193" s="208">
        <f t="shared" si="12"/>
        <v>0</v>
      </c>
      <c r="S193" s="208">
        <v>0</v>
      </c>
      <c r="T193" s="209">
        <f t="shared" si="1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210" t="s">
        <v>163</v>
      </c>
      <c r="AT193" s="210" t="s">
        <v>159</v>
      </c>
      <c r="AU193" s="210" t="s">
        <v>89</v>
      </c>
      <c r="AY193" s="14" t="s">
        <v>157</v>
      </c>
      <c r="BE193" s="211">
        <f t="shared" si="14"/>
        <v>0</v>
      </c>
      <c r="BF193" s="211">
        <f t="shared" si="15"/>
        <v>68.08</v>
      </c>
      <c r="BG193" s="211">
        <f t="shared" si="16"/>
        <v>0</v>
      </c>
      <c r="BH193" s="211">
        <f t="shared" si="17"/>
        <v>0</v>
      </c>
      <c r="BI193" s="211">
        <f t="shared" si="18"/>
        <v>0</v>
      </c>
      <c r="BJ193" s="14" t="s">
        <v>89</v>
      </c>
      <c r="BK193" s="211">
        <f t="shared" si="19"/>
        <v>68.08</v>
      </c>
      <c r="BL193" s="14" t="s">
        <v>163</v>
      </c>
      <c r="BM193" s="210" t="s">
        <v>323</v>
      </c>
    </row>
    <row r="194" spans="1:65" s="2" customFormat="1" ht="24.2" customHeight="1">
      <c r="A194" s="28"/>
      <c r="B194" s="29"/>
      <c r="C194" s="199" t="s">
        <v>242</v>
      </c>
      <c r="D194" s="199" t="s">
        <v>159</v>
      </c>
      <c r="E194" s="200" t="s">
        <v>983</v>
      </c>
      <c r="F194" s="201" t="s">
        <v>984</v>
      </c>
      <c r="G194" s="202" t="s">
        <v>162</v>
      </c>
      <c r="H194" s="203">
        <v>154.03</v>
      </c>
      <c r="I194" s="204">
        <v>1.5</v>
      </c>
      <c r="J194" s="204">
        <f t="shared" si="10"/>
        <v>231.05</v>
      </c>
      <c r="K194" s="205"/>
      <c r="L194" s="33"/>
      <c r="M194" s="206" t="s">
        <v>1</v>
      </c>
      <c r="N194" s="207" t="s">
        <v>42</v>
      </c>
      <c r="O194" s="208">
        <v>0</v>
      </c>
      <c r="P194" s="208">
        <f t="shared" si="11"/>
        <v>0</v>
      </c>
      <c r="Q194" s="208">
        <v>0</v>
      </c>
      <c r="R194" s="208">
        <f t="shared" si="12"/>
        <v>0</v>
      </c>
      <c r="S194" s="208">
        <v>0</v>
      </c>
      <c r="T194" s="209">
        <f t="shared" si="1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210" t="s">
        <v>163</v>
      </c>
      <c r="AT194" s="210" t="s">
        <v>159</v>
      </c>
      <c r="AU194" s="210" t="s">
        <v>89</v>
      </c>
      <c r="AY194" s="14" t="s">
        <v>157</v>
      </c>
      <c r="BE194" s="211">
        <f t="shared" si="14"/>
        <v>0</v>
      </c>
      <c r="BF194" s="211">
        <f t="shared" si="15"/>
        <v>231.05</v>
      </c>
      <c r="BG194" s="211">
        <f t="shared" si="16"/>
        <v>0</v>
      </c>
      <c r="BH194" s="211">
        <f t="shared" si="17"/>
        <v>0</v>
      </c>
      <c r="BI194" s="211">
        <f t="shared" si="18"/>
        <v>0</v>
      </c>
      <c r="BJ194" s="14" t="s">
        <v>89</v>
      </c>
      <c r="BK194" s="211">
        <f t="shared" si="19"/>
        <v>231.05</v>
      </c>
      <c r="BL194" s="14" t="s">
        <v>163</v>
      </c>
      <c r="BM194" s="210" t="s">
        <v>327</v>
      </c>
    </row>
    <row r="195" spans="1:65" s="2" customFormat="1" ht="33" customHeight="1">
      <c r="A195" s="28"/>
      <c r="B195" s="29"/>
      <c r="C195" s="199" t="s">
        <v>328</v>
      </c>
      <c r="D195" s="199" t="s">
        <v>159</v>
      </c>
      <c r="E195" s="200" t="s">
        <v>985</v>
      </c>
      <c r="F195" s="201" t="s">
        <v>986</v>
      </c>
      <c r="G195" s="202" t="s">
        <v>162</v>
      </c>
      <c r="H195" s="203">
        <v>154.03</v>
      </c>
      <c r="I195" s="204">
        <v>1.46</v>
      </c>
      <c r="J195" s="204">
        <f t="shared" si="10"/>
        <v>224.88</v>
      </c>
      <c r="K195" s="205"/>
      <c r="L195" s="33"/>
      <c r="M195" s="206" t="s">
        <v>1</v>
      </c>
      <c r="N195" s="207" t="s">
        <v>42</v>
      </c>
      <c r="O195" s="208">
        <v>0</v>
      </c>
      <c r="P195" s="208">
        <f t="shared" si="11"/>
        <v>0</v>
      </c>
      <c r="Q195" s="208">
        <v>0</v>
      </c>
      <c r="R195" s="208">
        <f t="shared" si="12"/>
        <v>0</v>
      </c>
      <c r="S195" s="208">
        <v>0</v>
      </c>
      <c r="T195" s="209">
        <f t="shared" si="1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210" t="s">
        <v>163</v>
      </c>
      <c r="AT195" s="210" t="s">
        <v>159</v>
      </c>
      <c r="AU195" s="210" t="s">
        <v>89</v>
      </c>
      <c r="AY195" s="14" t="s">
        <v>157</v>
      </c>
      <c r="BE195" s="211">
        <f t="shared" si="14"/>
        <v>0</v>
      </c>
      <c r="BF195" s="211">
        <f t="shared" si="15"/>
        <v>224.88</v>
      </c>
      <c r="BG195" s="211">
        <f t="shared" si="16"/>
        <v>0</v>
      </c>
      <c r="BH195" s="211">
        <f t="shared" si="17"/>
        <v>0</v>
      </c>
      <c r="BI195" s="211">
        <f t="shared" si="18"/>
        <v>0</v>
      </c>
      <c r="BJ195" s="14" t="s">
        <v>89</v>
      </c>
      <c r="BK195" s="211">
        <f t="shared" si="19"/>
        <v>224.88</v>
      </c>
      <c r="BL195" s="14" t="s">
        <v>163</v>
      </c>
      <c r="BM195" s="210" t="s">
        <v>331</v>
      </c>
    </row>
    <row r="196" spans="1:65" s="2" customFormat="1" ht="24.2" customHeight="1">
      <c r="A196" s="28"/>
      <c r="B196" s="29"/>
      <c r="C196" s="199" t="s">
        <v>245</v>
      </c>
      <c r="D196" s="199" t="s">
        <v>159</v>
      </c>
      <c r="E196" s="200" t="s">
        <v>987</v>
      </c>
      <c r="F196" s="201" t="s">
        <v>988</v>
      </c>
      <c r="G196" s="202" t="s">
        <v>162</v>
      </c>
      <c r="H196" s="203">
        <v>154.03</v>
      </c>
      <c r="I196" s="204">
        <v>1.0900000000000001</v>
      </c>
      <c r="J196" s="204">
        <f t="shared" si="10"/>
        <v>167.89</v>
      </c>
      <c r="K196" s="205"/>
      <c r="L196" s="33"/>
      <c r="M196" s="206" t="s">
        <v>1</v>
      </c>
      <c r="N196" s="207" t="s">
        <v>42</v>
      </c>
      <c r="O196" s="208">
        <v>0</v>
      </c>
      <c r="P196" s="208">
        <f t="shared" si="11"/>
        <v>0</v>
      </c>
      <c r="Q196" s="208">
        <v>0</v>
      </c>
      <c r="R196" s="208">
        <f t="shared" si="12"/>
        <v>0</v>
      </c>
      <c r="S196" s="208">
        <v>0</v>
      </c>
      <c r="T196" s="209">
        <f t="shared" si="1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210" t="s">
        <v>163</v>
      </c>
      <c r="AT196" s="210" t="s">
        <v>159</v>
      </c>
      <c r="AU196" s="210" t="s">
        <v>89</v>
      </c>
      <c r="AY196" s="14" t="s">
        <v>157</v>
      </c>
      <c r="BE196" s="211">
        <f t="shared" si="14"/>
        <v>0</v>
      </c>
      <c r="BF196" s="211">
        <f t="shared" si="15"/>
        <v>167.89</v>
      </c>
      <c r="BG196" s="211">
        <f t="shared" si="16"/>
        <v>0</v>
      </c>
      <c r="BH196" s="211">
        <f t="shared" si="17"/>
        <v>0</v>
      </c>
      <c r="BI196" s="211">
        <f t="shared" si="18"/>
        <v>0</v>
      </c>
      <c r="BJ196" s="14" t="s">
        <v>89</v>
      </c>
      <c r="BK196" s="211">
        <f t="shared" si="19"/>
        <v>167.89</v>
      </c>
      <c r="BL196" s="14" t="s">
        <v>163</v>
      </c>
      <c r="BM196" s="210" t="s">
        <v>334</v>
      </c>
    </row>
    <row r="197" spans="1:65" s="2" customFormat="1" ht="24.2" customHeight="1">
      <c r="A197" s="28"/>
      <c r="B197" s="29"/>
      <c r="C197" s="199" t="s">
        <v>335</v>
      </c>
      <c r="D197" s="199" t="s">
        <v>159</v>
      </c>
      <c r="E197" s="200" t="s">
        <v>317</v>
      </c>
      <c r="F197" s="201" t="s">
        <v>318</v>
      </c>
      <c r="G197" s="202" t="s">
        <v>162</v>
      </c>
      <c r="H197" s="203">
        <v>387.92</v>
      </c>
      <c r="I197" s="204">
        <v>1.34</v>
      </c>
      <c r="J197" s="204">
        <f t="shared" si="10"/>
        <v>519.80999999999995</v>
      </c>
      <c r="K197" s="205"/>
      <c r="L197" s="33"/>
      <c r="M197" s="206" t="s">
        <v>1</v>
      </c>
      <c r="N197" s="207" t="s">
        <v>42</v>
      </c>
      <c r="O197" s="208">
        <v>0</v>
      </c>
      <c r="P197" s="208">
        <f t="shared" si="11"/>
        <v>0</v>
      </c>
      <c r="Q197" s="208">
        <v>0</v>
      </c>
      <c r="R197" s="208">
        <f t="shared" si="12"/>
        <v>0</v>
      </c>
      <c r="S197" s="208">
        <v>0</v>
      </c>
      <c r="T197" s="209">
        <f t="shared" si="1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210" t="s">
        <v>163</v>
      </c>
      <c r="AT197" s="210" t="s">
        <v>159</v>
      </c>
      <c r="AU197" s="210" t="s">
        <v>89</v>
      </c>
      <c r="AY197" s="14" t="s">
        <v>157</v>
      </c>
      <c r="BE197" s="211">
        <f t="shared" si="14"/>
        <v>0</v>
      </c>
      <c r="BF197" s="211">
        <f t="shared" si="15"/>
        <v>519.80999999999995</v>
      </c>
      <c r="BG197" s="211">
        <f t="shared" si="16"/>
        <v>0</v>
      </c>
      <c r="BH197" s="211">
        <f t="shared" si="17"/>
        <v>0</v>
      </c>
      <c r="BI197" s="211">
        <f t="shared" si="18"/>
        <v>0</v>
      </c>
      <c r="BJ197" s="14" t="s">
        <v>89</v>
      </c>
      <c r="BK197" s="211">
        <f t="shared" si="19"/>
        <v>519.80999999999995</v>
      </c>
      <c r="BL197" s="14" t="s">
        <v>163</v>
      </c>
      <c r="BM197" s="210" t="s">
        <v>338</v>
      </c>
    </row>
    <row r="198" spans="1:65" s="2" customFormat="1" ht="16.5" customHeight="1">
      <c r="A198" s="28"/>
      <c r="B198" s="29"/>
      <c r="C198" s="199" t="s">
        <v>249</v>
      </c>
      <c r="D198" s="199" t="s">
        <v>159</v>
      </c>
      <c r="E198" s="200" t="s">
        <v>989</v>
      </c>
      <c r="F198" s="201" t="s">
        <v>990</v>
      </c>
      <c r="G198" s="202" t="s">
        <v>162</v>
      </c>
      <c r="H198" s="203">
        <v>154.03</v>
      </c>
      <c r="I198" s="204">
        <v>3.47</v>
      </c>
      <c r="J198" s="204">
        <f t="shared" si="10"/>
        <v>534.48</v>
      </c>
      <c r="K198" s="205"/>
      <c r="L198" s="33"/>
      <c r="M198" s="206" t="s">
        <v>1</v>
      </c>
      <c r="N198" s="207" t="s">
        <v>42</v>
      </c>
      <c r="O198" s="208">
        <v>0</v>
      </c>
      <c r="P198" s="208">
        <f t="shared" si="11"/>
        <v>0</v>
      </c>
      <c r="Q198" s="208">
        <v>0</v>
      </c>
      <c r="R198" s="208">
        <f t="shared" si="12"/>
        <v>0</v>
      </c>
      <c r="S198" s="208">
        <v>0</v>
      </c>
      <c r="T198" s="209">
        <f t="shared" si="1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210" t="s">
        <v>163</v>
      </c>
      <c r="AT198" s="210" t="s">
        <v>159</v>
      </c>
      <c r="AU198" s="210" t="s">
        <v>89</v>
      </c>
      <c r="AY198" s="14" t="s">
        <v>157</v>
      </c>
      <c r="BE198" s="211">
        <f t="shared" si="14"/>
        <v>0</v>
      </c>
      <c r="BF198" s="211">
        <f t="shared" si="15"/>
        <v>534.48</v>
      </c>
      <c r="BG198" s="211">
        <f t="shared" si="16"/>
        <v>0</v>
      </c>
      <c r="BH198" s="211">
        <f t="shared" si="17"/>
        <v>0</v>
      </c>
      <c r="BI198" s="211">
        <f t="shared" si="18"/>
        <v>0</v>
      </c>
      <c r="BJ198" s="14" t="s">
        <v>89</v>
      </c>
      <c r="BK198" s="211">
        <f t="shared" si="19"/>
        <v>534.48</v>
      </c>
      <c r="BL198" s="14" t="s">
        <v>163</v>
      </c>
      <c r="BM198" s="210" t="s">
        <v>341</v>
      </c>
    </row>
    <row r="199" spans="1:65" s="2" customFormat="1" ht="24.2" customHeight="1">
      <c r="A199" s="28"/>
      <c r="B199" s="29"/>
      <c r="C199" s="199" t="s">
        <v>342</v>
      </c>
      <c r="D199" s="199" t="s">
        <v>159</v>
      </c>
      <c r="E199" s="200" t="s">
        <v>321</v>
      </c>
      <c r="F199" s="201" t="s">
        <v>322</v>
      </c>
      <c r="G199" s="202" t="s">
        <v>162</v>
      </c>
      <c r="H199" s="203">
        <v>405.96</v>
      </c>
      <c r="I199" s="204">
        <v>0.78</v>
      </c>
      <c r="J199" s="204">
        <f t="shared" si="10"/>
        <v>316.64999999999998</v>
      </c>
      <c r="K199" s="205"/>
      <c r="L199" s="33"/>
      <c r="M199" s="206" t="s">
        <v>1</v>
      </c>
      <c r="N199" s="207" t="s">
        <v>42</v>
      </c>
      <c r="O199" s="208">
        <v>0</v>
      </c>
      <c r="P199" s="208">
        <f t="shared" si="11"/>
        <v>0</v>
      </c>
      <c r="Q199" s="208">
        <v>0</v>
      </c>
      <c r="R199" s="208">
        <f t="shared" si="12"/>
        <v>0</v>
      </c>
      <c r="S199" s="208">
        <v>0</v>
      </c>
      <c r="T199" s="209">
        <f t="shared" si="1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210" t="s">
        <v>163</v>
      </c>
      <c r="AT199" s="210" t="s">
        <v>159</v>
      </c>
      <c r="AU199" s="210" t="s">
        <v>89</v>
      </c>
      <c r="AY199" s="14" t="s">
        <v>157</v>
      </c>
      <c r="BE199" s="211">
        <f t="shared" si="14"/>
        <v>0</v>
      </c>
      <c r="BF199" s="211">
        <f t="shared" si="15"/>
        <v>316.64999999999998</v>
      </c>
      <c r="BG199" s="211">
        <f t="shared" si="16"/>
        <v>0</v>
      </c>
      <c r="BH199" s="211">
        <f t="shared" si="17"/>
        <v>0</v>
      </c>
      <c r="BI199" s="211">
        <f t="shared" si="18"/>
        <v>0</v>
      </c>
      <c r="BJ199" s="14" t="s">
        <v>89</v>
      </c>
      <c r="BK199" s="211">
        <f t="shared" si="19"/>
        <v>316.64999999999998</v>
      </c>
      <c r="BL199" s="14" t="s">
        <v>163</v>
      </c>
      <c r="BM199" s="210" t="s">
        <v>345</v>
      </c>
    </row>
    <row r="200" spans="1:65" s="2" customFormat="1" ht="24.2" customHeight="1">
      <c r="A200" s="28"/>
      <c r="B200" s="29"/>
      <c r="C200" s="199" t="s">
        <v>252</v>
      </c>
      <c r="D200" s="199" t="s">
        <v>159</v>
      </c>
      <c r="E200" s="200" t="s">
        <v>324</v>
      </c>
      <c r="F200" s="201" t="s">
        <v>325</v>
      </c>
      <c r="G200" s="202" t="s">
        <v>326</v>
      </c>
      <c r="H200" s="203">
        <v>1</v>
      </c>
      <c r="I200" s="204">
        <v>80</v>
      </c>
      <c r="J200" s="204">
        <f t="shared" si="10"/>
        <v>80</v>
      </c>
      <c r="K200" s="205"/>
      <c r="L200" s="33"/>
      <c r="M200" s="206" t="s">
        <v>1</v>
      </c>
      <c r="N200" s="207" t="s">
        <v>42</v>
      </c>
      <c r="O200" s="208">
        <v>0</v>
      </c>
      <c r="P200" s="208">
        <f t="shared" si="11"/>
        <v>0</v>
      </c>
      <c r="Q200" s="208">
        <v>0</v>
      </c>
      <c r="R200" s="208">
        <f t="shared" si="12"/>
        <v>0</v>
      </c>
      <c r="S200" s="208">
        <v>0</v>
      </c>
      <c r="T200" s="209">
        <f t="shared" si="1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210" t="s">
        <v>163</v>
      </c>
      <c r="AT200" s="210" t="s">
        <v>159</v>
      </c>
      <c r="AU200" s="210" t="s">
        <v>89</v>
      </c>
      <c r="AY200" s="14" t="s">
        <v>157</v>
      </c>
      <c r="BE200" s="211">
        <f t="shared" si="14"/>
        <v>0</v>
      </c>
      <c r="BF200" s="211">
        <f t="shared" si="15"/>
        <v>80</v>
      </c>
      <c r="BG200" s="211">
        <f t="shared" si="16"/>
        <v>0</v>
      </c>
      <c r="BH200" s="211">
        <f t="shared" si="17"/>
        <v>0</v>
      </c>
      <c r="BI200" s="211">
        <f t="shared" si="18"/>
        <v>0</v>
      </c>
      <c r="BJ200" s="14" t="s">
        <v>89</v>
      </c>
      <c r="BK200" s="211">
        <f t="shared" si="19"/>
        <v>80</v>
      </c>
      <c r="BL200" s="14" t="s">
        <v>163</v>
      </c>
      <c r="BM200" s="210" t="s">
        <v>348</v>
      </c>
    </row>
    <row r="201" spans="1:65" s="2" customFormat="1" ht="16.5" customHeight="1">
      <c r="A201" s="28"/>
      <c r="B201" s="29"/>
      <c r="C201" s="199" t="s">
        <v>349</v>
      </c>
      <c r="D201" s="199" t="s">
        <v>159</v>
      </c>
      <c r="E201" s="200" t="s">
        <v>329</v>
      </c>
      <c r="F201" s="201" t="s">
        <v>330</v>
      </c>
      <c r="G201" s="202" t="s">
        <v>326</v>
      </c>
      <c r="H201" s="203">
        <v>1</v>
      </c>
      <c r="I201" s="204">
        <v>300</v>
      </c>
      <c r="J201" s="204">
        <f t="shared" si="10"/>
        <v>300</v>
      </c>
      <c r="K201" s="205"/>
      <c r="L201" s="33"/>
      <c r="M201" s="206" t="s">
        <v>1</v>
      </c>
      <c r="N201" s="207" t="s">
        <v>42</v>
      </c>
      <c r="O201" s="208">
        <v>0</v>
      </c>
      <c r="P201" s="208">
        <f t="shared" si="11"/>
        <v>0</v>
      </c>
      <c r="Q201" s="208">
        <v>0</v>
      </c>
      <c r="R201" s="208">
        <f t="shared" si="12"/>
        <v>0</v>
      </c>
      <c r="S201" s="208">
        <v>0</v>
      </c>
      <c r="T201" s="209">
        <f t="shared" si="1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210" t="s">
        <v>163</v>
      </c>
      <c r="AT201" s="210" t="s">
        <v>159</v>
      </c>
      <c r="AU201" s="210" t="s">
        <v>89</v>
      </c>
      <c r="AY201" s="14" t="s">
        <v>157</v>
      </c>
      <c r="BE201" s="211">
        <f t="shared" si="14"/>
        <v>0</v>
      </c>
      <c r="BF201" s="211">
        <f t="shared" si="15"/>
        <v>300</v>
      </c>
      <c r="BG201" s="211">
        <f t="shared" si="16"/>
        <v>0</v>
      </c>
      <c r="BH201" s="211">
        <f t="shared" si="17"/>
        <v>0</v>
      </c>
      <c r="BI201" s="211">
        <f t="shared" si="18"/>
        <v>0</v>
      </c>
      <c r="BJ201" s="14" t="s">
        <v>89</v>
      </c>
      <c r="BK201" s="211">
        <f t="shared" si="19"/>
        <v>300</v>
      </c>
      <c r="BL201" s="14" t="s">
        <v>163</v>
      </c>
      <c r="BM201" s="210" t="s">
        <v>350</v>
      </c>
    </row>
    <row r="202" spans="1:65" s="2" customFormat="1" ht="16.5" customHeight="1">
      <c r="A202" s="28"/>
      <c r="B202" s="29"/>
      <c r="C202" s="199" t="s">
        <v>256</v>
      </c>
      <c r="D202" s="199" t="s">
        <v>159</v>
      </c>
      <c r="E202" s="200" t="s">
        <v>332</v>
      </c>
      <c r="F202" s="201" t="s">
        <v>333</v>
      </c>
      <c r="G202" s="202" t="s">
        <v>326</v>
      </c>
      <c r="H202" s="203">
        <v>1</v>
      </c>
      <c r="I202" s="204">
        <v>280</v>
      </c>
      <c r="J202" s="204">
        <f t="shared" si="10"/>
        <v>280</v>
      </c>
      <c r="K202" s="205"/>
      <c r="L202" s="33"/>
      <c r="M202" s="206" t="s">
        <v>1</v>
      </c>
      <c r="N202" s="207" t="s">
        <v>42</v>
      </c>
      <c r="O202" s="208">
        <v>0</v>
      </c>
      <c r="P202" s="208">
        <f t="shared" si="11"/>
        <v>0</v>
      </c>
      <c r="Q202" s="208">
        <v>0</v>
      </c>
      <c r="R202" s="208">
        <f t="shared" si="12"/>
        <v>0</v>
      </c>
      <c r="S202" s="208">
        <v>0</v>
      </c>
      <c r="T202" s="209">
        <f t="shared" si="1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210" t="s">
        <v>163</v>
      </c>
      <c r="AT202" s="210" t="s">
        <v>159</v>
      </c>
      <c r="AU202" s="210" t="s">
        <v>89</v>
      </c>
      <c r="AY202" s="14" t="s">
        <v>157</v>
      </c>
      <c r="BE202" s="211">
        <f t="shared" si="14"/>
        <v>0</v>
      </c>
      <c r="BF202" s="211">
        <f t="shared" si="15"/>
        <v>280</v>
      </c>
      <c r="BG202" s="211">
        <f t="shared" si="16"/>
        <v>0</v>
      </c>
      <c r="BH202" s="211">
        <f t="shared" si="17"/>
        <v>0</v>
      </c>
      <c r="BI202" s="211">
        <f t="shared" si="18"/>
        <v>0</v>
      </c>
      <c r="BJ202" s="14" t="s">
        <v>89</v>
      </c>
      <c r="BK202" s="211">
        <f t="shared" si="19"/>
        <v>280</v>
      </c>
      <c r="BL202" s="14" t="s">
        <v>163</v>
      </c>
      <c r="BM202" s="210" t="s">
        <v>353</v>
      </c>
    </row>
    <row r="203" spans="1:65" s="2" customFormat="1" ht="16.5" customHeight="1">
      <c r="A203" s="28"/>
      <c r="B203" s="29"/>
      <c r="C203" s="199" t="s">
        <v>354</v>
      </c>
      <c r="D203" s="199" t="s">
        <v>159</v>
      </c>
      <c r="E203" s="200" t="s">
        <v>336</v>
      </c>
      <c r="F203" s="201" t="s">
        <v>991</v>
      </c>
      <c r="G203" s="202" t="s">
        <v>326</v>
      </c>
      <c r="H203" s="203">
        <v>1</v>
      </c>
      <c r="I203" s="204">
        <v>80</v>
      </c>
      <c r="J203" s="204">
        <f t="shared" si="10"/>
        <v>80</v>
      </c>
      <c r="K203" s="205"/>
      <c r="L203" s="33"/>
      <c r="M203" s="206" t="s">
        <v>1</v>
      </c>
      <c r="N203" s="207" t="s">
        <v>42</v>
      </c>
      <c r="O203" s="208">
        <v>0</v>
      </c>
      <c r="P203" s="208">
        <f t="shared" si="11"/>
        <v>0</v>
      </c>
      <c r="Q203" s="208">
        <v>0</v>
      </c>
      <c r="R203" s="208">
        <f t="shared" si="12"/>
        <v>0</v>
      </c>
      <c r="S203" s="208">
        <v>0</v>
      </c>
      <c r="T203" s="209">
        <f t="shared" si="1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210" t="s">
        <v>163</v>
      </c>
      <c r="AT203" s="210" t="s">
        <v>159</v>
      </c>
      <c r="AU203" s="210" t="s">
        <v>89</v>
      </c>
      <c r="AY203" s="14" t="s">
        <v>157</v>
      </c>
      <c r="BE203" s="211">
        <f t="shared" si="14"/>
        <v>0</v>
      </c>
      <c r="BF203" s="211">
        <f t="shared" si="15"/>
        <v>80</v>
      </c>
      <c r="BG203" s="211">
        <f t="shared" si="16"/>
        <v>0</v>
      </c>
      <c r="BH203" s="211">
        <f t="shared" si="17"/>
        <v>0</v>
      </c>
      <c r="BI203" s="211">
        <f t="shared" si="18"/>
        <v>0</v>
      </c>
      <c r="BJ203" s="14" t="s">
        <v>89</v>
      </c>
      <c r="BK203" s="211">
        <f t="shared" si="19"/>
        <v>80</v>
      </c>
      <c r="BL203" s="14" t="s">
        <v>163</v>
      </c>
      <c r="BM203" s="210" t="s">
        <v>357</v>
      </c>
    </row>
    <row r="204" spans="1:65" s="2" customFormat="1" ht="21.75" customHeight="1">
      <c r="A204" s="28"/>
      <c r="B204" s="29"/>
      <c r="C204" s="199" t="s">
        <v>259</v>
      </c>
      <c r="D204" s="199" t="s">
        <v>159</v>
      </c>
      <c r="E204" s="200" t="s">
        <v>992</v>
      </c>
      <c r="F204" s="201" t="s">
        <v>993</v>
      </c>
      <c r="G204" s="202" t="s">
        <v>326</v>
      </c>
      <c r="H204" s="203">
        <v>1</v>
      </c>
      <c r="I204" s="204">
        <v>120</v>
      </c>
      <c r="J204" s="204">
        <f t="shared" si="10"/>
        <v>120</v>
      </c>
      <c r="K204" s="205"/>
      <c r="L204" s="33"/>
      <c r="M204" s="206" t="s">
        <v>1</v>
      </c>
      <c r="N204" s="207" t="s">
        <v>42</v>
      </c>
      <c r="O204" s="208">
        <v>0</v>
      </c>
      <c r="P204" s="208">
        <f t="shared" si="11"/>
        <v>0</v>
      </c>
      <c r="Q204" s="208">
        <v>0</v>
      </c>
      <c r="R204" s="208">
        <f t="shared" si="12"/>
        <v>0</v>
      </c>
      <c r="S204" s="208">
        <v>0</v>
      </c>
      <c r="T204" s="209">
        <f t="shared" si="1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210" t="s">
        <v>163</v>
      </c>
      <c r="AT204" s="210" t="s">
        <v>159</v>
      </c>
      <c r="AU204" s="210" t="s">
        <v>89</v>
      </c>
      <c r="AY204" s="14" t="s">
        <v>157</v>
      </c>
      <c r="BE204" s="211">
        <f t="shared" si="14"/>
        <v>0</v>
      </c>
      <c r="BF204" s="211">
        <f t="shared" si="15"/>
        <v>120</v>
      </c>
      <c r="BG204" s="211">
        <f t="shared" si="16"/>
        <v>0</v>
      </c>
      <c r="BH204" s="211">
        <f t="shared" si="17"/>
        <v>0</v>
      </c>
      <c r="BI204" s="211">
        <f t="shared" si="18"/>
        <v>0</v>
      </c>
      <c r="BJ204" s="14" t="s">
        <v>89</v>
      </c>
      <c r="BK204" s="211">
        <f t="shared" si="19"/>
        <v>120</v>
      </c>
      <c r="BL204" s="14" t="s">
        <v>163</v>
      </c>
      <c r="BM204" s="210" t="s">
        <v>360</v>
      </c>
    </row>
    <row r="205" spans="1:65" s="2" customFormat="1" ht="24.2" customHeight="1">
      <c r="A205" s="28"/>
      <c r="B205" s="29"/>
      <c r="C205" s="199" t="s">
        <v>361</v>
      </c>
      <c r="D205" s="199" t="s">
        <v>159</v>
      </c>
      <c r="E205" s="200" t="s">
        <v>339</v>
      </c>
      <c r="F205" s="201" t="s">
        <v>340</v>
      </c>
      <c r="G205" s="202" t="s">
        <v>326</v>
      </c>
      <c r="H205" s="203">
        <v>1</v>
      </c>
      <c r="I205" s="204">
        <v>60</v>
      </c>
      <c r="J205" s="204">
        <f t="shared" si="10"/>
        <v>60</v>
      </c>
      <c r="K205" s="205"/>
      <c r="L205" s="33"/>
      <c r="M205" s="206" t="s">
        <v>1</v>
      </c>
      <c r="N205" s="207" t="s">
        <v>42</v>
      </c>
      <c r="O205" s="208">
        <v>0</v>
      </c>
      <c r="P205" s="208">
        <f t="shared" si="11"/>
        <v>0</v>
      </c>
      <c r="Q205" s="208">
        <v>0</v>
      </c>
      <c r="R205" s="208">
        <f t="shared" si="12"/>
        <v>0</v>
      </c>
      <c r="S205" s="208">
        <v>0</v>
      </c>
      <c r="T205" s="209">
        <f t="shared" si="1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210" t="s">
        <v>163</v>
      </c>
      <c r="AT205" s="210" t="s">
        <v>159</v>
      </c>
      <c r="AU205" s="210" t="s">
        <v>89</v>
      </c>
      <c r="AY205" s="14" t="s">
        <v>157</v>
      </c>
      <c r="BE205" s="211">
        <f t="shared" si="14"/>
        <v>0</v>
      </c>
      <c r="BF205" s="211">
        <f t="shared" si="15"/>
        <v>60</v>
      </c>
      <c r="BG205" s="211">
        <f t="shared" si="16"/>
        <v>0</v>
      </c>
      <c r="BH205" s="211">
        <f t="shared" si="17"/>
        <v>0</v>
      </c>
      <c r="BI205" s="211">
        <f t="shared" si="18"/>
        <v>0</v>
      </c>
      <c r="BJ205" s="14" t="s">
        <v>89</v>
      </c>
      <c r="BK205" s="211">
        <f t="shared" si="19"/>
        <v>60</v>
      </c>
      <c r="BL205" s="14" t="s">
        <v>163</v>
      </c>
      <c r="BM205" s="210" t="s">
        <v>364</v>
      </c>
    </row>
    <row r="206" spans="1:65" s="2" customFormat="1" ht="24.2" customHeight="1">
      <c r="A206" s="28"/>
      <c r="B206" s="29"/>
      <c r="C206" s="199" t="s">
        <v>263</v>
      </c>
      <c r="D206" s="199" t="s">
        <v>159</v>
      </c>
      <c r="E206" s="200" t="s">
        <v>994</v>
      </c>
      <c r="F206" s="201" t="s">
        <v>995</v>
      </c>
      <c r="G206" s="202" t="s">
        <v>326</v>
      </c>
      <c r="H206" s="203">
        <v>1</v>
      </c>
      <c r="I206" s="204">
        <v>350</v>
      </c>
      <c r="J206" s="204">
        <f t="shared" si="10"/>
        <v>350</v>
      </c>
      <c r="K206" s="205"/>
      <c r="L206" s="33"/>
      <c r="M206" s="206" t="s">
        <v>1</v>
      </c>
      <c r="N206" s="207" t="s">
        <v>42</v>
      </c>
      <c r="O206" s="208">
        <v>0</v>
      </c>
      <c r="P206" s="208">
        <f t="shared" si="11"/>
        <v>0</v>
      </c>
      <c r="Q206" s="208">
        <v>0</v>
      </c>
      <c r="R206" s="208">
        <f t="shared" si="12"/>
        <v>0</v>
      </c>
      <c r="S206" s="208">
        <v>0</v>
      </c>
      <c r="T206" s="209">
        <f t="shared" si="1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210" t="s">
        <v>163</v>
      </c>
      <c r="AT206" s="210" t="s">
        <v>159</v>
      </c>
      <c r="AU206" s="210" t="s">
        <v>89</v>
      </c>
      <c r="AY206" s="14" t="s">
        <v>157</v>
      </c>
      <c r="BE206" s="211">
        <f t="shared" si="14"/>
        <v>0</v>
      </c>
      <c r="BF206" s="211">
        <f t="shared" si="15"/>
        <v>350</v>
      </c>
      <c r="BG206" s="211">
        <f t="shared" si="16"/>
        <v>0</v>
      </c>
      <c r="BH206" s="211">
        <f t="shared" si="17"/>
        <v>0</v>
      </c>
      <c r="BI206" s="211">
        <f t="shared" si="18"/>
        <v>0</v>
      </c>
      <c r="BJ206" s="14" t="s">
        <v>89</v>
      </c>
      <c r="BK206" s="211">
        <f t="shared" si="19"/>
        <v>350</v>
      </c>
      <c r="BL206" s="14" t="s">
        <v>163</v>
      </c>
      <c r="BM206" s="210" t="s">
        <v>367</v>
      </c>
    </row>
    <row r="207" spans="1:65" s="2" customFormat="1" ht="37.9" customHeight="1">
      <c r="A207" s="28"/>
      <c r="B207" s="29"/>
      <c r="C207" s="199" t="s">
        <v>368</v>
      </c>
      <c r="D207" s="199" t="s">
        <v>159</v>
      </c>
      <c r="E207" s="200" t="s">
        <v>346</v>
      </c>
      <c r="F207" s="201" t="s">
        <v>347</v>
      </c>
      <c r="G207" s="202" t="s">
        <v>166</v>
      </c>
      <c r="H207" s="203">
        <v>5.9</v>
      </c>
      <c r="I207" s="204">
        <v>71.260000000000005</v>
      </c>
      <c r="J207" s="204">
        <f t="shared" si="10"/>
        <v>420.43</v>
      </c>
      <c r="K207" s="205"/>
      <c r="L207" s="33"/>
      <c r="M207" s="206" t="s">
        <v>1</v>
      </c>
      <c r="N207" s="207" t="s">
        <v>42</v>
      </c>
      <c r="O207" s="208">
        <v>0</v>
      </c>
      <c r="P207" s="208">
        <f t="shared" si="11"/>
        <v>0</v>
      </c>
      <c r="Q207" s="208">
        <v>0</v>
      </c>
      <c r="R207" s="208">
        <f t="shared" si="12"/>
        <v>0</v>
      </c>
      <c r="S207" s="208">
        <v>0</v>
      </c>
      <c r="T207" s="209">
        <f t="shared" si="1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210" t="s">
        <v>163</v>
      </c>
      <c r="AT207" s="210" t="s">
        <v>159</v>
      </c>
      <c r="AU207" s="210" t="s">
        <v>89</v>
      </c>
      <c r="AY207" s="14" t="s">
        <v>157</v>
      </c>
      <c r="BE207" s="211">
        <f t="shared" si="14"/>
        <v>0</v>
      </c>
      <c r="BF207" s="211">
        <f t="shared" si="15"/>
        <v>420.43</v>
      </c>
      <c r="BG207" s="211">
        <f t="shared" si="16"/>
        <v>0</v>
      </c>
      <c r="BH207" s="211">
        <f t="shared" si="17"/>
        <v>0</v>
      </c>
      <c r="BI207" s="211">
        <f t="shared" si="18"/>
        <v>0</v>
      </c>
      <c r="BJ207" s="14" t="s">
        <v>89</v>
      </c>
      <c r="BK207" s="211">
        <f t="shared" si="19"/>
        <v>420.43</v>
      </c>
      <c r="BL207" s="14" t="s">
        <v>163</v>
      </c>
      <c r="BM207" s="210" t="s">
        <v>372</v>
      </c>
    </row>
    <row r="208" spans="1:65" s="2" customFormat="1" ht="37.9" customHeight="1">
      <c r="A208" s="28"/>
      <c r="B208" s="29"/>
      <c r="C208" s="199" t="s">
        <v>266</v>
      </c>
      <c r="D208" s="199" t="s">
        <v>159</v>
      </c>
      <c r="E208" s="200" t="s">
        <v>996</v>
      </c>
      <c r="F208" s="201" t="s">
        <v>997</v>
      </c>
      <c r="G208" s="202" t="s">
        <v>166</v>
      </c>
      <c r="H208" s="203">
        <v>12.32</v>
      </c>
      <c r="I208" s="204">
        <v>62.01</v>
      </c>
      <c r="J208" s="204">
        <f t="shared" si="10"/>
        <v>763.96</v>
      </c>
      <c r="K208" s="205"/>
      <c r="L208" s="33"/>
      <c r="M208" s="206" t="s">
        <v>1</v>
      </c>
      <c r="N208" s="207" t="s">
        <v>42</v>
      </c>
      <c r="O208" s="208">
        <v>0</v>
      </c>
      <c r="P208" s="208">
        <f t="shared" si="11"/>
        <v>0</v>
      </c>
      <c r="Q208" s="208">
        <v>0</v>
      </c>
      <c r="R208" s="208">
        <f t="shared" si="12"/>
        <v>0</v>
      </c>
      <c r="S208" s="208">
        <v>0</v>
      </c>
      <c r="T208" s="209">
        <f t="shared" si="1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210" t="s">
        <v>163</v>
      </c>
      <c r="AT208" s="210" t="s">
        <v>159</v>
      </c>
      <c r="AU208" s="210" t="s">
        <v>89</v>
      </c>
      <c r="AY208" s="14" t="s">
        <v>157</v>
      </c>
      <c r="BE208" s="211">
        <f t="shared" si="14"/>
        <v>0</v>
      </c>
      <c r="BF208" s="211">
        <f t="shared" si="15"/>
        <v>763.96</v>
      </c>
      <c r="BG208" s="211">
        <f t="shared" si="16"/>
        <v>0</v>
      </c>
      <c r="BH208" s="211">
        <f t="shared" si="17"/>
        <v>0</v>
      </c>
      <c r="BI208" s="211">
        <f t="shared" si="18"/>
        <v>0</v>
      </c>
      <c r="BJ208" s="14" t="s">
        <v>89</v>
      </c>
      <c r="BK208" s="211">
        <f t="shared" si="19"/>
        <v>763.96</v>
      </c>
      <c r="BL208" s="14" t="s">
        <v>163</v>
      </c>
      <c r="BM208" s="210" t="s">
        <v>375</v>
      </c>
    </row>
    <row r="209" spans="1:65" s="2" customFormat="1" ht="24.2" customHeight="1">
      <c r="A209" s="28"/>
      <c r="B209" s="29"/>
      <c r="C209" s="199" t="s">
        <v>376</v>
      </c>
      <c r="D209" s="199" t="s">
        <v>159</v>
      </c>
      <c r="E209" s="200" t="s">
        <v>998</v>
      </c>
      <c r="F209" s="201" t="s">
        <v>999</v>
      </c>
      <c r="G209" s="202" t="s">
        <v>297</v>
      </c>
      <c r="H209" s="203">
        <v>3</v>
      </c>
      <c r="I209" s="204">
        <v>0.68</v>
      </c>
      <c r="J209" s="204">
        <f t="shared" si="10"/>
        <v>2.04</v>
      </c>
      <c r="K209" s="205"/>
      <c r="L209" s="33"/>
      <c r="M209" s="206" t="s">
        <v>1</v>
      </c>
      <c r="N209" s="207" t="s">
        <v>42</v>
      </c>
      <c r="O209" s="208">
        <v>0</v>
      </c>
      <c r="P209" s="208">
        <f t="shared" si="11"/>
        <v>0</v>
      </c>
      <c r="Q209" s="208">
        <v>0</v>
      </c>
      <c r="R209" s="208">
        <f t="shared" si="12"/>
        <v>0</v>
      </c>
      <c r="S209" s="208">
        <v>0</v>
      </c>
      <c r="T209" s="209">
        <f t="shared" si="1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210" t="s">
        <v>163</v>
      </c>
      <c r="AT209" s="210" t="s">
        <v>159</v>
      </c>
      <c r="AU209" s="210" t="s">
        <v>89</v>
      </c>
      <c r="AY209" s="14" t="s">
        <v>157</v>
      </c>
      <c r="BE209" s="211">
        <f t="shared" si="14"/>
        <v>0</v>
      </c>
      <c r="BF209" s="211">
        <f t="shared" si="15"/>
        <v>2.04</v>
      </c>
      <c r="BG209" s="211">
        <f t="shared" si="16"/>
        <v>0</v>
      </c>
      <c r="BH209" s="211">
        <f t="shared" si="17"/>
        <v>0</v>
      </c>
      <c r="BI209" s="211">
        <f t="shared" si="18"/>
        <v>0</v>
      </c>
      <c r="BJ209" s="14" t="s">
        <v>89</v>
      </c>
      <c r="BK209" s="211">
        <f t="shared" si="19"/>
        <v>2.04</v>
      </c>
      <c r="BL209" s="14" t="s">
        <v>163</v>
      </c>
      <c r="BM209" s="210" t="s">
        <v>379</v>
      </c>
    </row>
    <row r="210" spans="1:65" s="2" customFormat="1" ht="24.2" customHeight="1">
      <c r="A210" s="28"/>
      <c r="B210" s="29"/>
      <c r="C210" s="199" t="s">
        <v>270</v>
      </c>
      <c r="D210" s="199" t="s">
        <v>159</v>
      </c>
      <c r="E210" s="200" t="s">
        <v>1000</v>
      </c>
      <c r="F210" s="201" t="s">
        <v>1001</v>
      </c>
      <c r="G210" s="202" t="s">
        <v>297</v>
      </c>
      <c r="H210" s="203">
        <v>2</v>
      </c>
      <c r="I210" s="204">
        <v>1.23</v>
      </c>
      <c r="J210" s="204">
        <f t="shared" si="10"/>
        <v>2.46</v>
      </c>
      <c r="K210" s="205"/>
      <c r="L210" s="33"/>
      <c r="M210" s="206" t="s">
        <v>1</v>
      </c>
      <c r="N210" s="207" t="s">
        <v>42</v>
      </c>
      <c r="O210" s="208">
        <v>0</v>
      </c>
      <c r="P210" s="208">
        <f t="shared" si="11"/>
        <v>0</v>
      </c>
      <c r="Q210" s="208">
        <v>0</v>
      </c>
      <c r="R210" s="208">
        <f t="shared" si="12"/>
        <v>0</v>
      </c>
      <c r="S210" s="208">
        <v>0</v>
      </c>
      <c r="T210" s="209">
        <f t="shared" si="1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210" t="s">
        <v>163</v>
      </c>
      <c r="AT210" s="210" t="s">
        <v>159</v>
      </c>
      <c r="AU210" s="210" t="s">
        <v>89</v>
      </c>
      <c r="AY210" s="14" t="s">
        <v>157</v>
      </c>
      <c r="BE210" s="211">
        <f t="shared" si="14"/>
        <v>0</v>
      </c>
      <c r="BF210" s="211">
        <f t="shared" si="15"/>
        <v>2.46</v>
      </c>
      <c r="BG210" s="211">
        <f t="shared" si="16"/>
        <v>0</v>
      </c>
      <c r="BH210" s="211">
        <f t="shared" si="17"/>
        <v>0</v>
      </c>
      <c r="BI210" s="211">
        <f t="shared" si="18"/>
        <v>0</v>
      </c>
      <c r="BJ210" s="14" t="s">
        <v>89</v>
      </c>
      <c r="BK210" s="211">
        <f t="shared" si="19"/>
        <v>2.46</v>
      </c>
      <c r="BL210" s="14" t="s">
        <v>163</v>
      </c>
      <c r="BM210" s="210" t="s">
        <v>382</v>
      </c>
    </row>
    <row r="211" spans="1:65" s="2" customFormat="1" ht="24.2" customHeight="1">
      <c r="A211" s="28"/>
      <c r="B211" s="29"/>
      <c r="C211" s="199" t="s">
        <v>383</v>
      </c>
      <c r="D211" s="199" t="s">
        <v>159</v>
      </c>
      <c r="E211" s="200" t="s">
        <v>1002</v>
      </c>
      <c r="F211" s="201" t="s">
        <v>1003</v>
      </c>
      <c r="G211" s="202" t="s">
        <v>162</v>
      </c>
      <c r="H211" s="203">
        <v>4.92</v>
      </c>
      <c r="I211" s="204">
        <v>22.11</v>
      </c>
      <c r="J211" s="204">
        <f t="shared" si="10"/>
        <v>108.78</v>
      </c>
      <c r="K211" s="205"/>
      <c r="L211" s="33"/>
      <c r="M211" s="206" t="s">
        <v>1</v>
      </c>
      <c r="N211" s="207" t="s">
        <v>42</v>
      </c>
      <c r="O211" s="208">
        <v>0</v>
      </c>
      <c r="P211" s="208">
        <f t="shared" si="11"/>
        <v>0</v>
      </c>
      <c r="Q211" s="208">
        <v>0</v>
      </c>
      <c r="R211" s="208">
        <f t="shared" si="12"/>
        <v>0</v>
      </c>
      <c r="S211" s="208">
        <v>0</v>
      </c>
      <c r="T211" s="209">
        <f t="shared" si="1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210" t="s">
        <v>163</v>
      </c>
      <c r="AT211" s="210" t="s">
        <v>159</v>
      </c>
      <c r="AU211" s="210" t="s">
        <v>89</v>
      </c>
      <c r="AY211" s="14" t="s">
        <v>157</v>
      </c>
      <c r="BE211" s="211">
        <f t="shared" si="14"/>
        <v>0</v>
      </c>
      <c r="BF211" s="211">
        <f t="shared" si="15"/>
        <v>108.78</v>
      </c>
      <c r="BG211" s="211">
        <f t="shared" si="16"/>
        <v>0</v>
      </c>
      <c r="BH211" s="211">
        <f t="shared" si="17"/>
        <v>0</v>
      </c>
      <c r="BI211" s="211">
        <f t="shared" si="18"/>
        <v>0</v>
      </c>
      <c r="BJ211" s="14" t="s">
        <v>89</v>
      </c>
      <c r="BK211" s="211">
        <f t="shared" si="19"/>
        <v>108.78</v>
      </c>
      <c r="BL211" s="14" t="s">
        <v>163</v>
      </c>
      <c r="BM211" s="210" t="s">
        <v>386</v>
      </c>
    </row>
    <row r="212" spans="1:65" s="2" customFormat="1" ht="24.2" customHeight="1">
      <c r="A212" s="28"/>
      <c r="B212" s="29"/>
      <c r="C212" s="199" t="s">
        <v>273</v>
      </c>
      <c r="D212" s="199" t="s">
        <v>159</v>
      </c>
      <c r="E212" s="200" t="s">
        <v>1004</v>
      </c>
      <c r="F212" s="201" t="s">
        <v>1005</v>
      </c>
      <c r="G212" s="202" t="s">
        <v>162</v>
      </c>
      <c r="H212" s="203">
        <v>4.51</v>
      </c>
      <c r="I212" s="204">
        <v>16.579999999999998</v>
      </c>
      <c r="J212" s="204">
        <f t="shared" si="10"/>
        <v>74.78</v>
      </c>
      <c r="K212" s="205"/>
      <c r="L212" s="33"/>
      <c r="M212" s="206" t="s">
        <v>1</v>
      </c>
      <c r="N212" s="207" t="s">
        <v>42</v>
      </c>
      <c r="O212" s="208">
        <v>0</v>
      </c>
      <c r="P212" s="208">
        <f t="shared" si="11"/>
        <v>0</v>
      </c>
      <c r="Q212" s="208">
        <v>0</v>
      </c>
      <c r="R212" s="208">
        <f t="shared" si="12"/>
        <v>0</v>
      </c>
      <c r="S212" s="208">
        <v>0</v>
      </c>
      <c r="T212" s="209">
        <f t="shared" si="1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210" t="s">
        <v>163</v>
      </c>
      <c r="AT212" s="210" t="s">
        <v>159</v>
      </c>
      <c r="AU212" s="210" t="s">
        <v>89</v>
      </c>
      <c r="AY212" s="14" t="s">
        <v>157</v>
      </c>
      <c r="BE212" s="211">
        <f t="shared" si="14"/>
        <v>0</v>
      </c>
      <c r="BF212" s="211">
        <f t="shared" si="15"/>
        <v>74.78</v>
      </c>
      <c r="BG212" s="211">
        <f t="shared" si="16"/>
        <v>0</v>
      </c>
      <c r="BH212" s="211">
        <f t="shared" si="17"/>
        <v>0</v>
      </c>
      <c r="BI212" s="211">
        <f t="shared" si="18"/>
        <v>0</v>
      </c>
      <c r="BJ212" s="14" t="s">
        <v>89</v>
      </c>
      <c r="BK212" s="211">
        <f t="shared" si="19"/>
        <v>74.78</v>
      </c>
      <c r="BL212" s="14" t="s">
        <v>163</v>
      </c>
      <c r="BM212" s="210" t="s">
        <v>389</v>
      </c>
    </row>
    <row r="213" spans="1:65" s="2" customFormat="1" ht="21.75" customHeight="1">
      <c r="A213" s="28"/>
      <c r="B213" s="29"/>
      <c r="C213" s="199" t="s">
        <v>390</v>
      </c>
      <c r="D213" s="199" t="s">
        <v>159</v>
      </c>
      <c r="E213" s="200" t="s">
        <v>351</v>
      </c>
      <c r="F213" s="201" t="s">
        <v>352</v>
      </c>
      <c r="G213" s="202" t="s">
        <v>287</v>
      </c>
      <c r="H213" s="203">
        <v>58.42</v>
      </c>
      <c r="I213" s="204">
        <v>5.21</v>
      </c>
      <c r="J213" s="204">
        <f t="shared" si="10"/>
        <v>304.37</v>
      </c>
      <c r="K213" s="205"/>
      <c r="L213" s="33"/>
      <c r="M213" s="206" t="s">
        <v>1</v>
      </c>
      <c r="N213" s="207" t="s">
        <v>42</v>
      </c>
      <c r="O213" s="208">
        <v>0</v>
      </c>
      <c r="P213" s="208">
        <f t="shared" si="11"/>
        <v>0</v>
      </c>
      <c r="Q213" s="208">
        <v>0</v>
      </c>
      <c r="R213" s="208">
        <f t="shared" si="12"/>
        <v>0</v>
      </c>
      <c r="S213" s="208">
        <v>0</v>
      </c>
      <c r="T213" s="209">
        <f t="shared" si="1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210" t="s">
        <v>163</v>
      </c>
      <c r="AT213" s="210" t="s">
        <v>159</v>
      </c>
      <c r="AU213" s="210" t="s">
        <v>89</v>
      </c>
      <c r="AY213" s="14" t="s">
        <v>157</v>
      </c>
      <c r="BE213" s="211">
        <f t="shared" si="14"/>
        <v>0</v>
      </c>
      <c r="BF213" s="211">
        <f t="shared" si="15"/>
        <v>304.37</v>
      </c>
      <c r="BG213" s="211">
        <f t="shared" si="16"/>
        <v>0</v>
      </c>
      <c r="BH213" s="211">
        <f t="shared" si="17"/>
        <v>0</v>
      </c>
      <c r="BI213" s="211">
        <f t="shared" si="18"/>
        <v>0</v>
      </c>
      <c r="BJ213" s="14" t="s">
        <v>89</v>
      </c>
      <c r="BK213" s="211">
        <f t="shared" si="19"/>
        <v>304.37</v>
      </c>
      <c r="BL213" s="14" t="s">
        <v>163</v>
      </c>
      <c r="BM213" s="210" t="s">
        <v>393</v>
      </c>
    </row>
    <row r="214" spans="1:65" s="2" customFormat="1" ht="33" customHeight="1">
      <c r="A214" s="28"/>
      <c r="B214" s="29"/>
      <c r="C214" s="199" t="s">
        <v>277</v>
      </c>
      <c r="D214" s="199" t="s">
        <v>159</v>
      </c>
      <c r="E214" s="200" t="s">
        <v>1006</v>
      </c>
      <c r="F214" s="201" t="s">
        <v>1007</v>
      </c>
      <c r="G214" s="202" t="s">
        <v>162</v>
      </c>
      <c r="H214" s="203">
        <v>154.03</v>
      </c>
      <c r="I214" s="204">
        <v>3</v>
      </c>
      <c r="J214" s="204">
        <f t="shared" si="10"/>
        <v>462.09</v>
      </c>
      <c r="K214" s="205"/>
      <c r="L214" s="33"/>
      <c r="M214" s="206" t="s">
        <v>1</v>
      </c>
      <c r="N214" s="207" t="s">
        <v>42</v>
      </c>
      <c r="O214" s="208">
        <v>0.32200000000000001</v>
      </c>
      <c r="P214" s="208">
        <f t="shared" si="11"/>
        <v>49.597660000000005</v>
      </c>
      <c r="Q214" s="208">
        <v>0</v>
      </c>
      <c r="R214" s="208">
        <f t="shared" si="12"/>
        <v>0</v>
      </c>
      <c r="S214" s="208">
        <v>0</v>
      </c>
      <c r="T214" s="209">
        <f t="shared" si="1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210" t="s">
        <v>163</v>
      </c>
      <c r="AT214" s="210" t="s">
        <v>159</v>
      </c>
      <c r="AU214" s="210" t="s">
        <v>89</v>
      </c>
      <c r="AY214" s="14" t="s">
        <v>157</v>
      </c>
      <c r="BE214" s="211">
        <f t="shared" si="14"/>
        <v>0</v>
      </c>
      <c r="BF214" s="211">
        <f t="shared" si="15"/>
        <v>462.09</v>
      </c>
      <c r="BG214" s="211">
        <f t="shared" si="16"/>
        <v>0</v>
      </c>
      <c r="BH214" s="211">
        <f t="shared" si="17"/>
        <v>0</v>
      </c>
      <c r="BI214" s="211">
        <f t="shared" si="18"/>
        <v>0</v>
      </c>
      <c r="BJ214" s="14" t="s">
        <v>89</v>
      </c>
      <c r="BK214" s="211">
        <f t="shared" si="19"/>
        <v>462.09</v>
      </c>
      <c r="BL214" s="14" t="s">
        <v>163</v>
      </c>
      <c r="BM214" s="210" t="s">
        <v>396</v>
      </c>
    </row>
    <row r="215" spans="1:65" s="2" customFormat="1" ht="33" customHeight="1">
      <c r="A215" s="28"/>
      <c r="B215" s="29"/>
      <c r="C215" s="199" t="s">
        <v>397</v>
      </c>
      <c r="D215" s="199" t="s">
        <v>159</v>
      </c>
      <c r="E215" s="200" t="s">
        <v>1008</v>
      </c>
      <c r="F215" s="201" t="s">
        <v>1009</v>
      </c>
      <c r="G215" s="202" t="s">
        <v>162</v>
      </c>
      <c r="H215" s="203">
        <v>568.4</v>
      </c>
      <c r="I215" s="204">
        <v>2.36</v>
      </c>
      <c r="J215" s="204">
        <f t="shared" si="10"/>
        <v>1341.42</v>
      </c>
      <c r="K215" s="205"/>
      <c r="L215" s="33"/>
      <c r="M215" s="206" t="s">
        <v>1</v>
      </c>
      <c r="N215" s="207" t="s">
        <v>42</v>
      </c>
      <c r="O215" s="208">
        <v>0</v>
      </c>
      <c r="P215" s="208">
        <f t="shared" si="11"/>
        <v>0</v>
      </c>
      <c r="Q215" s="208">
        <v>0</v>
      </c>
      <c r="R215" s="208">
        <f t="shared" si="12"/>
        <v>0</v>
      </c>
      <c r="S215" s="208">
        <v>0</v>
      </c>
      <c r="T215" s="209">
        <f t="shared" si="1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210" t="s">
        <v>163</v>
      </c>
      <c r="AT215" s="210" t="s">
        <v>159</v>
      </c>
      <c r="AU215" s="210" t="s">
        <v>89</v>
      </c>
      <c r="AY215" s="14" t="s">
        <v>157</v>
      </c>
      <c r="BE215" s="211">
        <f t="shared" si="14"/>
        <v>0</v>
      </c>
      <c r="BF215" s="211">
        <f t="shared" si="15"/>
        <v>1341.42</v>
      </c>
      <c r="BG215" s="211">
        <f t="shared" si="16"/>
        <v>0</v>
      </c>
      <c r="BH215" s="211">
        <f t="shared" si="17"/>
        <v>0</v>
      </c>
      <c r="BI215" s="211">
        <f t="shared" si="18"/>
        <v>0</v>
      </c>
      <c r="BJ215" s="14" t="s">
        <v>89</v>
      </c>
      <c r="BK215" s="211">
        <f t="shared" si="19"/>
        <v>1341.42</v>
      </c>
      <c r="BL215" s="14" t="s">
        <v>163</v>
      </c>
      <c r="BM215" s="210" t="s">
        <v>400</v>
      </c>
    </row>
    <row r="216" spans="1:65" s="2" customFormat="1" ht="37.9" customHeight="1">
      <c r="A216" s="28"/>
      <c r="B216" s="29"/>
      <c r="C216" s="199" t="s">
        <v>280</v>
      </c>
      <c r="D216" s="199" t="s">
        <v>159</v>
      </c>
      <c r="E216" s="200" t="s">
        <v>358</v>
      </c>
      <c r="F216" s="201" t="s">
        <v>359</v>
      </c>
      <c r="G216" s="202" t="s">
        <v>162</v>
      </c>
      <c r="H216" s="203">
        <v>387.92</v>
      </c>
      <c r="I216" s="204">
        <v>0.73</v>
      </c>
      <c r="J216" s="204">
        <f t="shared" si="10"/>
        <v>283.18</v>
      </c>
      <c r="K216" s="205"/>
      <c r="L216" s="33"/>
      <c r="M216" s="206" t="s">
        <v>1</v>
      </c>
      <c r="N216" s="207" t="s">
        <v>42</v>
      </c>
      <c r="O216" s="208">
        <v>0</v>
      </c>
      <c r="P216" s="208">
        <f t="shared" si="11"/>
        <v>0</v>
      </c>
      <c r="Q216" s="208">
        <v>0</v>
      </c>
      <c r="R216" s="208">
        <f t="shared" si="12"/>
        <v>0</v>
      </c>
      <c r="S216" s="208">
        <v>0</v>
      </c>
      <c r="T216" s="209">
        <f t="shared" si="1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210" t="s">
        <v>163</v>
      </c>
      <c r="AT216" s="210" t="s">
        <v>159</v>
      </c>
      <c r="AU216" s="210" t="s">
        <v>89</v>
      </c>
      <c r="AY216" s="14" t="s">
        <v>157</v>
      </c>
      <c r="BE216" s="211">
        <f t="shared" si="14"/>
        <v>0</v>
      </c>
      <c r="BF216" s="211">
        <f t="shared" si="15"/>
        <v>283.18</v>
      </c>
      <c r="BG216" s="211">
        <f t="shared" si="16"/>
        <v>0</v>
      </c>
      <c r="BH216" s="211">
        <f t="shared" si="17"/>
        <v>0</v>
      </c>
      <c r="BI216" s="211">
        <f t="shared" si="18"/>
        <v>0</v>
      </c>
      <c r="BJ216" s="14" t="s">
        <v>89</v>
      </c>
      <c r="BK216" s="211">
        <f t="shared" si="19"/>
        <v>283.18</v>
      </c>
      <c r="BL216" s="14" t="s">
        <v>163</v>
      </c>
      <c r="BM216" s="210" t="s">
        <v>403</v>
      </c>
    </row>
    <row r="217" spans="1:65" s="2" customFormat="1" ht="24.2" customHeight="1">
      <c r="A217" s="28"/>
      <c r="B217" s="29"/>
      <c r="C217" s="199" t="s">
        <v>406</v>
      </c>
      <c r="D217" s="199" t="s">
        <v>159</v>
      </c>
      <c r="E217" s="200" t="s">
        <v>362</v>
      </c>
      <c r="F217" s="201" t="s">
        <v>363</v>
      </c>
      <c r="G217" s="202" t="s">
        <v>162</v>
      </c>
      <c r="H217" s="203">
        <v>4.5</v>
      </c>
      <c r="I217" s="204">
        <v>1.46</v>
      </c>
      <c r="J217" s="204">
        <f t="shared" si="10"/>
        <v>6.57</v>
      </c>
      <c r="K217" s="205"/>
      <c r="L217" s="33"/>
      <c r="M217" s="206" t="s">
        <v>1</v>
      </c>
      <c r="N217" s="207" t="s">
        <v>42</v>
      </c>
      <c r="O217" s="208">
        <v>0.156</v>
      </c>
      <c r="P217" s="208">
        <f t="shared" si="11"/>
        <v>0.70199999999999996</v>
      </c>
      <c r="Q217" s="208">
        <v>0</v>
      </c>
      <c r="R217" s="208">
        <f t="shared" si="12"/>
        <v>0</v>
      </c>
      <c r="S217" s="208">
        <v>0</v>
      </c>
      <c r="T217" s="209">
        <f t="shared" si="1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210" t="s">
        <v>163</v>
      </c>
      <c r="AT217" s="210" t="s">
        <v>159</v>
      </c>
      <c r="AU217" s="210" t="s">
        <v>89</v>
      </c>
      <c r="AY217" s="14" t="s">
        <v>157</v>
      </c>
      <c r="BE217" s="211">
        <f t="shared" si="14"/>
        <v>0</v>
      </c>
      <c r="BF217" s="211">
        <f t="shared" si="15"/>
        <v>6.57</v>
      </c>
      <c r="BG217" s="211">
        <f t="shared" si="16"/>
        <v>0</v>
      </c>
      <c r="BH217" s="211">
        <f t="shared" si="17"/>
        <v>0</v>
      </c>
      <c r="BI217" s="211">
        <f t="shared" si="18"/>
        <v>0</v>
      </c>
      <c r="BJ217" s="14" t="s">
        <v>89</v>
      </c>
      <c r="BK217" s="211">
        <f t="shared" si="19"/>
        <v>6.57</v>
      </c>
      <c r="BL217" s="14" t="s">
        <v>163</v>
      </c>
      <c r="BM217" s="210" t="s">
        <v>409</v>
      </c>
    </row>
    <row r="218" spans="1:65" s="2" customFormat="1" ht="24.2" customHeight="1">
      <c r="A218" s="28"/>
      <c r="B218" s="29"/>
      <c r="C218" s="199" t="s">
        <v>284</v>
      </c>
      <c r="D218" s="199" t="s">
        <v>159</v>
      </c>
      <c r="E218" s="200" t="s">
        <v>365</v>
      </c>
      <c r="F218" s="201" t="s">
        <v>366</v>
      </c>
      <c r="G218" s="202" t="s">
        <v>162</v>
      </c>
      <c r="H218" s="203">
        <v>153.82</v>
      </c>
      <c r="I218" s="204">
        <v>2.09</v>
      </c>
      <c r="J218" s="204">
        <f t="shared" si="10"/>
        <v>321.48</v>
      </c>
      <c r="K218" s="205"/>
      <c r="L218" s="33"/>
      <c r="M218" s="206" t="s">
        <v>1</v>
      </c>
      <c r="N218" s="207" t="s">
        <v>42</v>
      </c>
      <c r="O218" s="208">
        <v>0</v>
      </c>
      <c r="P218" s="208">
        <f t="shared" si="11"/>
        <v>0</v>
      </c>
      <c r="Q218" s="208">
        <v>0</v>
      </c>
      <c r="R218" s="208">
        <f t="shared" si="12"/>
        <v>0</v>
      </c>
      <c r="S218" s="208">
        <v>0</v>
      </c>
      <c r="T218" s="209">
        <f t="shared" si="1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210" t="s">
        <v>163</v>
      </c>
      <c r="AT218" s="210" t="s">
        <v>159</v>
      </c>
      <c r="AU218" s="210" t="s">
        <v>89</v>
      </c>
      <c r="AY218" s="14" t="s">
        <v>157</v>
      </c>
      <c r="BE218" s="211">
        <f t="shared" si="14"/>
        <v>0</v>
      </c>
      <c r="BF218" s="211">
        <f t="shared" si="15"/>
        <v>321.48</v>
      </c>
      <c r="BG218" s="211">
        <f t="shared" si="16"/>
        <v>0</v>
      </c>
      <c r="BH218" s="211">
        <f t="shared" si="17"/>
        <v>0</v>
      </c>
      <c r="BI218" s="211">
        <f t="shared" si="18"/>
        <v>0</v>
      </c>
      <c r="BJ218" s="14" t="s">
        <v>89</v>
      </c>
      <c r="BK218" s="211">
        <f t="shared" si="19"/>
        <v>321.48</v>
      </c>
      <c r="BL218" s="14" t="s">
        <v>163</v>
      </c>
      <c r="BM218" s="210" t="s">
        <v>416</v>
      </c>
    </row>
    <row r="219" spans="1:65" s="2" customFormat="1" ht="21.75" customHeight="1">
      <c r="A219" s="28"/>
      <c r="B219" s="29"/>
      <c r="C219" s="199" t="s">
        <v>417</v>
      </c>
      <c r="D219" s="199" t="s">
        <v>159</v>
      </c>
      <c r="E219" s="200" t="s">
        <v>369</v>
      </c>
      <c r="F219" s="201" t="s">
        <v>370</v>
      </c>
      <c r="G219" s="202" t="s">
        <v>371</v>
      </c>
      <c r="H219" s="203">
        <v>93.68</v>
      </c>
      <c r="I219" s="204">
        <v>22.95</v>
      </c>
      <c r="J219" s="204">
        <f t="shared" si="10"/>
        <v>2149.96</v>
      </c>
      <c r="K219" s="205"/>
      <c r="L219" s="33"/>
      <c r="M219" s="206" t="s">
        <v>1</v>
      </c>
      <c r="N219" s="207" t="s">
        <v>42</v>
      </c>
      <c r="O219" s="208">
        <v>0</v>
      </c>
      <c r="P219" s="208">
        <f t="shared" si="11"/>
        <v>0</v>
      </c>
      <c r="Q219" s="208">
        <v>0</v>
      </c>
      <c r="R219" s="208">
        <f t="shared" si="12"/>
        <v>0</v>
      </c>
      <c r="S219" s="208">
        <v>0</v>
      </c>
      <c r="T219" s="209">
        <f t="shared" si="1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210" t="s">
        <v>163</v>
      </c>
      <c r="AT219" s="210" t="s">
        <v>159</v>
      </c>
      <c r="AU219" s="210" t="s">
        <v>89</v>
      </c>
      <c r="AY219" s="14" t="s">
        <v>157</v>
      </c>
      <c r="BE219" s="211">
        <f t="shared" si="14"/>
        <v>0</v>
      </c>
      <c r="BF219" s="211">
        <f t="shared" si="15"/>
        <v>2149.96</v>
      </c>
      <c r="BG219" s="211">
        <f t="shared" si="16"/>
        <v>0</v>
      </c>
      <c r="BH219" s="211">
        <f t="shared" si="17"/>
        <v>0</v>
      </c>
      <c r="BI219" s="211">
        <f t="shared" si="18"/>
        <v>0</v>
      </c>
      <c r="BJ219" s="14" t="s">
        <v>89</v>
      </c>
      <c r="BK219" s="211">
        <f t="shared" si="19"/>
        <v>2149.96</v>
      </c>
      <c r="BL219" s="14" t="s">
        <v>163</v>
      </c>
      <c r="BM219" s="210" t="s">
        <v>420</v>
      </c>
    </row>
    <row r="220" spans="1:65" s="2" customFormat="1" ht="16.5" customHeight="1">
      <c r="A220" s="28"/>
      <c r="B220" s="29"/>
      <c r="C220" s="199" t="s">
        <v>288</v>
      </c>
      <c r="D220" s="199" t="s">
        <v>159</v>
      </c>
      <c r="E220" s="200" t="s">
        <v>373</v>
      </c>
      <c r="F220" s="201" t="s">
        <v>374</v>
      </c>
      <c r="G220" s="202" t="s">
        <v>371</v>
      </c>
      <c r="H220" s="203">
        <v>468.4</v>
      </c>
      <c r="I220" s="204">
        <v>7.2</v>
      </c>
      <c r="J220" s="204">
        <f t="shared" si="10"/>
        <v>3372.48</v>
      </c>
      <c r="K220" s="205"/>
      <c r="L220" s="33"/>
      <c r="M220" s="206" t="s">
        <v>1</v>
      </c>
      <c r="N220" s="207" t="s">
        <v>42</v>
      </c>
      <c r="O220" s="208">
        <v>0</v>
      </c>
      <c r="P220" s="208">
        <f t="shared" si="11"/>
        <v>0</v>
      </c>
      <c r="Q220" s="208">
        <v>0</v>
      </c>
      <c r="R220" s="208">
        <f t="shared" si="12"/>
        <v>0</v>
      </c>
      <c r="S220" s="208">
        <v>0</v>
      </c>
      <c r="T220" s="209">
        <f t="shared" si="1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210" t="s">
        <v>163</v>
      </c>
      <c r="AT220" s="210" t="s">
        <v>159</v>
      </c>
      <c r="AU220" s="210" t="s">
        <v>89</v>
      </c>
      <c r="AY220" s="14" t="s">
        <v>157</v>
      </c>
      <c r="BE220" s="211">
        <f t="shared" si="14"/>
        <v>0</v>
      </c>
      <c r="BF220" s="211">
        <f t="shared" si="15"/>
        <v>3372.48</v>
      </c>
      <c r="BG220" s="211">
        <f t="shared" si="16"/>
        <v>0</v>
      </c>
      <c r="BH220" s="211">
        <f t="shared" si="17"/>
        <v>0</v>
      </c>
      <c r="BI220" s="211">
        <f t="shared" si="18"/>
        <v>0</v>
      </c>
      <c r="BJ220" s="14" t="s">
        <v>89</v>
      </c>
      <c r="BK220" s="211">
        <f t="shared" si="19"/>
        <v>3372.48</v>
      </c>
      <c r="BL220" s="14" t="s">
        <v>163</v>
      </c>
      <c r="BM220" s="210" t="s">
        <v>423</v>
      </c>
    </row>
    <row r="221" spans="1:65" s="2" customFormat="1" ht="16.5" customHeight="1">
      <c r="A221" s="28"/>
      <c r="B221" s="29"/>
      <c r="C221" s="199" t="s">
        <v>424</v>
      </c>
      <c r="D221" s="199" t="s">
        <v>159</v>
      </c>
      <c r="E221" s="200" t="s">
        <v>377</v>
      </c>
      <c r="F221" s="201" t="s">
        <v>378</v>
      </c>
      <c r="G221" s="202" t="s">
        <v>297</v>
      </c>
      <c r="H221" s="203">
        <v>16.600000000000001</v>
      </c>
      <c r="I221" s="204">
        <v>33.71</v>
      </c>
      <c r="J221" s="204">
        <f t="shared" si="10"/>
        <v>559.59</v>
      </c>
      <c r="K221" s="205"/>
      <c r="L221" s="33"/>
      <c r="M221" s="206" t="s">
        <v>1</v>
      </c>
      <c r="N221" s="207" t="s">
        <v>42</v>
      </c>
      <c r="O221" s="208">
        <v>0</v>
      </c>
      <c r="P221" s="208">
        <f t="shared" si="11"/>
        <v>0</v>
      </c>
      <c r="Q221" s="208">
        <v>0</v>
      </c>
      <c r="R221" s="208">
        <f t="shared" si="12"/>
        <v>0</v>
      </c>
      <c r="S221" s="208">
        <v>0</v>
      </c>
      <c r="T221" s="209">
        <f t="shared" si="1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210" t="s">
        <v>163</v>
      </c>
      <c r="AT221" s="210" t="s">
        <v>159</v>
      </c>
      <c r="AU221" s="210" t="s">
        <v>89</v>
      </c>
      <c r="AY221" s="14" t="s">
        <v>157</v>
      </c>
      <c r="BE221" s="211">
        <f t="shared" si="14"/>
        <v>0</v>
      </c>
      <c r="BF221" s="211">
        <f t="shared" si="15"/>
        <v>559.59</v>
      </c>
      <c r="BG221" s="211">
        <f t="shared" si="16"/>
        <v>0</v>
      </c>
      <c r="BH221" s="211">
        <f t="shared" si="17"/>
        <v>0</v>
      </c>
      <c r="BI221" s="211">
        <f t="shared" si="18"/>
        <v>0</v>
      </c>
      <c r="BJ221" s="14" t="s">
        <v>89</v>
      </c>
      <c r="BK221" s="211">
        <f t="shared" si="19"/>
        <v>559.59</v>
      </c>
      <c r="BL221" s="14" t="s">
        <v>163</v>
      </c>
      <c r="BM221" s="210" t="s">
        <v>427</v>
      </c>
    </row>
    <row r="222" spans="1:65" s="2" customFormat="1" ht="21.75" customHeight="1">
      <c r="A222" s="28"/>
      <c r="B222" s="29"/>
      <c r="C222" s="199" t="s">
        <v>293</v>
      </c>
      <c r="D222" s="199" t="s">
        <v>159</v>
      </c>
      <c r="E222" s="200" t="s">
        <v>380</v>
      </c>
      <c r="F222" s="201" t="s">
        <v>381</v>
      </c>
      <c r="G222" s="202" t="s">
        <v>287</v>
      </c>
      <c r="H222" s="203">
        <v>16.600000000000001</v>
      </c>
      <c r="I222" s="204">
        <v>9.18</v>
      </c>
      <c r="J222" s="204">
        <f t="shared" si="10"/>
        <v>152.38999999999999</v>
      </c>
      <c r="K222" s="205"/>
      <c r="L222" s="33"/>
      <c r="M222" s="206" t="s">
        <v>1</v>
      </c>
      <c r="N222" s="207" t="s">
        <v>42</v>
      </c>
      <c r="O222" s="208">
        <v>0</v>
      </c>
      <c r="P222" s="208">
        <f t="shared" si="11"/>
        <v>0</v>
      </c>
      <c r="Q222" s="208">
        <v>0</v>
      </c>
      <c r="R222" s="208">
        <f t="shared" si="12"/>
        <v>0</v>
      </c>
      <c r="S222" s="208">
        <v>0</v>
      </c>
      <c r="T222" s="209">
        <f t="shared" si="1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210" t="s">
        <v>163</v>
      </c>
      <c r="AT222" s="210" t="s">
        <v>159</v>
      </c>
      <c r="AU222" s="210" t="s">
        <v>89</v>
      </c>
      <c r="AY222" s="14" t="s">
        <v>157</v>
      </c>
      <c r="BE222" s="211">
        <f t="shared" si="14"/>
        <v>0</v>
      </c>
      <c r="BF222" s="211">
        <f t="shared" si="15"/>
        <v>152.38999999999999</v>
      </c>
      <c r="BG222" s="211">
        <f t="shared" si="16"/>
        <v>0</v>
      </c>
      <c r="BH222" s="211">
        <f t="shared" si="17"/>
        <v>0</v>
      </c>
      <c r="BI222" s="211">
        <f t="shared" si="18"/>
        <v>0</v>
      </c>
      <c r="BJ222" s="14" t="s">
        <v>89</v>
      </c>
      <c r="BK222" s="211">
        <f t="shared" si="19"/>
        <v>152.38999999999999</v>
      </c>
      <c r="BL222" s="14" t="s">
        <v>163</v>
      </c>
      <c r="BM222" s="210" t="s">
        <v>430</v>
      </c>
    </row>
    <row r="223" spans="1:65" s="2" customFormat="1" ht="21.75" customHeight="1">
      <c r="A223" s="28"/>
      <c r="B223" s="29"/>
      <c r="C223" s="199" t="s">
        <v>431</v>
      </c>
      <c r="D223" s="199" t="s">
        <v>159</v>
      </c>
      <c r="E223" s="200" t="s">
        <v>384</v>
      </c>
      <c r="F223" s="201" t="s">
        <v>385</v>
      </c>
      <c r="G223" s="202" t="s">
        <v>371</v>
      </c>
      <c r="H223" s="203">
        <v>93.68</v>
      </c>
      <c r="I223" s="204">
        <v>7.9</v>
      </c>
      <c r="J223" s="204">
        <f t="shared" si="10"/>
        <v>740.07</v>
      </c>
      <c r="K223" s="205"/>
      <c r="L223" s="33"/>
      <c r="M223" s="206" t="s">
        <v>1</v>
      </c>
      <c r="N223" s="207" t="s">
        <v>42</v>
      </c>
      <c r="O223" s="208">
        <v>0</v>
      </c>
      <c r="P223" s="208">
        <f t="shared" si="11"/>
        <v>0</v>
      </c>
      <c r="Q223" s="208">
        <v>0</v>
      </c>
      <c r="R223" s="208">
        <f t="shared" si="12"/>
        <v>0</v>
      </c>
      <c r="S223" s="208">
        <v>0</v>
      </c>
      <c r="T223" s="209">
        <f t="shared" si="1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210" t="s">
        <v>163</v>
      </c>
      <c r="AT223" s="210" t="s">
        <v>159</v>
      </c>
      <c r="AU223" s="210" t="s">
        <v>89</v>
      </c>
      <c r="AY223" s="14" t="s">
        <v>157</v>
      </c>
      <c r="BE223" s="211">
        <f t="shared" si="14"/>
        <v>0</v>
      </c>
      <c r="BF223" s="211">
        <f t="shared" si="15"/>
        <v>740.07</v>
      </c>
      <c r="BG223" s="211">
        <f t="shared" si="16"/>
        <v>0</v>
      </c>
      <c r="BH223" s="211">
        <f t="shared" si="17"/>
        <v>0</v>
      </c>
      <c r="BI223" s="211">
        <f t="shared" si="18"/>
        <v>0</v>
      </c>
      <c r="BJ223" s="14" t="s">
        <v>89</v>
      </c>
      <c r="BK223" s="211">
        <f t="shared" si="19"/>
        <v>740.07</v>
      </c>
      <c r="BL223" s="14" t="s">
        <v>163</v>
      </c>
      <c r="BM223" s="210" t="s">
        <v>435</v>
      </c>
    </row>
    <row r="224" spans="1:65" s="2" customFormat="1" ht="24.2" customHeight="1">
      <c r="A224" s="28"/>
      <c r="B224" s="29"/>
      <c r="C224" s="199" t="s">
        <v>298</v>
      </c>
      <c r="D224" s="199" t="s">
        <v>159</v>
      </c>
      <c r="E224" s="200" t="s">
        <v>387</v>
      </c>
      <c r="F224" s="201" t="s">
        <v>388</v>
      </c>
      <c r="G224" s="202" t="s">
        <v>371</v>
      </c>
      <c r="H224" s="203">
        <v>1779.92</v>
      </c>
      <c r="I224" s="204">
        <v>0.28999999999999998</v>
      </c>
      <c r="J224" s="204">
        <f t="shared" si="10"/>
        <v>516.17999999999995</v>
      </c>
      <c r="K224" s="205"/>
      <c r="L224" s="33"/>
      <c r="M224" s="206" t="s">
        <v>1</v>
      </c>
      <c r="N224" s="207" t="s">
        <v>42</v>
      </c>
      <c r="O224" s="208">
        <v>0</v>
      </c>
      <c r="P224" s="208">
        <f t="shared" si="11"/>
        <v>0</v>
      </c>
      <c r="Q224" s="208">
        <v>0</v>
      </c>
      <c r="R224" s="208">
        <f t="shared" si="12"/>
        <v>0</v>
      </c>
      <c r="S224" s="208">
        <v>0</v>
      </c>
      <c r="T224" s="209">
        <f t="shared" si="1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210" t="s">
        <v>163</v>
      </c>
      <c r="AT224" s="210" t="s">
        <v>159</v>
      </c>
      <c r="AU224" s="210" t="s">
        <v>89</v>
      </c>
      <c r="AY224" s="14" t="s">
        <v>157</v>
      </c>
      <c r="BE224" s="211">
        <f t="shared" si="14"/>
        <v>0</v>
      </c>
      <c r="BF224" s="211">
        <f t="shared" si="15"/>
        <v>516.17999999999995</v>
      </c>
      <c r="BG224" s="211">
        <f t="shared" si="16"/>
        <v>0</v>
      </c>
      <c r="BH224" s="211">
        <f t="shared" si="17"/>
        <v>0</v>
      </c>
      <c r="BI224" s="211">
        <f t="shared" si="18"/>
        <v>0</v>
      </c>
      <c r="BJ224" s="14" t="s">
        <v>89</v>
      </c>
      <c r="BK224" s="211">
        <f t="shared" si="19"/>
        <v>516.17999999999995</v>
      </c>
      <c r="BL224" s="14" t="s">
        <v>163</v>
      </c>
      <c r="BM224" s="210" t="s">
        <v>440</v>
      </c>
    </row>
    <row r="225" spans="1:65" s="2" customFormat="1" ht="24.2" customHeight="1">
      <c r="A225" s="28"/>
      <c r="B225" s="29"/>
      <c r="C225" s="199" t="s">
        <v>441</v>
      </c>
      <c r="D225" s="199" t="s">
        <v>159</v>
      </c>
      <c r="E225" s="200" t="s">
        <v>391</v>
      </c>
      <c r="F225" s="201" t="s">
        <v>392</v>
      </c>
      <c r="G225" s="202" t="s">
        <v>371</v>
      </c>
      <c r="H225" s="203">
        <v>93.68</v>
      </c>
      <c r="I225" s="204">
        <v>10.36</v>
      </c>
      <c r="J225" s="204">
        <f t="shared" si="10"/>
        <v>970.52</v>
      </c>
      <c r="K225" s="205"/>
      <c r="L225" s="33"/>
      <c r="M225" s="206" t="s">
        <v>1</v>
      </c>
      <c r="N225" s="207" t="s">
        <v>42</v>
      </c>
      <c r="O225" s="208">
        <v>0</v>
      </c>
      <c r="P225" s="208">
        <f t="shared" si="11"/>
        <v>0</v>
      </c>
      <c r="Q225" s="208">
        <v>0</v>
      </c>
      <c r="R225" s="208">
        <f t="shared" si="12"/>
        <v>0</v>
      </c>
      <c r="S225" s="208">
        <v>0</v>
      </c>
      <c r="T225" s="209">
        <f t="shared" si="1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210" t="s">
        <v>163</v>
      </c>
      <c r="AT225" s="210" t="s">
        <v>159</v>
      </c>
      <c r="AU225" s="210" t="s">
        <v>89</v>
      </c>
      <c r="AY225" s="14" t="s">
        <v>157</v>
      </c>
      <c r="BE225" s="211">
        <f t="shared" si="14"/>
        <v>0</v>
      </c>
      <c r="BF225" s="211">
        <f t="shared" si="15"/>
        <v>970.52</v>
      </c>
      <c r="BG225" s="211">
        <f t="shared" si="16"/>
        <v>0</v>
      </c>
      <c r="BH225" s="211">
        <f t="shared" si="17"/>
        <v>0</v>
      </c>
      <c r="BI225" s="211">
        <f t="shared" si="18"/>
        <v>0</v>
      </c>
      <c r="BJ225" s="14" t="s">
        <v>89</v>
      </c>
      <c r="BK225" s="211">
        <f t="shared" si="19"/>
        <v>970.52</v>
      </c>
      <c r="BL225" s="14" t="s">
        <v>163</v>
      </c>
      <c r="BM225" s="210" t="s">
        <v>444</v>
      </c>
    </row>
    <row r="226" spans="1:65" s="2" customFormat="1" ht="24.2" customHeight="1">
      <c r="A226" s="28"/>
      <c r="B226" s="29"/>
      <c r="C226" s="199" t="s">
        <v>302</v>
      </c>
      <c r="D226" s="199" t="s">
        <v>159</v>
      </c>
      <c r="E226" s="200" t="s">
        <v>394</v>
      </c>
      <c r="F226" s="201" t="s">
        <v>395</v>
      </c>
      <c r="G226" s="202" t="s">
        <v>371</v>
      </c>
      <c r="H226" s="203">
        <v>93.68</v>
      </c>
      <c r="I226" s="204">
        <v>1.1599999999999999</v>
      </c>
      <c r="J226" s="204">
        <f t="shared" si="10"/>
        <v>108.67</v>
      </c>
      <c r="K226" s="205"/>
      <c r="L226" s="33"/>
      <c r="M226" s="206" t="s">
        <v>1</v>
      </c>
      <c r="N226" s="207" t="s">
        <v>42</v>
      </c>
      <c r="O226" s="208">
        <v>0</v>
      </c>
      <c r="P226" s="208">
        <f t="shared" si="11"/>
        <v>0</v>
      </c>
      <c r="Q226" s="208">
        <v>0</v>
      </c>
      <c r="R226" s="208">
        <f t="shared" si="12"/>
        <v>0</v>
      </c>
      <c r="S226" s="208">
        <v>0</v>
      </c>
      <c r="T226" s="209">
        <f t="shared" si="1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210" t="s">
        <v>163</v>
      </c>
      <c r="AT226" s="210" t="s">
        <v>159</v>
      </c>
      <c r="AU226" s="210" t="s">
        <v>89</v>
      </c>
      <c r="AY226" s="14" t="s">
        <v>157</v>
      </c>
      <c r="BE226" s="211">
        <f t="shared" si="14"/>
        <v>0</v>
      </c>
      <c r="BF226" s="211">
        <f t="shared" si="15"/>
        <v>108.67</v>
      </c>
      <c r="BG226" s="211">
        <f t="shared" si="16"/>
        <v>0</v>
      </c>
      <c r="BH226" s="211">
        <f t="shared" si="17"/>
        <v>0</v>
      </c>
      <c r="BI226" s="211">
        <f t="shared" si="18"/>
        <v>0</v>
      </c>
      <c r="BJ226" s="14" t="s">
        <v>89</v>
      </c>
      <c r="BK226" s="211">
        <f t="shared" si="19"/>
        <v>108.67</v>
      </c>
      <c r="BL226" s="14" t="s">
        <v>163</v>
      </c>
      <c r="BM226" s="210" t="s">
        <v>447</v>
      </c>
    </row>
    <row r="227" spans="1:65" s="2" customFormat="1" ht="24.2" customHeight="1">
      <c r="A227" s="28"/>
      <c r="B227" s="29"/>
      <c r="C227" s="199" t="s">
        <v>448</v>
      </c>
      <c r="D227" s="199" t="s">
        <v>159</v>
      </c>
      <c r="E227" s="200" t="s">
        <v>398</v>
      </c>
      <c r="F227" s="201" t="s">
        <v>399</v>
      </c>
      <c r="G227" s="202" t="s">
        <v>371</v>
      </c>
      <c r="H227" s="203">
        <v>93.68</v>
      </c>
      <c r="I227" s="204">
        <v>10</v>
      </c>
      <c r="J227" s="204">
        <f t="shared" si="10"/>
        <v>936.8</v>
      </c>
      <c r="K227" s="205"/>
      <c r="L227" s="33"/>
      <c r="M227" s="206" t="s">
        <v>1</v>
      </c>
      <c r="N227" s="207" t="s">
        <v>42</v>
      </c>
      <c r="O227" s="208">
        <v>0</v>
      </c>
      <c r="P227" s="208">
        <f t="shared" si="11"/>
        <v>0</v>
      </c>
      <c r="Q227" s="208">
        <v>0</v>
      </c>
      <c r="R227" s="208">
        <f t="shared" si="12"/>
        <v>0</v>
      </c>
      <c r="S227" s="208">
        <v>0</v>
      </c>
      <c r="T227" s="209">
        <f t="shared" si="1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210" t="s">
        <v>163</v>
      </c>
      <c r="AT227" s="210" t="s">
        <v>159</v>
      </c>
      <c r="AU227" s="210" t="s">
        <v>89</v>
      </c>
      <c r="AY227" s="14" t="s">
        <v>157</v>
      </c>
      <c r="BE227" s="211">
        <f t="shared" si="14"/>
        <v>0</v>
      </c>
      <c r="BF227" s="211">
        <f t="shared" si="15"/>
        <v>936.8</v>
      </c>
      <c r="BG227" s="211">
        <f t="shared" si="16"/>
        <v>0</v>
      </c>
      <c r="BH227" s="211">
        <f t="shared" si="17"/>
        <v>0</v>
      </c>
      <c r="BI227" s="211">
        <f t="shared" si="18"/>
        <v>0</v>
      </c>
      <c r="BJ227" s="14" t="s">
        <v>89</v>
      </c>
      <c r="BK227" s="211">
        <f t="shared" si="19"/>
        <v>936.8</v>
      </c>
      <c r="BL227" s="14" t="s">
        <v>163</v>
      </c>
      <c r="BM227" s="210" t="s">
        <v>451</v>
      </c>
    </row>
    <row r="228" spans="1:65" s="2" customFormat="1" ht="16.5" customHeight="1">
      <c r="A228" s="28"/>
      <c r="B228" s="29"/>
      <c r="C228" s="199" t="s">
        <v>305</v>
      </c>
      <c r="D228" s="199" t="s">
        <v>159</v>
      </c>
      <c r="E228" s="200" t="s">
        <v>401</v>
      </c>
      <c r="F228" s="201" t="s">
        <v>402</v>
      </c>
      <c r="G228" s="202" t="s">
        <v>297</v>
      </c>
      <c r="H228" s="203">
        <v>2</v>
      </c>
      <c r="I228" s="204">
        <v>200</v>
      </c>
      <c r="J228" s="204">
        <f t="shared" si="10"/>
        <v>400</v>
      </c>
      <c r="K228" s="205"/>
      <c r="L228" s="33"/>
      <c r="M228" s="206" t="s">
        <v>1</v>
      </c>
      <c r="N228" s="207" t="s">
        <v>42</v>
      </c>
      <c r="O228" s="208">
        <v>0</v>
      </c>
      <c r="P228" s="208">
        <f t="shared" si="11"/>
        <v>0</v>
      </c>
      <c r="Q228" s="208">
        <v>0</v>
      </c>
      <c r="R228" s="208">
        <f t="shared" si="12"/>
        <v>0</v>
      </c>
      <c r="S228" s="208">
        <v>0</v>
      </c>
      <c r="T228" s="209">
        <f t="shared" si="1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210" t="s">
        <v>163</v>
      </c>
      <c r="AT228" s="210" t="s">
        <v>159</v>
      </c>
      <c r="AU228" s="210" t="s">
        <v>89</v>
      </c>
      <c r="AY228" s="14" t="s">
        <v>157</v>
      </c>
      <c r="BE228" s="211">
        <f t="shared" si="14"/>
        <v>0</v>
      </c>
      <c r="BF228" s="211">
        <f t="shared" si="15"/>
        <v>400</v>
      </c>
      <c r="BG228" s="211">
        <f t="shared" si="16"/>
        <v>0</v>
      </c>
      <c r="BH228" s="211">
        <f t="shared" si="17"/>
        <v>0</v>
      </c>
      <c r="BI228" s="211">
        <f t="shared" si="18"/>
        <v>0</v>
      </c>
      <c r="BJ228" s="14" t="s">
        <v>89</v>
      </c>
      <c r="BK228" s="211">
        <f t="shared" si="19"/>
        <v>400</v>
      </c>
      <c r="BL228" s="14" t="s">
        <v>163</v>
      </c>
      <c r="BM228" s="210" t="s">
        <v>455</v>
      </c>
    </row>
    <row r="229" spans="1:65" s="12" customFormat="1" ht="22.9" customHeight="1">
      <c r="B229" s="184"/>
      <c r="C229" s="185"/>
      <c r="D229" s="186" t="s">
        <v>75</v>
      </c>
      <c r="E229" s="197" t="s">
        <v>404</v>
      </c>
      <c r="F229" s="197" t="s">
        <v>405</v>
      </c>
      <c r="G229" s="185"/>
      <c r="H229" s="185"/>
      <c r="I229" s="185"/>
      <c r="J229" s="198">
        <f>BK229</f>
        <v>3934.15</v>
      </c>
      <c r="K229" s="185"/>
      <c r="L229" s="189"/>
      <c r="M229" s="190"/>
      <c r="N229" s="191"/>
      <c r="O229" s="191"/>
      <c r="P229" s="192">
        <f>P230</f>
        <v>0</v>
      </c>
      <c r="Q229" s="191"/>
      <c r="R229" s="192">
        <f>R230</f>
        <v>0</v>
      </c>
      <c r="S229" s="191"/>
      <c r="T229" s="193">
        <f>T230</f>
        <v>0</v>
      </c>
      <c r="AR229" s="194" t="s">
        <v>83</v>
      </c>
      <c r="AT229" s="195" t="s">
        <v>75</v>
      </c>
      <c r="AU229" s="195" t="s">
        <v>83</v>
      </c>
      <c r="AY229" s="194" t="s">
        <v>157</v>
      </c>
      <c r="BK229" s="196">
        <f>BK230</f>
        <v>3934.15</v>
      </c>
    </row>
    <row r="230" spans="1:65" s="2" customFormat="1" ht="24.2" customHeight="1">
      <c r="A230" s="28"/>
      <c r="B230" s="29"/>
      <c r="C230" s="199" t="s">
        <v>456</v>
      </c>
      <c r="D230" s="199" t="s">
        <v>159</v>
      </c>
      <c r="E230" s="200" t="s">
        <v>407</v>
      </c>
      <c r="F230" s="201" t="s">
        <v>408</v>
      </c>
      <c r="G230" s="202" t="s">
        <v>371</v>
      </c>
      <c r="H230" s="203">
        <v>180.3</v>
      </c>
      <c r="I230" s="204">
        <v>21.82</v>
      </c>
      <c r="J230" s="204">
        <f>ROUND(I230*H230,2)</f>
        <v>3934.15</v>
      </c>
      <c r="K230" s="205"/>
      <c r="L230" s="33"/>
      <c r="M230" s="206" t="s">
        <v>1</v>
      </c>
      <c r="N230" s="207" t="s">
        <v>42</v>
      </c>
      <c r="O230" s="208">
        <v>0</v>
      </c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210" t="s">
        <v>163</v>
      </c>
      <c r="AT230" s="210" t="s">
        <v>159</v>
      </c>
      <c r="AU230" s="210" t="s">
        <v>89</v>
      </c>
      <c r="AY230" s="14" t="s">
        <v>157</v>
      </c>
      <c r="BE230" s="211">
        <f>IF(N230="základná",J230,0)</f>
        <v>0</v>
      </c>
      <c r="BF230" s="211">
        <f>IF(N230="znížená",J230,0)</f>
        <v>3934.15</v>
      </c>
      <c r="BG230" s="211">
        <f>IF(N230="zákl. prenesená",J230,0)</f>
        <v>0</v>
      </c>
      <c r="BH230" s="211">
        <f>IF(N230="zníž. prenesená",J230,0)</f>
        <v>0</v>
      </c>
      <c r="BI230" s="211">
        <f>IF(N230="nulová",J230,0)</f>
        <v>0</v>
      </c>
      <c r="BJ230" s="14" t="s">
        <v>89</v>
      </c>
      <c r="BK230" s="211">
        <f>ROUND(I230*H230,2)</f>
        <v>3934.15</v>
      </c>
      <c r="BL230" s="14" t="s">
        <v>163</v>
      </c>
      <c r="BM230" s="210" t="s">
        <v>459</v>
      </c>
    </row>
    <row r="231" spans="1:65" s="12" customFormat="1" ht="25.9" customHeight="1">
      <c r="B231" s="184"/>
      <c r="C231" s="185"/>
      <c r="D231" s="186" t="s">
        <v>75</v>
      </c>
      <c r="E231" s="187" t="s">
        <v>410</v>
      </c>
      <c r="F231" s="187" t="s">
        <v>411</v>
      </c>
      <c r="G231" s="185"/>
      <c r="H231" s="185"/>
      <c r="I231" s="185"/>
      <c r="J231" s="188">
        <f>BK231</f>
        <v>86134.23</v>
      </c>
      <c r="K231" s="185"/>
      <c r="L231" s="189"/>
      <c r="M231" s="190"/>
      <c r="N231" s="191"/>
      <c r="O231" s="191"/>
      <c r="P231" s="192">
        <f>P232+P239+P279+P287+P289+P292+P301+P312+P316+P325+P327+P334</f>
        <v>150.50539999999998</v>
      </c>
      <c r="Q231" s="191"/>
      <c r="R231" s="192">
        <f>R232+R239+R279+R287+R289+R292+R301+R312+R316+R325+R327+R334</f>
        <v>0.40410000000000001</v>
      </c>
      <c r="S231" s="191"/>
      <c r="T231" s="193">
        <f>T232+T239+T279+T287+T289+T292+T301+T312+T316+T325+T327+T334</f>
        <v>0</v>
      </c>
      <c r="AR231" s="194" t="s">
        <v>89</v>
      </c>
      <c r="AT231" s="195" t="s">
        <v>75</v>
      </c>
      <c r="AU231" s="195" t="s">
        <v>76</v>
      </c>
      <c r="AY231" s="194" t="s">
        <v>157</v>
      </c>
      <c r="BK231" s="196">
        <f>BK232+BK239+BK279+BK287+BK289+BK292+BK301+BK312+BK316+BK325+BK327+BK334</f>
        <v>86134.23</v>
      </c>
    </row>
    <row r="232" spans="1:65" s="12" customFormat="1" ht="22.9" customHeight="1">
      <c r="B232" s="184"/>
      <c r="C232" s="185"/>
      <c r="D232" s="186" t="s">
        <v>75</v>
      </c>
      <c r="E232" s="197" t="s">
        <v>412</v>
      </c>
      <c r="F232" s="197" t="s">
        <v>413</v>
      </c>
      <c r="G232" s="185"/>
      <c r="H232" s="185"/>
      <c r="I232" s="185"/>
      <c r="J232" s="198">
        <f>BK232</f>
        <v>3012.06</v>
      </c>
      <c r="K232" s="185"/>
      <c r="L232" s="189"/>
      <c r="M232" s="190"/>
      <c r="N232" s="191"/>
      <c r="O232" s="191"/>
      <c r="P232" s="192">
        <f>SUM(P233:P238)</f>
        <v>23.846399999999999</v>
      </c>
      <c r="Q232" s="191"/>
      <c r="R232" s="192">
        <f>SUM(R233:R238)</f>
        <v>0.34560000000000002</v>
      </c>
      <c r="S232" s="191"/>
      <c r="T232" s="193">
        <f>SUM(T233:T238)</f>
        <v>0</v>
      </c>
      <c r="AR232" s="194" t="s">
        <v>89</v>
      </c>
      <c r="AT232" s="195" t="s">
        <v>75</v>
      </c>
      <c r="AU232" s="195" t="s">
        <v>83</v>
      </c>
      <c r="AY232" s="194" t="s">
        <v>157</v>
      </c>
      <c r="BK232" s="196">
        <f>SUM(BK233:BK238)</f>
        <v>3012.06</v>
      </c>
    </row>
    <row r="233" spans="1:65" s="2" customFormat="1" ht="24.2" customHeight="1">
      <c r="A233" s="28"/>
      <c r="B233" s="29"/>
      <c r="C233" s="199" t="s">
        <v>309</v>
      </c>
      <c r="D233" s="199" t="s">
        <v>159</v>
      </c>
      <c r="E233" s="200" t="s">
        <v>414</v>
      </c>
      <c r="F233" s="201" t="s">
        <v>415</v>
      </c>
      <c r="G233" s="202" t="s">
        <v>162</v>
      </c>
      <c r="H233" s="203">
        <v>115.2</v>
      </c>
      <c r="I233" s="204">
        <v>10.76</v>
      </c>
      <c r="J233" s="204">
        <f t="shared" ref="J233:J238" si="20">ROUND(I233*H233,2)</f>
        <v>1239.55</v>
      </c>
      <c r="K233" s="205"/>
      <c r="L233" s="33"/>
      <c r="M233" s="206" t="s">
        <v>1</v>
      </c>
      <c r="N233" s="207" t="s">
        <v>42</v>
      </c>
      <c r="O233" s="208">
        <v>0.20699999999999999</v>
      </c>
      <c r="P233" s="208">
        <f t="shared" ref="P233:P238" si="21">O233*H233</f>
        <v>23.846399999999999</v>
      </c>
      <c r="Q233" s="208">
        <v>3.0000000000000001E-3</v>
      </c>
      <c r="R233" s="208">
        <f t="shared" ref="R233:R238" si="22">Q233*H233</f>
        <v>0.34560000000000002</v>
      </c>
      <c r="S233" s="208">
        <v>0</v>
      </c>
      <c r="T233" s="209">
        <f t="shared" ref="T233:T238" si="23"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210" t="s">
        <v>189</v>
      </c>
      <c r="AT233" s="210" t="s">
        <v>159</v>
      </c>
      <c r="AU233" s="210" t="s">
        <v>89</v>
      </c>
      <c r="AY233" s="14" t="s">
        <v>157</v>
      </c>
      <c r="BE233" s="211">
        <f t="shared" ref="BE233:BE238" si="24">IF(N233="základná",J233,0)</f>
        <v>0</v>
      </c>
      <c r="BF233" s="211">
        <f t="shared" ref="BF233:BF238" si="25">IF(N233="znížená",J233,0)</f>
        <v>1239.55</v>
      </c>
      <c r="BG233" s="211">
        <f t="shared" ref="BG233:BG238" si="26">IF(N233="zákl. prenesená",J233,0)</f>
        <v>0</v>
      </c>
      <c r="BH233" s="211">
        <f t="shared" ref="BH233:BH238" si="27">IF(N233="zníž. prenesená",J233,0)</f>
        <v>0</v>
      </c>
      <c r="BI233" s="211">
        <f t="shared" ref="BI233:BI238" si="28">IF(N233="nulová",J233,0)</f>
        <v>0</v>
      </c>
      <c r="BJ233" s="14" t="s">
        <v>89</v>
      </c>
      <c r="BK233" s="211">
        <f t="shared" ref="BK233:BK238" si="29">ROUND(I233*H233,2)</f>
        <v>1239.55</v>
      </c>
      <c r="BL233" s="14" t="s">
        <v>189</v>
      </c>
      <c r="BM233" s="210" t="s">
        <v>460</v>
      </c>
    </row>
    <row r="234" spans="1:65" s="2" customFormat="1" ht="24.2" customHeight="1">
      <c r="A234" s="28"/>
      <c r="B234" s="29"/>
      <c r="C234" s="199" t="s">
        <v>461</v>
      </c>
      <c r="D234" s="199" t="s">
        <v>159</v>
      </c>
      <c r="E234" s="200" t="s">
        <v>418</v>
      </c>
      <c r="F234" s="201" t="s">
        <v>419</v>
      </c>
      <c r="G234" s="202" t="s">
        <v>162</v>
      </c>
      <c r="H234" s="203">
        <v>115.2</v>
      </c>
      <c r="I234" s="204">
        <v>3.27</v>
      </c>
      <c r="J234" s="204">
        <f t="shared" si="20"/>
        <v>376.7</v>
      </c>
      <c r="K234" s="205"/>
      <c r="L234" s="33"/>
      <c r="M234" s="206" t="s">
        <v>1</v>
      </c>
      <c r="N234" s="207" t="s">
        <v>42</v>
      </c>
      <c r="O234" s="208">
        <v>0</v>
      </c>
      <c r="P234" s="208">
        <f t="shared" si="21"/>
        <v>0</v>
      </c>
      <c r="Q234" s="208">
        <v>0</v>
      </c>
      <c r="R234" s="208">
        <f t="shared" si="22"/>
        <v>0</v>
      </c>
      <c r="S234" s="208">
        <v>0</v>
      </c>
      <c r="T234" s="209">
        <f t="shared" si="23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210" t="s">
        <v>189</v>
      </c>
      <c r="AT234" s="210" t="s">
        <v>159</v>
      </c>
      <c r="AU234" s="210" t="s">
        <v>89</v>
      </c>
      <c r="AY234" s="14" t="s">
        <v>157</v>
      </c>
      <c r="BE234" s="211">
        <f t="shared" si="24"/>
        <v>0</v>
      </c>
      <c r="BF234" s="211">
        <f t="shared" si="25"/>
        <v>376.7</v>
      </c>
      <c r="BG234" s="211">
        <f t="shared" si="26"/>
        <v>0</v>
      </c>
      <c r="BH234" s="211">
        <f t="shared" si="27"/>
        <v>0</v>
      </c>
      <c r="BI234" s="211">
        <f t="shared" si="28"/>
        <v>0</v>
      </c>
      <c r="BJ234" s="14" t="s">
        <v>89</v>
      </c>
      <c r="BK234" s="211">
        <f t="shared" si="29"/>
        <v>376.7</v>
      </c>
      <c r="BL234" s="14" t="s">
        <v>189</v>
      </c>
      <c r="BM234" s="210" t="s">
        <v>464</v>
      </c>
    </row>
    <row r="235" spans="1:65" s="2" customFormat="1" ht="37.9" customHeight="1">
      <c r="A235" s="28"/>
      <c r="B235" s="29"/>
      <c r="C235" s="212" t="s">
        <v>312</v>
      </c>
      <c r="D235" s="212" t="s">
        <v>294</v>
      </c>
      <c r="E235" s="213" t="s">
        <v>421</v>
      </c>
      <c r="F235" s="214" t="s">
        <v>422</v>
      </c>
      <c r="G235" s="215" t="s">
        <v>162</v>
      </c>
      <c r="H235" s="216">
        <v>132.47999999999999</v>
      </c>
      <c r="I235" s="217">
        <v>1.86</v>
      </c>
      <c r="J235" s="217">
        <f t="shared" si="20"/>
        <v>246.41</v>
      </c>
      <c r="K235" s="218"/>
      <c r="L235" s="219"/>
      <c r="M235" s="220" t="s">
        <v>1</v>
      </c>
      <c r="N235" s="221" t="s">
        <v>42</v>
      </c>
      <c r="O235" s="208">
        <v>0</v>
      </c>
      <c r="P235" s="208">
        <f t="shared" si="21"/>
        <v>0</v>
      </c>
      <c r="Q235" s="208">
        <v>0</v>
      </c>
      <c r="R235" s="208">
        <f t="shared" si="22"/>
        <v>0</v>
      </c>
      <c r="S235" s="208">
        <v>0</v>
      </c>
      <c r="T235" s="209">
        <f t="shared" si="23"/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210" t="s">
        <v>217</v>
      </c>
      <c r="AT235" s="210" t="s">
        <v>294</v>
      </c>
      <c r="AU235" s="210" t="s">
        <v>89</v>
      </c>
      <c r="AY235" s="14" t="s">
        <v>157</v>
      </c>
      <c r="BE235" s="211">
        <f t="shared" si="24"/>
        <v>0</v>
      </c>
      <c r="BF235" s="211">
        <f t="shared" si="25"/>
        <v>246.41</v>
      </c>
      <c r="BG235" s="211">
        <f t="shared" si="26"/>
        <v>0</v>
      </c>
      <c r="BH235" s="211">
        <f t="shared" si="27"/>
        <v>0</v>
      </c>
      <c r="BI235" s="211">
        <f t="shared" si="28"/>
        <v>0</v>
      </c>
      <c r="BJ235" s="14" t="s">
        <v>89</v>
      </c>
      <c r="BK235" s="211">
        <f t="shared" si="29"/>
        <v>246.41</v>
      </c>
      <c r="BL235" s="14" t="s">
        <v>189</v>
      </c>
      <c r="BM235" s="210" t="s">
        <v>467</v>
      </c>
    </row>
    <row r="236" spans="1:65" s="2" customFormat="1" ht="24.2" customHeight="1">
      <c r="A236" s="28"/>
      <c r="B236" s="29"/>
      <c r="C236" s="199" t="s">
        <v>468</v>
      </c>
      <c r="D236" s="199" t="s">
        <v>159</v>
      </c>
      <c r="E236" s="200" t="s">
        <v>425</v>
      </c>
      <c r="F236" s="201" t="s">
        <v>426</v>
      </c>
      <c r="G236" s="202" t="s">
        <v>162</v>
      </c>
      <c r="H236" s="203">
        <v>115.2</v>
      </c>
      <c r="I236" s="204">
        <v>4.55</v>
      </c>
      <c r="J236" s="204">
        <f t="shared" si="20"/>
        <v>524.16</v>
      </c>
      <c r="K236" s="205"/>
      <c r="L236" s="33"/>
      <c r="M236" s="206" t="s">
        <v>1</v>
      </c>
      <c r="N236" s="207" t="s">
        <v>42</v>
      </c>
      <c r="O236" s="208">
        <v>0</v>
      </c>
      <c r="P236" s="208">
        <f t="shared" si="21"/>
        <v>0</v>
      </c>
      <c r="Q236" s="208">
        <v>0</v>
      </c>
      <c r="R236" s="208">
        <f t="shared" si="22"/>
        <v>0</v>
      </c>
      <c r="S236" s="208">
        <v>0</v>
      </c>
      <c r="T236" s="209">
        <f t="shared" si="2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210" t="s">
        <v>189</v>
      </c>
      <c r="AT236" s="210" t="s">
        <v>159</v>
      </c>
      <c r="AU236" s="210" t="s">
        <v>89</v>
      </c>
      <c r="AY236" s="14" t="s">
        <v>157</v>
      </c>
      <c r="BE236" s="211">
        <f t="shared" si="24"/>
        <v>0</v>
      </c>
      <c r="BF236" s="211">
        <f t="shared" si="25"/>
        <v>524.16</v>
      </c>
      <c r="BG236" s="211">
        <f t="shared" si="26"/>
        <v>0</v>
      </c>
      <c r="BH236" s="211">
        <f t="shared" si="27"/>
        <v>0</v>
      </c>
      <c r="BI236" s="211">
        <f t="shared" si="28"/>
        <v>0</v>
      </c>
      <c r="BJ236" s="14" t="s">
        <v>89</v>
      </c>
      <c r="BK236" s="211">
        <f t="shared" si="29"/>
        <v>524.16</v>
      </c>
      <c r="BL236" s="14" t="s">
        <v>189</v>
      </c>
      <c r="BM236" s="210" t="s">
        <v>471</v>
      </c>
    </row>
    <row r="237" spans="1:65" s="2" customFormat="1" ht="24.2" customHeight="1">
      <c r="A237" s="28"/>
      <c r="B237" s="29"/>
      <c r="C237" s="212" t="s">
        <v>316</v>
      </c>
      <c r="D237" s="212" t="s">
        <v>294</v>
      </c>
      <c r="E237" s="213" t="s">
        <v>428</v>
      </c>
      <c r="F237" s="214" t="s">
        <v>429</v>
      </c>
      <c r="G237" s="215" t="s">
        <v>162</v>
      </c>
      <c r="H237" s="216">
        <v>138.24</v>
      </c>
      <c r="I237" s="217">
        <v>3.95</v>
      </c>
      <c r="J237" s="217">
        <f t="shared" si="20"/>
        <v>546.04999999999995</v>
      </c>
      <c r="K237" s="218"/>
      <c r="L237" s="219"/>
      <c r="M237" s="220" t="s">
        <v>1</v>
      </c>
      <c r="N237" s="221" t="s">
        <v>42</v>
      </c>
      <c r="O237" s="208">
        <v>0</v>
      </c>
      <c r="P237" s="208">
        <f t="shared" si="21"/>
        <v>0</v>
      </c>
      <c r="Q237" s="208">
        <v>0</v>
      </c>
      <c r="R237" s="208">
        <f t="shared" si="22"/>
        <v>0</v>
      </c>
      <c r="S237" s="208">
        <v>0</v>
      </c>
      <c r="T237" s="209">
        <f t="shared" si="2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210" t="s">
        <v>217</v>
      </c>
      <c r="AT237" s="210" t="s">
        <v>294</v>
      </c>
      <c r="AU237" s="210" t="s">
        <v>89</v>
      </c>
      <c r="AY237" s="14" t="s">
        <v>157</v>
      </c>
      <c r="BE237" s="211">
        <f t="shared" si="24"/>
        <v>0</v>
      </c>
      <c r="BF237" s="211">
        <f t="shared" si="25"/>
        <v>546.04999999999995</v>
      </c>
      <c r="BG237" s="211">
        <f t="shared" si="26"/>
        <v>0</v>
      </c>
      <c r="BH237" s="211">
        <f t="shared" si="27"/>
        <v>0</v>
      </c>
      <c r="BI237" s="211">
        <f t="shared" si="28"/>
        <v>0</v>
      </c>
      <c r="BJ237" s="14" t="s">
        <v>89</v>
      </c>
      <c r="BK237" s="211">
        <f t="shared" si="29"/>
        <v>546.04999999999995</v>
      </c>
      <c r="BL237" s="14" t="s">
        <v>189</v>
      </c>
      <c r="BM237" s="210" t="s">
        <v>474</v>
      </c>
    </row>
    <row r="238" spans="1:65" s="2" customFormat="1" ht="24.2" customHeight="1">
      <c r="A238" s="28"/>
      <c r="B238" s="29"/>
      <c r="C238" s="199" t="s">
        <v>475</v>
      </c>
      <c r="D238" s="199" t="s">
        <v>159</v>
      </c>
      <c r="E238" s="200" t="s">
        <v>432</v>
      </c>
      <c r="F238" s="201" t="s">
        <v>433</v>
      </c>
      <c r="G238" s="202" t="s">
        <v>434</v>
      </c>
      <c r="H238" s="203">
        <v>29.329000000000001</v>
      </c>
      <c r="I238" s="204">
        <v>2.7</v>
      </c>
      <c r="J238" s="204">
        <f t="shared" si="20"/>
        <v>79.19</v>
      </c>
      <c r="K238" s="205"/>
      <c r="L238" s="33"/>
      <c r="M238" s="206" t="s">
        <v>1</v>
      </c>
      <c r="N238" s="207" t="s">
        <v>42</v>
      </c>
      <c r="O238" s="208">
        <v>0</v>
      </c>
      <c r="P238" s="208">
        <f t="shared" si="21"/>
        <v>0</v>
      </c>
      <c r="Q238" s="208">
        <v>0</v>
      </c>
      <c r="R238" s="208">
        <f t="shared" si="22"/>
        <v>0</v>
      </c>
      <c r="S238" s="208">
        <v>0</v>
      </c>
      <c r="T238" s="209">
        <f t="shared" si="2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210" t="s">
        <v>189</v>
      </c>
      <c r="AT238" s="210" t="s">
        <v>159</v>
      </c>
      <c r="AU238" s="210" t="s">
        <v>89</v>
      </c>
      <c r="AY238" s="14" t="s">
        <v>157</v>
      </c>
      <c r="BE238" s="211">
        <f t="shared" si="24"/>
        <v>0</v>
      </c>
      <c r="BF238" s="211">
        <f t="shared" si="25"/>
        <v>79.19</v>
      </c>
      <c r="BG238" s="211">
        <f t="shared" si="26"/>
        <v>0</v>
      </c>
      <c r="BH238" s="211">
        <f t="shared" si="27"/>
        <v>0</v>
      </c>
      <c r="BI238" s="211">
        <f t="shared" si="28"/>
        <v>0</v>
      </c>
      <c r="BJ238" s="14" t="s">
        <v>89</v>
      </c>
      <c r="BK238" s="211">
        <f t="shared" si="29"/>
        <v>79.19</v>
      </c>
      <c r="BL238" s="14" t="s">
        <v>189</v>
      </c>
      <c r="BM238" s="210" t="s">
        <v>476</v>
      </c>
    </row>
    <row r="239" spans="1:65" s="12" customFormat="1" ht="22.9" customHeight="1">
      <c r="B239" s="184"/>
      <c r="C239" s="185"/>
      <c r="D239" s="186" t="s">
        <v>75</v>
      </c>
      <c r="E239" s="197" t="s">
        <v>436</v>
      </c>
      <c r="F239" s="197" t="s">
        <v>437</v>
      </c>
      <c r="G239" s="185"/>
      <c r="H239" s="185"/>
      <c r="I239" s="185"/>
      <c r="J239" s="198">
        <f>BK239</f>
        <v>35857.539999999994</v>
      </c>
      <c r="K239" s="185"/>
      <c r="L239" s="189"/>
      <c r="M239" s="190"/>
      <c r="N239" s="191"/>
      <c r="O239" s="191"/>
      <c r="P239" s="192">
        <f>SUM(P240:P278)</f>
        <v>18.920000000000002</v>
      </c>
      <c r="Q239" s="191"/>
      <c r="R239" s="192">
        <f>SUM(R240:R278)</f>
        <v>0</v>
      </c>
      <c r="S239" s="191"/>
      <c r="T239" s="193">
        <f>SUM(T240:T278)</f>
        <v>0</v>
      </c>
      <c r="AR239" s="194" t="s">
        <v>89</v>
      </c>
      <c r="AT239" s="195" t="s">
        <v>75</v>
      </c>
      <c r="AU239" s="195" t="s">
        <v>83</v>
      </c>
      <c r="AY239" s="194" t="s">
        <v>157</v>
      </c>
      <c r="BK239" s="196">
        <f>SUM(BK240:BK278)</f>
        <v>35857.539999999994</v>
      </c>
    </row>
    <row r="240" spans="1:65" s="2" customFormat="1" ht="24.2" customHeight="1">
      <c r="A240" s="28"/>
      <c r="B240" s="29"/>
      <c r="C240" s="199" t="s">
        <v>319</v>
      </c>
      <c r="D240" s="199" t="s">
        <v>159</v>
      </c>
      <c r="E240" s="200" t="s">
        <v>1010</v>
      </c>
      <c r="F240" s="201" t="s">
        <v>446</v>
      </c>
      <c r="G240" s="202" t="s">
        <v>162</v>
      </c>
      <c r="H240" s="203">
        <v>591.25</v>
      </c>
      <c r="I240" s="204">
        <v>0.41</v>
      </c>
      <c r="J240" s="204">
        <f t="shared" ref="J240:J278" si="30">ROUND(I240*H240,2)</f>
        <v>242.41</v>
      </c>
      <c r="K240" s="205"/>
      <c r="L240" s="33"/>
      <c r="M240" s="206" t="s">
        <v>1</v>
      </c>
      <c r="N240" s="207" t="s">
        <v>42</v>
      </c>
      <c r="O240" s="208">
        <v>3.2000000000000001E-2</v>
      </c>
      <c r="P240" s="208">
        <f t="shared" ref="P240:P278" si="31">O240*H240</f>
        <v>18.920000000000002</v>
      </c>
      <c r="Q240" s="208">
        <v>0</v>
      </c>
      <c r="R240" s="208">
        <f t="shared" ref="R240:R278" si="32">Q240*H240</f>
        <v>0</v>
      </c>
      <c r="S240" s="208">
        <v>0</v>
      </c>
      <c r="T240" s="209">
        <f t="shared" ref="T240:T278" si="33"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210" t="s">
        <v>189</v>
      </c>
      <c r="AT240" s="210" t="s">
        <v>159</v>
      </c>
      <c r="AU240" s="210" t="s">
        <v>89</v>
      </c>
      <c r="AY240" s="14" t="s">
        <v>157</v>
      </c>
      <c r="BE240" s="211">
        <f t="shared" ref="BE240:BE278" si="34">IF(N240="základná",J240,0)</f>
        <v>0</v>
      </c>
      <c r="BF240" s="211">
        <f t="shared" ref="BF240:BF278" si="35">IF(N240="znížená",J240,0)</f>
        <v>242.41</v>
      </c>
      <c r="BG240" s="211">
        <f t="shared" ref="BG240:BG278" si="36">IF(N240="zákl. prenesená",J240,0)</f>
        <v>0</v>
      </c>
      <c r="BH240" s="211">
        <f t="shared" ref="BH240:BH278" si="37">IF(N240="zníž. prenesená",J240,0)</f>
        <v>0</v>
      </c>
      <c r="BI240" s="211">
        <f t="shared" ref="BI240:BI278" si="38">IF(N240="nulová",J240,0)</f>
        <v>0</v>
      </c>
      <c r="BJ240" s="14" t="s">
        <v>89</v>
      </c>
      <c r="BK240" s="211">
        <f t="shared" ref="BK240:BK278" si="39">ROUND(I240*H240,2)</f>
        <v>242.41</v>
      </c>
      <c r="BL240" s="14" t="s">
        <v>189</v>
      </c>
      <c r="BM240" s="210" t="s">
        <v>477</v>
      </c>
    </row>
    <row r="241" spans="1:65" s="2" customFormat="1" ht="33" customHeight="1">
      <c r="A241" s="28"/>
      <c r="B241" s="29"/>
      <c r="C241" s="199" t="s">
        <v>478</v>
      </c>
      <c r="D241" s="199" t="s">
        <v>159</v>
      </c>
      <c r="E241" s="200" t="s">
        <v>457</v>
      </c>
      <c r="F241" s="201" t="s">
        <v>458</v>
      </c>
      <c r="G241" s="202" t="s">
        <v>162</v>
      </c>
      <c r="H241" s="203">
        <v>591.25</v>
      </c>
      <c r="I241" s="204">
        <v>5.12</v>
      </c>
      <c r="J241" s="204">
        <f t="shared" si="30"/>
        <v>3027.2</v>
      </c>
      <c r="K241" s="205"/>
      <c r="L241" s="33"/>
      <c r="M241" s="206" t="s">
        <v>1</v>
      </c>
      <c r="N241" s="207" t="s">
        <v>42</v>
      </c>
      <c r="O241" s="208">
        <v>0</v>
      </c>
      <c r="P241" s="208">
        <f t="shared" si="31"/>
        <v>0</v>
      </c>
      <c r="Q241" s="208">
        <v>0</v>
      </c>
      <c r="R241" s="208">
        <f t="shared" si="32"/>
        <v>0</v>
      </c>
      <c r="S241" s="208">
        <v>0</v>
      </c>
      <c r="T241" s="209">
        <f t="shared" si="3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210" t="s">
        <v>189</v>
      </c>
      <c r="AT241" s="210" t="s">
        <v>159</v>
      </c>
      <c r="AU241" s="210" t="s">
        <v>89</v>
      </c>
      <c r="AY241" s="14" t="s">
        <v>157</v>
      </c>
      <c r="BE241" s="211">
        <f t="shared" si="34"/>
        <v>0</v>
      </c>
      <c r="BF241" s="211">
        <f t="shared" si="35"/>
        <v>3027.2</v>
      </c>
      <c r="BG241" s="211">
        <f t="shared" si="36"/>
        <v>0</v>
      </c>
      <c r="BH241" s="211">
        <f t="shared" si="37"/>
        <v>0</v>
      </c>
      <c r="BI241" s="211">
        <f t="shared" si="38"/>
        <v>0</v>
      </c>
      <c r="BJ241" s="14" t="s">
        <v>89</v>
      </c>
      <c r="BK241" s="211">
        <f t="shared" si="39"/>
        <v>3027.2</v>
      </c>
      <c r="BL241" s="14" t="s">
        <v>189</v>
      </c>
      <c r="BM241" s="210" t="s">
        <v>481</v>
      </c>
    </row>
    <row r="242" spans="1:65" s="2" customFormat="1" ht="24.2" customHeight="1">
      <c r="A242" s="28"/>
      <c r="B242" s="29"/>
      <c r="C242" s="212" t="s">
        <v>323</v>
      </c>
      <c r="D242" s="212" t="s">
        <v>294</v>
      </c>
      <c r="E242" s="213" t="s">
        <v>428</v>
      </c>
      <c r="F242" s="214" t="s">
        <v>429</v>
      </c>
      <c r="G242" s="215" t="s">
        <v>162</v>
      </c>
      <c r="H242" s="216">
        <v>679.94</v>
      </c>
      <c r="I242" s="217">
        <v>4.3499999999999996</v>
      </c>
      <c r="J242" s="217">
        <f t="shared" si="30"/>
        <v>2957.74</v>
      </c>
      <c r="K242" s="218"/>
      <c r="L242" s="219"/>
      <c r="M242" s="220" t="s">
        <v>1</v>
      </c>
      <c r="N242" s="221" t="s">
        <v>42</v>
      </c>
      <c r="O242" s="208">
        <v>0</v>
      </c>
      <c r="P242" s="208">
        <f t="shared" si="31"/>
        <v>0</v>
      </c>
      <c r="Q242" s="208">
        <v>0</v>
      </c>
      <c r="R242" s="208">
        <f t="shared" si="32"/>
        <v>0</v>
      </c>
      <c r="S242" s="208">
        <v>0</v>
      </c>
      <c r="T242" s="209">
        <f t="shared" si="3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210" t="s">
        <v>217</v>
      </c>
      <c r="AT242" s="210" t="s">
        <v>294</v>
      </c>
      <c r="AU242" s="210" t="s">
        <v>89</v>
      </c>
      <c r="AY242" s="14" t="s">
        <v>157</v>
      </c>
      <c r="BE242" s="211">
        <f t="shared" si="34"/>
        <v>0</v>
      </c>
      <c r="BF242" s="211">
        <f t="shared" si="35"/>
        <v>2957.74</v>
      </c>
      <c r="BG242" s="211">
        <f t="shared" si="36"/>
        <v>0</v>
      </c>
      <c r="BH242" s="211">
        <f t="shared" si="37"/>
        <v>0</v>
      </c>
      <c r="BI242" s="211">
        <f t="shared" si="38"/>
        <v>0</v>
      </c>
      <c r="BJ242" s="14" t="s">
        <v>89</v>
      </c>
      <c r="BK242" s="211">
        <f t="shared" si="39"/>
        <v>2957.74</v>
      </c>
      <c r="BL242" s="14" t="s">
        <v>189</v>
      </c>
      <c r="BM242" s="210" t="s">
        <v>484</v>
      </c>
    </row>
    <row r="243" spans="1:65" s="2" customFormat="1" ht="37.9" customHeight="1">
      <c r="A243" s="28"/>
      <c r="B243" s="29"/>
      <c r="C243" s="199" t="s">
        <v>485</v>
      </c>
      <c r="D243" s="199" t="s">
        <v>159</v>
      </c>
      <c r="E243" s="200" t="s">
        <v>462</v>
      </c>
      <c r="F243" s="201" t="s">
        <v>463</v>
      </c>
      <c r="G243" s="202" t="s">
        <v>162</v>
      </c>
      <c r="H243" s="203">
        <v>591.25</v>
      </c>
      <c r="I243" s="204">
        <v>8.27</v>
      </c>
      <c r="J243" s="204">
        <f t="shared" si="30"/>
        <v>4889.6400000000003</v>
      </c>
      <c r="K243" s="205"/>
      <c r="L243" s="33"/>
      <c r="M243" s="206" t="s">
        <v>1</v>
      </c>
      <c r="N243" s="207" t="s">
        <v>42</v>
      </c>
      <c r="O243" s="208">
        <v>0</v>
      </c>
      <c r="P243" s="208">
        <f t="shared" si="31"/>
        <v>0</v>
      </c>
      <c r="Q243" s="208">
        <v>0</v>
      </c>
      <c r="R243" s="208">
        <f t="shared" si="32"/>
        <v>0</v>
      </c>
      <c r="S243" s="208">
        <v>0</v>
      </c>
      <c r="T243" s="209">
        <f t="shared" si="3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210" t="s">
        <v>189</v>
      </c>
      <c r="AT243" s="210" t="s">
        <v>159</v>
      </c>
      <c r="AU243" s="210" t="s">
        <v>89</v>
      </c>
      <c r="AY243" s="14" t="s">
        <v>157</v>
      </c>
      <c r="BE243" s="211">
        <f t="shared" si="34"/>
        <v>0</v>
      </c>
      <c r="BF243" s="211">
        <f t="shared" si="35"/>
        <v>4889.6400000000003</v>
      </c>
      <c r="BG243" s="211">
        <f t="shared" si="36"/>
        <v>0</v>
      </c>
      <c r="BH243" s="211">
        <f t="shared" si="37"/>
        <v>0</v>
      </c>
      <c r="BI243" s="211">
        <f t="shared" si="38"/>
        <v>0</v>
      </c>
      <c r="BJ243" s="14" t="s">
        <v>89</v>
      </c>
      <c r="BK243" s="211">
        <f t="shared" si="39"/>
        <v>4889.6400000000003</v>
      </c>
      <c r="BL243" s="14" t="s">
        <v>189</v>
      </c>
      <c r="BM243" s="210" t="s">
        <v>488</v>
      </c>
    </row>
    <row r="244" spans="1:65" s="2" customFormat="1" ht="24.2" customHeight="1">
      <c r="A244" s="28"/>
      <c r="B244" s="29"/>
      <c r="C244" s="212" t="s">
        <v>327</v>
      </c>
      <c r="D244" s="212" t="s">
        <v>294</v>
      </c>
      <c r="E244" s="213" t="s">
        <v>465</v>
      </c>
      <c r="F244" s="214" t="s">
        <v>466</v>
      </c>
      <c r="G244" s="215" t="s">
        <v>162</v>
      </c>
      <c r="H244" s="216">
        <v>679.94</v>
      </c>
      <c r="I244" s="217">
        <v>10.62</v>
      </c>
      <c r="J244" s="217">
        <f t="shared" si="30"/>
        <v>7220.96</v>
      </c>
      <c r="K244" s="218"/>
      <c r="L244" s="219"/>
      <c r="M244" s="220" t="s">
        <v>1</v>
      </c>
      <c r="N244" s="221" t="s">
        <v>42</v>
      </c>
      <c r="O244" s="208">
        <v>0</v>
      </c>
      <c r="P244" s="208">
        <f t="shared" si="31"/>
        <v>0</v>
      </c>
      <c r="Q244" s="208">
        <v>0</v>
      </c>
      <c r="R244" s="208">
        <f t="shared" si="32"/>
        <v>0</v>
      </c>
      <c r="S244" s="208">
        <v>0</v>
      </c>
      <c r="T244" s="209">
        <f t="shared" si="3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210" t="s">
        <v>217</v>
      </c>
      <c r="AT244" s="210" t="s">
        <v>294</v>
      </c>
      <c r="AU244" s="210" t="s">
        <v>89</v>
      </c>
      <c r="AY244" s="14" t="s">
        <v>157</v>
      </c>
      <c r="BE244" s="211">
        <f t="shared" si="34"/>
        <v>0</v>
      </c>
      <c r="BF244" s="211">
        <f t="shared" si="35"/>
        <v>7220.96</v>
      </c>
      <c r="BG244" s="211">
        <f t="shared" si="36"/>
        <v>0</v>
      </c>
      <c r="BH244" s="211">
        <f t="shared" si="37"/>
        <v>0</v>
      </c>
      <c r="BI244" s="211">
        <f t="shared" si="38"/>
        <v>0</v>
      </c>
      <c r="BJ244" s="14" t="s">
        <v>89</v>
      </c>
      <c r="BK244" s="211">
        <f t="shared" si="39"/>
        <v>7220.96</v>
      </c>
      <c r="BL244" s="14" t="s">
        <v>189</v>
      </c>
      <c r="BM244" s="210" t="s">
        <v>491</v>
      </c>
    </row>
    <row r="245" spans="1:65" s="2" customFormat="1" ht="21.75" customHeight="1">
      <c r="A245" s="28"/>
      <c r="B245" s="29"/>
      <c r="C245" s="212" t="s">
        <v>492</v>
      </c>
      <c r="D245" s="212" t="s">
        <v>294</v>
      </c>
      <c r="E245" s="213" t="s">
        <v>469</v>
      </c>
      <c r="F245" s="214" t="s">
        <v>470</v>
      </c>
      <c r="G245" s="215" t="s">
        <v>297</v>
      </c>
      <c r="H245" s="216">
        <v>3547.5</v>
      </c>
      <c r="I245" s="217">
        <v>0.83</v>
      </c>
      <c r="J245" s="217">
        <f t="shared" si="30"/>
        <v>2944.43</v>
      </c>
      <c r="K245" s="218"/>
      <c r="L245" s="219"/>
      <c r="M245" s="220" t="s">
        <v>1</v>
      </c>
      <c r="N245" s="221" t="s">
        <v>42</v>
      </c>
      <c r="O245" s="208">
        <v>0</v>
      </c>
      <c r="P245" s="208">
        <f t="shared" si="31"/>
        <v>0</v>
      </c>
      <c r="Q245" s="208">
        <v>0</v>
      </c>
      <c r="R245" s="208">
        <f t="shared" si="32"/>
        <v>0</v>
      </c>
      <c r="S245" s="208">
        <v>0</v>
      </c>
      <c r="T245" s="209">
        <f t="shared" si="3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210" t="s">
        <v>217</v>
      </c>
      <c r="AT245" s="210" t="s">
        <v>294</v>
      </c>
      <c r="AU245" s="210" t="s">
        <v>89</v>
      </c>
      <c r="AY245" s="14" t="s">
        <v>157</v>
      </c>
      <c r="BE245" s="211">
        <f t="shared" si="34"/>
        <v>0</v>
      </c>
      <c r="BF245" s="211">
        <f t="shared" si="35"/>
        <v>2944.43</v>
      </c>
      <c r="BG245" s="211">
        <f t="shared" si="36"/>
        <v>0</v>
      </c>
      <c r="BH245" s="211">
        <f t="shared" si="37"/>
        <v>0</v>
      </c>
      <c r="BI245" s="211">
        <f t="shared" si="38"/>
        <v>0</v>
      </c>
      <c r="BJ245" s="14" t="s">
        <v>89</v>
      </c>
      <c r="BK245" s="211">
        <f t="shared" si="39"/>
        <v>2944.43</v>
      </c>
      <c r="BL245" s="14" t="s">
        <v>189</v>
      </c>
      <c r="BM245" s="210" t="s">
        <v>495</v>
      </c>
    </row>
    <row r="246" spans="1:65" s="2" customFormat="1" ht="44.25" customHeight="1">
      <c r="A246" s="28"/>
      <c r="B246" s="29"/>
      <c r="C246" s="199" t="s">
        <v>331</v>
      </c>
      <c r="D246" s="199" t="s">
        <v>159</v>
      </c>
      <c r="E246" s="200" t="s">
        <v>472</v>
      </c>
      <c r="F246" s="201" t="s">
        <v>473</v>
      </c>
      <c r="G246" s="202" t="s">
        <v>162</v>
      </c>
      <c r="H246" s="203">
        <v>63.1</v>
      </c>
      <c r="I246" s="204">
        <v>8.9700000000000006</v>
      </c>
      <c r="J246" s="204">
        <f t="shared" si="30"/>
        <v>566.01</v>
      </c>
      <c r="K246" s="205"/>
      <c r="L246" s="33"/>
      <c r="M246" s="206" t="s">
        <v>1</v>
      </c>
      <c r="N246" s="207" t="s">
        <v>42</v>
      </c>
      <c r="O246" s="208">
        <v>0</v>
      </c>
      <c r="P246" s="208">
        <f t="shared" si="31"/>
        <v>0</v>
      </c>
      <c r="Q246" s="208">
        <v>0</v>
      </c>
      <c r="R246" s="208">
        <f t="shared" si="32"/>
        <v>0</v>
      </c>
      <c r="S246" s="208">
        <v>0</v>
      </c>
      <c r="T246" s="209">
        <f t="shared" si="3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210" t="s">
        <v>189</v>
      </c>
      <c r="AT246" s="210" t="s">
        <v>159</v>
      </c>
      <c r="AU246" s="210" t="s">
        <v>89</v>
      </c>
      <c r="AY246" s="14" t="s">
        <v>157</v>
      </c>
      <c r="BE246" s="211">
        <f t="shared" si="34"/>
        <v>0</v>
      </c>
      <c r="BF246" s="211">
        <f t="shared" si="35"/>
        <v>566.01</v>
      </c>
      <c r="BG246" s="211">
        <f t="shared" si="36"/>
        <v>0</v>
      </c>
      <c r="BH246" s="211">
        <f t="shared" si="37"/>
        <v>0</v>
      </c>
      <c r="BI246" s="211">
        <f t="shared" si="38"/>
        <v>0</v>
      </c>
      <c r="BJ246" s="14" t="s">
        <v>89</v>
      </c>
      <c r="BK246" s="211">
        <f t="shared" si="39"/>
        <v>566.01</v>
      </c>
      <c r="BL246" s="14" t="s">
        <v>189</v>
      </c>
      <c r="BM246" s="210" t="s">
        <v>498</v>
      </c>
    </row>
    <row r="247" spans="1:65" s="2" customFormat="1" ht="24.2" customHeight="1">
      <c r="A247" s="28"/>
      <c r="B247" s="29"/>
      <c r="C247" s="212" t="s">
        <v>499</v>
      </c>
      <c r="D247" s="212" t="s">
        <v>294</v>
      </c>
      <c r="E247" s="213" t="s">
        <v>465</v>
      </c>
      <c r="F247" s="214" t="s">
        <v>466</v>
      </c>
      <c r="G247" s="215" t="s">
        <v>162</v>
      </c>
      <c r="H247" s="216">
        <v>35.479999999999997</v>
      </c>
      <c r="I247" s="217">
        <v>10.62</v>
      </c>
      <c r="J247" s="217">
        <f t="shared" si="30"/>
        <v>376.8</v>
      </c>
      <c r="K247" s="218"/>
      <c r="L247" s="219"/>
      <c r="M247" s="220" t="s">
        <v>1</v>
      </c>
      <c r="N247" s="221" t="s">
        <v>42</v>
      </c>
      <c r="O247" s="208">
        <v>0</v>
      </c>
      <c r="P247" s="208">
        <f t="shared" si="31"/>
        <v>0</v>
      </c>
      <c r="Q247" s="208">
        <v>0</v>
      </c>
      <c r="R247" s="208">
        <f t="shared" si="32"/>
        <v>0</v>
      </c>
      <c r="S247" s="208">
        <v>0</v>
      </c>
      <c r="T247" s="209">
        <f t="shared" si="3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210" t="s">
        <v>217</v>
      </c>
      <c r="AT247" s="210" t="s">
        <v>294</v>
      </c>
      <c r="AU247" s="210" t="s">
        <v>89</v>
      </c>
      <c r="AY247" s="14" t="s">
        <v>157</v>
      </c>
      <c r="BE247" s="211">
        <f t="shared" si="34"/>
        <v>0</v>
      </c>
      <c r="BF247" s="211">
        <f t="shared" si="35"/>
        <v>376.8</v>
      </c>
      <c r="BG247" s="211">
        <f t="shared" si="36"/>
        <v>0</v>
      </c>
      <c r="BH247" s="211">
        <f t="shared" si="37"/>
        <v>0</v>
      </c>
      <c r="BI247" s="211">
        <f t="shared" si="38"/>
        <v>0</v>
      </c>
      <c r="BJ247" s="14" t="s">
        <v>89</v>
      </c>
      <c r="BK247" s="211">
        <f t="shared" si="39"/>
        <v>376.8</v>
      </c>
      <c r="BL247" s="14" t="s">
        <v>189</v>
      </c>
      <c r="BM247" s="210" t="s">
        <v>502</v>
      </c>
    </row>
    <row r="248" spans="1:65" s="2" customFormat="1" ht="21.75" customHeight="1">
      <c r="A248" s="28"/>
      <c r="B248" s="29"/>
      <c r="C248" s="212" t="s">
        <v>334</v>
      </c>
      <c r="D248" s="212" t="s">
        <v>294</v>
      </c>
      <c r="E248" s="213" t="s">
        <v>469</v>
      </c>
      <c r="F248" s="214" t="s">
        <v>470</v>
      </c>
      <c r="G248" s="215" t="s">
        <v>297</v>
      </c>
      <c r="H248" s="216">
        <v>256.82</v>
      </c>
      <c r="I248" s="217">
        <v>0.83</v>
      </c>
      <c r="J248" s="217">
        <f t="shared" si="30"/>
        <v>213.16</v>
      </c>
      <c r="K248" s="218"/>
      <c r="L248" s="219"/>
      <c r="M248" s="220" t="s">
        <v>1</v>
      </c>
      <c r="N248" s="221" t="s">
        <v>42</v>
      </c>
      <c r="O248" s="208">
        <v>0</v>
      </c>
      <c r="P248" s="208">
        <f t="shared" si="31"/>
        <v>0</v>
      </c>
      <c r="Q248" s="208">
        <v>0</v>
      </c>
      <c r="R248" s="208">
        <f t="shared" si="32"/>
        <v>0</v>
      </c>
      <c r="S248" s="208">
        <v>0</v>
      </c>
      <c r="T248" s="209">
        <f t="shared" si="3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210" t="s">
        <v>217</v>
      </c>
      <c r="AT248" s="210" t="s">
        <v>294</v>
      </c>
      <c r="AU248" s="210" t="s">
        <v>89</v>
      </c>
      <c r="AY248" s="14" t="s">
        <v>157</v>
      </c>
      <c r="BE248" s="211">
        <f t="shared" si="34"/>
        <v>0</v>
      </c>
      <c r="BF248" s="211">
        <f t="shared" si="35"/>
        <v>213.16</v>
      </c>
      <c r="BG248" s="211">
        <f t="shared" si="36"/>
        <v>0</v>
      </c>
      <c r="BH248" s="211">
        <f t="shared" si="37"/>
        <v>0</v>
      </c>
      <c r="BI248" s="211">
        <f t="shared" si="38"/>
        <v>0</v>
      </c>
      <c r="BJ248" s="14" t="s">
        <v>89</v>
      </c>
      <c r="BK248" s="211">
        <f t="shared" si="39"/>
        <v>213.16</v>
      </c>
      <c r="BL248" s="14" t="s">
        <v>189</v>
      </c>
      <c r="BM248" s="210" t="s">
        <v>505</v>
      </c>
    </row>
    <row r="249" spans="1:65" s="2" customFormat="1" ht="24.2" customHeight="1">
      <c r="A249" s="28"/>
      <c r="B249" s="29"/>
      <c r="C249" s="199" t="s">
        <v>506</v>
      </c>
      <c r="D249" s="199" t="s">
        <v>159</v>
      </c>
      <c r="E249" s="200" t="s">
        <v>479</v>
      </c>
      <c r="F249" s="201" t="s">
        <v>480</v>
      </c>
      <c r="G249" s="202" t="s">
        <v>297</v>
      </c>
      <c r="H249" s="203">
        <v>3</v>
      </c>
      <c r="I249" s="204">
        <v>21.45</v>
      </c>
      <c r="J249" s="204">
        <f t="shared" si="30"/>
        <v>64.349999999999994</v>
      </c>
      <c r="K249" s="205"/>
      <c r="L249" s="33"/>
      <c r="M249" s="206" t="s">
        <v>1</v>
      </c>
      <c r="N249" s="207" t="s">
        <v>42</v>
      </c>
      <c r="O249" s="208">
        <v>0</v>
      </c>
      <c r="P249" s="208">
        <f t="shared" si="31"/>
        <v>0</v>
      </c>
      <c r="Q249" s="208">
        <v>0</v>
      </c>
      <c r="R249" s="208">
        <f t="shared" si="32"/>
        <v>0</v>
      </c>
      <c r="S249" s="208">
        <v>0</v>
      </c>
      <c r="T249" s="209">
        <f t="shared" si="3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210" t="s">
        <v>189</v>
      </c>
      <c r="AT249" s="210" t="s">
        <v>159</v>
      </c>
      <c r="AU249" s="210" t="s">
        <v>89</v>
      </c>
      <c r="AY249" s="14" t="s">
        <v>157</v>
      </c>
      <c r="BE249" s="211">
        <f t="shared" si="34"/>
        <v>0</v>
      </c>
      <c r="BF249" s="211">
        <f t="shared" si="35"/>
        <v>64.349999999999994</v>
      </c>
      <c r="BG249" s="211">
        <f t="shared" si="36"/>
        <v>0</v>
      </c>
      <c r="BH249" s="211">
        <f t="shared" si="37"/>
        <v>0</v>
      </c>
      <c r="BI249" s="211">
        <f t="shared" si="38"/>
        <v>0</v>
      </c>
      <c r="BJ249" s="14" t="s">
        <v>89</v>
      </c>
      <c r="BK249" s="211">
        <f t="shared" si="39"/>
        <v>64.349999999999994</v>
      </c>
      <c r="BL249" s="14" t="s">
        <v>189</v>
      </c>
      <c r="BM249" s="210" t="s">
        <v>507</v>
      </c>
    </row>
    <row r="250" spans="1:65" s="2" customFormat="1" ht="16.5" customHeight="1">
      <c r="A250" s="28"/>
      <c r="B250" s="29"/>
      <c r="C250" s="212" t="s">
        <v>338</v>
      </c>
      <c r="D250" s="212" t="s">
        <v>294</v>
      </c>
      <c r="E250" s="213" t="s">
        <v>482</v>
      </c>
      <c r="F250" s="214" t="s">
        <v>483</v>
      </c>
      <c r="G250" s="215" t="s">
        <v>297</v>
      </c>
      <c r="H250" s="216">
        <v>3</v>
      </c>
      <c r="I250" s="217">
        <v>107.31</v>
      </c>
      <c r="J250" s="217">
        <f t="shared" si="30"/>
        <v>321.93</v>
      </c>
      <c r="K250" s="218"/>
      <c r="L250" s="219"/>
      <c r="M250" s="220" t="s">
        <v>1</v>
      </c>
      <c r="N250" s="221" t="s">
        <v>42</v>
      </c>
      <c r="O250" s="208">
        <v>0</v>
      </c>
      <c r="P250" s="208">
        <f t="shared" si="31"/>
        <v>0</v>
      </c>
      <c r="Q250" s="208">
        <v>0</v>
      </c>
      <c r="R250" s="208">
        <f t="shared" si="32"/>
        <v>0</v>
      </c>
      <c r="S250" s="208">
        <v>0</v>
      </c>
      <c r="T250" s="209">
        <f t="shared" si="3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210" t="s">
        <v>217</v>
      </c>
      <c r="AT250" s="210" t="s">
        <v>294</v>
      </c>
      <c r="AU250" s="210" t="s">
        <v>89</v>
      </c>
      <c r="AY250" s="14" t="s">
        <v>157</v>
      </c>
      <c r="BE250" s="211">
        <f t="shared" si="34"/>
        <v>0</v>
      </c>
      <c r="BF250" s="211">
        <f t="shared" si="35"/>
        <v>321.93</v>
      </c>
      <c r="BG250" s="211">
        <f t="shared" si="36"/>
        <v>0</v>
      </c>
      <c r="BH250" s="211">
        <f t="shared" si="37"/>
        <v>0</v>
      </c>
      <c r="BI250" s="211">
        <f t="shared" si="38"/>
        <v>0</v>
      </c>
      <c r="BJ250" s="14" t="s">
        <v>89</v>
      </c>
      <c r="BK250" s="211">
        <f t="shared" si="39"/>
        <v>321.93</v>
      </c>
      <c r="BL250" s="14" t="s">
        <v>189</v>
      </c>
      <c r="BM250" s="210" t="s">
        <v>510</v>
      </c>
    </row>
    <row r="251" spans="1:65" s="2" customFormat="1" ht="16.5" customHeight="1">
      <c r="A251" s="28"/>
      <c r="B251" s="29"/>
      <c r="C251" s="212" t="s">
        <v>404</v>
      </c>
      <c r="D251" s="212" t="s">
        <v>294</v>
      </c>
      <c r="E251" s="213" t="s">
        <v>486</v>
      </c>
      <c r="F251" s="214" t="s">
        <v>487</v>
      </c>
      <c r="G251" s="215" t="s">
        <v>297</v>
      </c>
      <c r="H251" s="216">
        <v>15</v>
      </c>
      <c r="I251" s="217">
        <v>0.61</v>
      </c>
      <c r="J251" s="217">
        <f t="shared" si="30"/>
        <v>9.15</v>
      </c>
      <c r="K251" s="218"/>
      <c r="L251" s="219"/>
      <c r="M251" s="220" t="s">
        <v>1</v>
      </c>
      <c r="N251" s="221" t="s">
        <v>42</v>
      </c>
      <c r="O251" s="208">
        <v>0</v>
      </c>
      <c r="P251" s="208">
        <f t="shared" si="31"/>
        <v>0</v>
      </c>
      <c r="Q251" s="208">
        <v>0</v>
      </c>
      <c r="R251" s="208">
        <f t="shared" si="32"/>
        <v>0</v>
      </c>
      <c r="S251" s="208">
        <v>0</v>
      </c>
      <c r="T251" s="209">
        <f t="shared" si="3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210" t="s">
        <v>217</v>
      </c>
      <c r="AT251" s="210" t="s">
        <v>294</v>
      </c>
      <c r="AU251" s="210" t="s">
        <v>89</v>
      </c>
      <c r="AY251" s="14" t="s">
        <v>157</v>
      </c>
      <c r="BE251" s="211">
        <f t="shared" si="34"/>
        <v>0</v>
      </c>
      <c r="BF251" s="211">
        <f t="shared" si="35"/>
        <v>9.15</v>
      </c>
      <c r="BG251" s="211">
        <f t="shared" si="36"/>
        <v>0</v>
      </c>
      <c r="BH251" s="211">
        <f t="shared" si="37"/>
        <v>0</v>
      </c>
      <c r="BI251" s="211">
        <f t="shared" si="38"/>
        <v>0</v>
      </c>
      <c r="BJ251" s="14" t="s">
        <v>89</v>
      </c>
      <c r="BK251" s="211">
        <f t="shared" si="39"/>
        <v>9.15</v>
      </c>
      <c r="BL251" s="14" t="s">
        <v>189</v>
      </c>
      <c r="BM251" s="210" t="s">
        <v>511</v>
      </c>
    </row>
    <row r="252" spans="1:65" s="2" customFormat="1" ht="24.2" customHeight="1">
      <c r="A252" s="28"/>
      <c r="B252" s="29"/>
      <c r="C252" s="199" t="s">
        <v>341</v>
      </c>
      <c r="D252" s="199" t="s">
        <v>159</v>
      </c>
      <c r="E252" s="200" t="s">
        <v>489</v>
      </c>
      <c r="F252" s="201" t="s">
        <v>490</v>
      </c>
      <c r="G252" s="202" t="s">
        <v>297</v>
      </c>
      <c r="H252" s="203">
        <v>3</v>
      </c>
      <c r="I252" s="204">
        <v>27.12</v>
      </c>
      <c r="J252" s="204">
        <f t="shared" si="30"/>
        <v>81.36</v>
      </c>
      <c r="K252" s="205"/>
      <c r="L252" s="33"/>
      <c r="M252" s="206" t="s">
        <v>1</v>
      </c>
      <c r="N252" s="207" t="s">
        <v>42</v>
      </c>
      <c r="O252" s="208">
        <v>0</v>
      </c>
      <c r="P252" s="208">
        <f t="shared" si="31"/>
        <v>0</v>
      </c>
      <c r="Q252" s="208">
        <v>0</v>
      </c>
      <c r="R252" s="208">
        <f t="shared" si="32"/>
        <v>0</v>
      </c>
      <c r="S252" s="208">
        <v>0</v>
      </c>
      <c r="T252" s="209">
        <f t="shared" si="3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210" t="s">
        <v>189</v>
      </c>
      <c r="AT252" s="210" t="s">
        <v>159</v>
      </c>
      <c r="AU252" s="210" t="s">
        <v>89</v>
      </c>
      <c r="AY252" s="14" t="s">
        <v>157</v>
      </c>
      <c r="BE252" s="211">
        <f t="shared" si="34"/>
        <v>0</v>
      </c>
      <c r="BF252" s="211">
        <f t="shared" si="35"/>
        <v>81.36</v>
      </c>
      <c r="BG252" s="211">
        <f t="shared" si="36"/>
        <v>0</v>
      </c>
      <c r="BH252" s="211">
        <f t="shared" si="37"/>
        <v>0</v>
      </c>
      <c r="BI252" s="211">
        <f t="shared" si="38"/>
        <v>0</v>
      </c>
      <c r="BJ252" s="14" t="s">
        <v>89</v>
      </c>
      <c r="BK252" s="211">
        <f t="shared" si="39"/>
        <v>81.36</v>
      </c>
      <c r="BL252" s="14" t="s">
        <v>189</v>
      </c>
      <c r="BM252" s="210" t="s">
        <v>514</v>
      </c>
    </row>
    <row r="253" spans="1:65" s="2" customFormat="1" ht="24.2" customHeight="1">
      <c r="A253" s="28"/>
      <c r="B253" s="29"/>
      <c r="C253" s="212" t="s">
        <v>515</v>
      </c>
      <c r="D253" s="212" t="s">
        <v>294</v>
      </c>
      <c r="E253" s="213" t="s">
        <v>493</v>
      </c>
      <c r="F253" s="214" t="s">
        <v>494</v>
      </c>
      <c r="G253" s="215" t="s">
        <v>162</v>
      </c>
      <c r="H253" s="216">
        <v>0.86</v>
      </c>
      <c r="I253" s="217">
        <v>18.18</v>
      </c>
      <c r="J253" s="217">
        <f t="shared" si="30"/>
        <v>15.63</v>
      </c>
      <c r="K253" s="218"/>
      <c r="L253" s="219"/>
      <c r="M253" s="220" t="s">
        <v>1</v>
      </c>
      <c r="N253" s="221" t="s">
        <v>42</v>
      </c>
      <c r="O253" s="208">
        <v>0</v>
      </c>
      <c r="P253" s="208">
        <f t="shared" si="31"/>
        <v>0</v>
      </c>
      <c r="Q253" s="208">
        <v>0</v>
      </c>
      <c r="R253" s="208">
        <f t="shared" si="32"/>
        <v>0</v>
      </c>
      <c r="S253" s="208">
        <v>0</v>
      </c>
      <c r="T253" s="209">
        <f t="shared" si="33"/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210" t="s">
        <v>217</v>
      </c>
      <c r="AT253" s="210" t="s">
        <v>294</v>
      </c>
      <c r="AU253" s="210" t="s">
        <v>89</v>
      </c>
      <c r="AY253" s="14" t="s">
        <v>157</v>
      </c>
      <c r="BE253" s="211">
        <f t="shared" si="34"/>
        <v>0</v>
      </c>
      <c r="BF253" s="211">
        <f t="shared" si="35"/>
        <v>15.63</v>
      </c>
      <c r="BG253" s="211">
        <f t="shared" si="36"/>
        <v>0</v>
      </c>
      <c r="BH253" s="211">
        <f t="shared" si="37"/>
        <v>0</v>
      </c>
      <c r="BI253" s="211">
        <f t="shared" si="38"/>
        <v>0</v>
      </c>
      <c r="BJ253" s="14" t="s">
        <v>89</v>
      </c>
      <c r="BK253" s="211">
        <f t="shared" si="39"/>
        <v>15.63</v>
      </c>
      <c r="BL253" s="14" t="s">
        <v>189</v>
      </c>
      <c r="BM253" s="210" t="s">
        <v>516</v>
      </c>
    </row>
    <row r="254" spans="1:65" s="2" customFormat="1" ht="24.2" customHeight="1">
      <c r="A254" s="28"/>
      <c r="B254" s="29"/>
      <c r="C254" s="199" t="s">
        <v>345</v>
      </c>
      <c r="D254" s="199" t="s">
        <v>159</v>
      </c>
      <c r="E254" s="200" t="s">
        <v>496</v>
      </c>
      <c r="F254" s="201" t="s">
        <v>497</v>
      </c>
      <c r="G254" s="202" t="s">
        <v>297</v>
      </c>
      <c r="H254" s="203">
        <v>2</v>
      </c>
      <c r="I254" s="204">
        <v>31.86</v>
      </c>
      <c r="J254" s="204">
        <f t="shared" si="30"/>
        <v>63.72</v>
      </c>
      <c r="K254" s="205"/>
      <c r="L254" s="33"/>
      <c r="M254" s="206" t="s">
        <v>1</v>
      </c>
      <c r="N254" s="207" t="s">
        <v>42</v>
      </c>
      <c r="O254" s="208">
        <v>0</v>
      </c>
      <c r="P254" s="208">
        <f t="shared" si="31"/>
        <v>0</v>
      </c>
      <c r="Q254" s="208">
        <v>0</v>
      </c>
      <c r="R254" s="208">
        <f t="shared" si="32"/>
        <v>0</v>
      </c>
      <c r="S254" s="208">
        <v>0</v>
      </c>
      <c r="T254" s="209">
        <f t="shared" si="33"/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210" t="s">
        <v>189</v>
      </c>
      <c r="AT254" s="210" t="s">
        <v>159</v>
      </c>
      <c r="AU254" s="210" t="s">
        <v>89</v>
      </c>
      <c r="AY254" s="14" t="s">
        <v>157</v>
      </c>
      <c r="BE254" s="211">
        <f t="shared" si="34"/>
        <v>0</v>
      </c>
      <c r="BF254" s="211">
        <f t="shared" si="35"/>
        <v>63.72</v>
      </c>
      <c r="BG254" s="211">
        <f t="shared" si="36"/>
        <v>0</v>
      </c>
      <c r="BH254" s="211">
        <f t="shared" si="37"/>
        <v>0</v>
      </c>
      <c r="BI254" s="211">
        <f t="shared" si="38"/>
        <v>0</v>
      </c>
      <c r="BJ254" s="14" t="s">
        <v>89</v>
      </c>
      <c r="BK254" s="211">
        <f t="shared" si="39"/>
        <v>63.72</v>
      </c>
      <c r="BL254" s="14" t="s">
        <v>189</v>
      </c>
      <c r="BM254" s="210" t="s">
        <v>519</v>
      </c>
    </row>
    <row r="255" spans="1:65" s="2" customFormat="1" ht="37.9" customHeight="1">
      <c r="A255" s="28"/>
      <c r="B255" s="29"/>
      <c r="C255" s="212" t="s">
        <v>520</v>
      </c>
      <c r="D255" s="212" t="s">
        <v>294</v>
      </c>
      <c r="E255" s="213" t="s">
        <v>500</v>
      </c>
      <c r="F255" s="214" t="s">
        <v>501</v>
      </c>
      <c r="G255" s="215" t="s">
        <v>162</v>
      </c>
      <c r="H255" s="216">
        <v>0.91</v>
      </c>
      <c r="I255" s="217">
        <v>18.18</v>
      </c>
      <c r="J255" s="217">
        <f t="shared" si="30"/>
        <v>16.54</v>
      </c>
      <c r="K255" s="218"/>
      <c r="L255" s="219"/>
      <c r="M255" s="220" t="s">
        <v>1</v>
      </c>
      <c r="N255" s="221" t="s">
        <v>42</v>
      </c>
      <c r="O255" s="208">
        <v>0</v>
      </c>
      <c r="P255" s="208">
        <f t="shared" si="31"/>
        <v>0</v>
      </c>
      <c r="Q255" s="208">
        <v>0</v>
      </c>
      <c r="R255" s="208">
        <f t="shared" si="32"/>
        <v>0</v>
      </c>
      <c r="S255" s="208">
        <v>0</v>
      </c>
      <c r="T255" s="209">
        <f t="shared" si="33"/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210" t="s">
        <v>217</v>
      </c>
      <c r="AT255" s="210" t="s">
        <v>294</v>
      </c>
      <c r="AU255" s="210" t="s">
        <v>89</v>
      </c>
      <c r="AY255" s="14" t="s">
        <v>157</v>
      </c>
      <c r="BE255" s="211">
        <f t="shared" si="34"/>
        <v>0</v>
      </c>
      <c r="BF255" s="211">
        <f t="shared" si="35"/>
        <v>16.54</v>
      </c>
      <c r="BG255" s="211">
        <f t="shared" si="36"/>
        <v>0</v>
      </c>
      <c r="BH255" s="211">
        <f t="shared" si="37"/>
        <v>0</v>
      </c>
      <c r="BI255" s="211">
        <f t="shared" si="38"/>
        <v>0</v>
      </c>
      <c r="BJ255" s="14" t="s">
        <v>89</v>
      </c>
      <c r="BK255" s="211">
        <f t="shared" si="39"/>
        <v>16.54</v>
      </c>
      <c r="BL255" s="14" t="s">
        <v>189</v>
      </c>
      <c r="BM255" s="210" t="s">
        <v>521</v>
      </c>
    </row>
    <row r="256" spans="1:65" s="2" customFormat="1" ht="21.75" customHeight="1">
      <c r="A256" s="28"/>
      <c r="B256" s="29"/>
      <c r="C256" s="199" t="s">
        <v>348</v>
      </c>
      <c r="D256" s="199" t="s">
        <v>159</v>
      </c>
      <c r="E256" s="200" t="s">
        <v>1011</v>
      </c>
      <c r="F256" s="201" t="s">
        <v>1012</v>
      </c>
      <c r="G256" s="202" t="s">
        <v>297</v>
      </c>
      <c r="H256" s="203">
        <v>4</v>
      </c>
      <c r="I256" s="204">
        <v>7.15</v>
      </c>
      <c r="J256" s="204">
        <f t="shared" si="30"/>
        <v>28.6</v>
      </c>
      <c r="K256" s="205"/>
      <c r="L256" s="33"/>
      <c r="M256" s="206" t="s">
        <v>1</v>
      </c>
      <c r="N256" s="207" t="s">
        <v>42</v>
      </c>
      <c r="O256" s="208">
        <v>0</v>
      </c>
      <c r="P256" s="208">
        <f t="shared" si="31"/>
        <v>0</v>
      </c>
      <c r="Q256" s="208">
        <v>0</v>
      </c>
      <c r="R256" s="208">
        <f t="shared" si="32"/>
        <v>0</v>
      </c>
      <c r="S256" s="208">
        <v>0</v>
      </c>
      <c r="T256" s="209">
        <f t="shared" si="33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210" t="s">
        <v>189</v>
      </c>
      <c r="AT256" s="210" t="s">
        <v>159</v>
      </c>
      <c r="AU256" s="210" t="s">
        <v>89</v>
      </c>
      <c r="AY256" s="14" t="s">
        <v>157</v>
      </c>
      <c r="BE256" s="211">
        <f t="shared" si="34"/>
        <v>0</v>
      </c>
      <c r="BF256" s="211">
        <f t="shared" si="35"/>
        <v>28.6</v>
      </c>
      <c r="BG256" s="211">
        <f t="shared" si="36"/>
        <v>0</v>
      </c>
      <c r="BH256" s="211">
        <f t="shared" si="37"/>
        <v>0</v>
      </c>
      <c r="BI256" s="211">
        <f t="shared" si="38"/>
        <v>0</v>
      </c>
      <c r="BJ256" s="14" t="s">
        <v>89</v>
      </c>
      <c r="BK256" s="211">
        <f t="shared" si="39"/>
        <v>28.6</v>
      </c>
      <c r="BL256" s="14" t="s">
        <v>189</v>
      </c>
      <c r="BM256" s="210" t="s">
        <v>524</v>
      </c>
    </row>
    <row r="257" spans="1:65" s="2" customFormat="1" ht="24.2" customHeight="1">
      <c r="A257" s="28"/>
      <c r="B257" s="29"/>
      <c r="C257" s="212" t="s">
        <v>525</v>
      </c>
      <c r="D257" s="212" t="s">
        <v>294</v>
      </c>
      <c r="E257" s="213" t="s">
        <v>1013</v>
      </c>
      <c r="F257" s="214" t="s">
        <v>1014</v>
      </c>
      <c r="G257" s="215" t="s">
        <v>162</v>
      </c>
      <c r="H257" s="216">
        <v>1.6</v>
      </c>
      <c r="I257" s="217">
        <v>12.6</v>
      </c>
      <c r="J257" s="217">
        <f t="shared" si="30"/>
        <v>20.16</v>
      </c>
      <c r="K257" s="218"/>
      <c r="L257" s="219"/>
      <c r="M257" s="220" t="s">
        <v>1</v>
      </c>
      <c r="N257" s="221" t="s">
        <v>42</v>
      </c>
      <c r="O257" s="208">
        <v>0</v>
      </c>
      <c r="P257" s="208">
        <f t="shared" si="31"/>
        <v>0</v>
      </c>
      <c r="Q257" s="208">
        <v>0</v>
      </c>
      <c r="R257" s="208">
        <f t="shared" si="32"/>
        <v>0</v>
      </c>
      <c r="S257" s="208">
        <v>0</v>
      </c>
      <c r="T257" s="209">
        <f t="shared" si="33"/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210" t="s">
        <v>217</v>
      </c>
      <c r="AT257" s="210" t="s">
        <v>294</v>
      </c>
      <c r="AU257" s="210" t="s">
        <v>89</v>
      </c>
      <c r="AY257" s="14" t="s">
        <v>157</v>
      </c>
      <c r="BE257" s="211">
        <f t="shared" si="34"/>
        <v>0</v>
      </c>
      <c r="BF257" s="211">
        <f t="shared" si="35"/>
        <v>20.16</v>
      </c>
      <c r="BG257" s="211">
        <f t="shared" si="36"/>
        <v>0</v>
      </c>
      <c r="BH257" s="211">
        <f t="shared" si="37"/>
        <v>0</v>
      </c>
      <c r="BI257" s="211">
        <f t="shared" si="38"/>
        <v>0</v>
      </c>
      <c r="BJ257" s="14" t="s">
        <v>89</v>
      </c>
      <c r="BK257" s="211">
        <f t="shared" si="39"/>
        <v>20.16</v>
      </c>
      <c r="BL257" s="14" t="s">
        <v>189</v>
      </c>
      <c r="BM257" s="210" t="s">
        <v>526</v>
      </c>
    </row>
    <row r="258" spans="1:65" s="2" customFormat="1" ht="24.2" customHeight="1">
      <c r="A258" s="28"/>
      <c r="B258" s="29"/>
      <c r="C258" s="212" t="s">
        <v>350</v>
      </c>
      <c r="D258" s="212" t="s">
        <v>294</v>
      </c>
      <c r="E258" s="213" t="s">
        <v>1015</v>
      </c>
      <c r="F258" s="214" t="s">
        <v>1016</v>
      </c>
      <c r="G258" s="215" t="s">
        <v>297</v>
      </c>
      <c r="H258" s="216">
        <v>4</v>
      </c>
      <c r="I258" s="217">
        <v>13.7</v>
      </c>
      <c r="J258" s="217">
        <f t="shared" si="30"/>
        <v>54.8</v>
      </c>
      <c r="K258" s="218"/>
      <c r="L258" s="219"/>
      <c r="M258" s="220" t="s">
        <v>1</v>
      </c>
      <c r="N258" s="221" t="s">
        <v>42</v>
      </c>
      <c r="O258" s="208">
        <v>0</v>
      </c>
      <c r="P258" s="208">
        <f t="shared" si="31"/>
        <v>0</v>
      </c>
      <c r="Q258" s="208">
        <v>0</v>
      </c>
      <c r="R258" s="208">
        <f t="shared" si="32"/>
        <v>0</v>
      </c>
      <c r="S258" s="208">
        <v>0</v>
      </c>
      <c r="T258" s="209">
        <f t="shared" si="33"/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210" t="s">
        <v>217</v>
      </c>
      <c r="AT258" s="210" t="s">
        <v>294</v>
      </c>
      <c r="AU258" s="210" t="s">
        <v>89</v>
      </c>
      <c r="AY258" s="14" t="s">
        <v>157</v>
      </c>
      <c r="BE258" s="211">
        <f t="shared" si="34"/>
        <v>0</v>
      </c>
      <c r="BF258" s="211">
        <f t="shared" si="35"/>
        <v>54.8</v>
      </c>
      <c r="BG258" s="211">
        <f t="shared" si="36"/>
        <v>0</v>
      </c>
      <c r="BH258" s="211">
        <f t="shared" si="37"/>
        <v>0</v>
      </c>
      <c r="BI258" s="211">
        <f t="shared" si="38"/>
        <v>0</v>
      </c>
      <c r="BJ258" s="14" t="s">
        <v>89</v>
      </c>
      <c r="BK258" s="211">
        <f t="shared" si="39"/>
        <v>54.8</v>
      </c>
      <c r="BL258" s="14" t="s">
        <v>189</v>
      </c>
      <c r="BM258" s="210" t="s">
        <v>529</v>
      </c>
    </row>
    <row r="259" spans="1:65" s="2" customFormat="1" ht="16.5" customHeight="1">
      <c r="A259" s="28"/>
      <c r="B259" s="29"/>
      <c r="C259" s="212" t="s">
        <v>530</v>
      </c>
      <c r="D259" s="212" t="s">
        <v>294</v>
      </c>
      <c r="E259" s="213" t="s">
        <v>486</v>
      </c>
      <c r="F259" s="214" t="s">
        <v>487</v>
      </c>
      <c r="G259" s="215" t="s">
        <v>297</v>
      </c>
      <c r="H259" s="216">
        <v>20</v>
      </c>
      <c r="I259" s="217">
        <v>0.61</v>
      </c>
      <c r="J259" s="217">
        <f t="shared" si="30"/>
        <v>12.2</v>
      </c>
      <c r="K259" s="218"/>
      <c r="L259" s="219"/>
      <c r="M259" s="220" t="s">
        <v>1</v>
      </c>
      <c r="N259" s="221" t="s">
        <v>42</v>
      </c>
      <c r="O259" s="208">
        <v>0</v>
      </c>
      <c r="P259" s="208">
        <f t="shared" si="31"/>
        <v>0</v>
      </c>
      <c r="Q259" s="208">
        <v>0</v>
      </c>
      <c r="R259" s="208">
        <f t="shared" si="32"/>
        <v>0</v>
      </c>
      <c r="S259" s="208">
        <v>0</v>
      </c>
      <c r="T259" s="209">
        <f t="shared" si="33"/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210" t="s">
        <v>217</v>
      </c>
      <c r="AT259" s="210" t="s">
        <v>294</v>
      </c>
      <c r="AU259" s="210" t="s">
        <v>89</v>
      </c>
      <c r="AY259" s="14" t="s">
        <v>157</v>
      </c>
      <c r="BE259" s="211">
        <f t="shared" si="34"/>
        <v>0</v>
      </c>
      <c r="BF259" s="211">
        <f t="shared" si="35"/>
        <v>12.2</v>
      </c>
      <c r="BG259" s="211">
        <f t="shared" si="36"/>
        <v>0</v>
      </c>
      <c r="BH259" s="211">
        <f t="shared" si="37"/>
        <v>0</v>
      </c>
      <c r="BI259" s="211">
        <f t="shared" si="38"/>
        <v>0</v>
      </c>
      <c r="BJ259" s="14" t="s">
        <v>89</v>
      </c>
      <c r="BK259" s="211">
        <f t="shared" si="39"/>
        <v>12.2</v>
      </c>
      <c r="BL259" s="14" t="s">
        <v>189</v>
      </c>
      <c r="BM259" s="210" t="s">
        <v>533</v>
      </c>
    </row>
    <row r="260" spans="1:65" s="2" customFormat="1" ht="24.2" customHeight="1">
      <c r="A260" s="28"/>
      <c r="B260" s="29"/>
      <c r="C260" s="199" t="s">
        <v>353</v>
      </c>
      <c r="D260" s="199" t="s">
        <v>159</v>
      </c>
      <c r="E260" s="200" t="s">
        <v>503</v>
      </c>
      <c r="F260" s="201" t="s">
        <v>504</v>
      </c>
      <c r="G260" s="202" t="s">
        <v>297</v>
      </c>
      <c r="H260" s="203">
        <v>40</v>
      </c>
      <c r="I260" s="204">
        <v>5.46</v>
      </c>
      <c r="J260" s="204">
        <f t="shared" si="30"/>
        <v>218.4</v>
      </c>
      <c r="K260" s="205"/>
      <c r="L260" s="33"/>
      <c r="M260" s="206" t="s">
        <v>1</v>
      </c>
      <c r="N260" s="207" t="s">
        <v>42</v>
      </c>
      <c r="O260" s="208">
        <v>0</v>
      </c>
      <c r="P260" s="208">
        <f t="shared" si="31"/>
        <v>0</v>
      </c>
      <c r="Q260" s="208">
        <v>0</v>
      </c>
      <c r="R260" s="208">
        <f t="shared" si="32"/>
        <v>0</v>
      </c>
      <c r="S260" s="208">
        <v>0</v>
      </c>
      <c r="T260" s="209">
        <f t="shared" si="33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210" t="s">
        <v>189</v>
      </c>
      <c r="AT260" s="210" t="s">
        <v>159</v>
      </c>
      <c r="AU260" s="210" t="s">
        <v>89</v>
      </c>
      <c r="AY260" s="14" t="s">
        <v>157</v>
      </c>
      <c r="BE260" s="211">
        <f t="shared" si="34"/>
        <v>0</v>
      </c>
      <c r="BF260" s="211">
        <f t="shared" si="35"/>
        <v>218.4</v>
      </c>
      <c r="BG260" s="211">
        <f t="shared" si="36"/>
        <v>0</v>
      </c>
      <c r="BH260" s="211">
        <f t="shared" si="37"/>
        <v>0</v>
      </c>
      <c r="BI260" s="211">
        <f t="shared" si="38"/>
        <v>0</v>
      </c>
      <c r="BJ260" s="14" t="s">
        <v>89</v>
      </c>
      <c r="BK260" s="211">
        <f t="shared" si="39"/>
        <v>218.4</v>
      </c>
      <c r="BL260" s="14" t="s">
        <v>189</v>
      </c>
      <c r="BM260" s="210" t="s">
        <v>536</v>
      </c>
    </row>
    <row r="261" spans="1:65" s="2" customFormat="1" ht="24.2" customHeight="1">
      <c r="A261" s="28"/>
      <c r="B261" s="29"/>
      <c r="C261" s="212" t="s">
        <v>537</v>
      </c>
      <c r="D261" s="212" t="s">
        <v>294</v>
      </c>
      <c r="E261" s="213" t="s">
        <v>493</v>
      </c>
      <c r="F261" s="214" t="s">
        <v>494</v>
      </c>
      <c r="G261" s="215" t="s">
        <v>162</v>
      </c>
      <c r="H261" s="216">
        <v>1.6</v>
      </c>
      <c r="I261" s="217">
        <v>18.18</v>
      </c>
      <c r="J261" s="217">
        <f t="shared" si="30"/>
        <v>29.09</v>
      </c>
      <c r="K261" s="218"/>
      <c r="L261" s="219"/>
      <c r="M261" s="220" t="s">
        <v>1</v>
      </c>
      <c r="N261" s="221" t="s">
        <v>42</v>
      </c>
      <c r="O261" s="208">
        <v>0</v>
      </c>
      <c r="P261" s="208">
        <f t="shared" si="31"/>
        <v>0</v>
      </c>
      <c r="Q261" s="208">
        <v>0</v>
      </c>
      <c r="R261" s="208">
        <f t="shared" si="32"/>
        <v>0</v>
      </c>
      <c r="S261" s="208">
        <v>0</v>
      </c>
      <c r="T261" s="209">
        <f t="shared" si="33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210" t="s">
        <v>217</v>
      </c>
      <c r="AT261" s="210" t="s">
        <v>294</v>
      </c>
      <c r="AU261" s="210" t="s">
        <v>89</v>
      </c>
      <c r="AY261" s="14" t="s">
        <v>157</v>
      </c>
      <c r="BE261" s="211">
        <f t="shared" si="34"/>
        <v>0</v>
      </c>
      <c r="BF261" s="211">
        <f t="shared" si="35"/>
        <v>29.09</v>
      </c>
      <c r="BG261" s="211">
        <f t="shared" si="36"/>
        <v>0</v>
      </c>
      <c r="BH261" s="211">
        <f t="shared" si="37"/>
        <v>0</v>
      </c>
      <c r="BI261" s="211">
        <f t="shared" si="38"/>
        <v>0</v>
      </c>
      <c r="BJ261" s="14" t="s">
        <v>89</v>
      </c>
      <c r="BK261" s="211">
        <f t="shared" si="39"/>
        <v>29.09</v>
      </c>
      <c r="BL261" s="14" t="s">
        <v>189</v>
      </c>
      <c r="BM261" s="210" t="s">
        <v>538</v>
      </c>
    </row>
    <row r="262" spans="1:65" s="2" customFormat="1" ht="37.9" customHeight="1">
      <c r="A262" s="28"/>
      <c r="B262" s="29"/>
      <c r="C262" s="199" t="s">
        <v>357</v>
      </c>
      <c r="D262" s="199" t="s">
        <v>159</v>
      </c>
      <c r="E262" s="200" t="s">
        <v>508</v>
      </c>
      <c r="F262" s="201" t="s">
        <v>509</v>
      </c>
      <c r="G262" s="202" t="s">
        <v>287</v>
      </c>
      <c r="H262" s="203">
        <v>126.2</v>
      </c>
      <c r="I262" s="204">
        <v>6.99</v>
      </c>
      <c r="J262" s="204">
        <f t="shared" si="30"/>
        <v>882.14</v>
      </c>
      <c r="K262" s="205"/>
      <c r="L262" s="33"/>
      <c r="M262" s="206" t="s">
        <v>1</v>
      </c>
      <c r="N262" s="207" t="s">
        <v>42</v>
      </c>
      <c r="O262" s="208">
        <v>0</v>
      </c>
      <c r="P262" s="208">
        <f t="shared" si="31"/>
        <v>0</v>
      </c>
      <c r="Q262" s="208">
        <v>0</v>
      </c>
      <c r="R262" s="208">
        <f t="shared" si="32"/>
        <v>0</v>
      </c>
      <c r="S262" s="208">
        <v>0</v>
      </c>
      <c r="T262" s="209">
        <f t="shared" si="33"/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210" t="s">
        <v>189</v>
      </c>
      <c r="AT262" s="210" t="s">
        <v>159</v>
      </c>
      <c r="AU262" s="210" t="s">
        <v>89</v>
      </c>
      <c r="AY262" s="14" t="s">
        <v>157</v>
      </c>
      <c r="BE262" s="211">
        <f t="shared" si="34"/>
        <v>0</v>
      </c>
      <c r="BF262" s="211">
        <f t="shared" si="35"/>
        <v>882.14</v>
      </c>
      <c r="BG262" s="211">
        <f t="shared" si="36"/>
        <v>0</v>
      </c>
      <c r="BH262" s="211">
        <f t="shared" si="37"/>
        <v>0</v>
      </c>
      <c r="BI262" s="211">
        <f t="shared" si="38"/>
        <v>0</v>
      </c>
      <c r="BJ262" s="14" t="s">
        <v>89</v>
      </c>
      <c r="BK262" s="211">
        <f t="shared" si="39"/>
        <v>882.14</v>
      </c>
      <c r="BL262" s="14" t="s">
        <v>189</v>
      </c>
      <c r="BM262" s="210" t="s">
        <v>541</v>
      </c>
    </row>
    <row r="263" spans="1:65" s="2" customFormat="1" ht="16.5" customHeight="1">
      <c r="A263" s="28"/>
      <c r="B263" s="29"/>
      <c r="C263" s="212" t="s">
        <v>542</v>
      </c>
      <c r="D263" s="212" t="s">
        <v>294</v>
      </c>
      <c r="E263" s="213" t="s">
        <v>486</v>
      </c>
      <c r="F263" s="214" t="s">
        <v>487</v>
      </c>
      <c r="G263" s="215" t="s">
        <v>297</v>
      </c>
      <c r="H263" s="216">
        <v>1009.6</v>
      </c>
      <c r="I263" s="217">
        <v>0.61</v>
      </c>
      <c r="J263" s="217">
        <f t="shared" si="30"/>
        <v>615.86</v>
      </c>
      <c r="K263" s="218"/>
      <c r="L263" s="219"/>
      <c r="M263" s="220" t="s">
        <v>1</v>
      </c>
      <c r="N263" s="221" t="s">
        <v>42</v>
      </c>
      <c r="O263" s="208">
        <v>0</v>
      </c>
      <c r="P263" s="208">
        <f t="shared" si="31"/>
        <v>0</v>
      </c>
      <c r="Q263" s="208">
        <v>0</v>
      </c>
      <c r="R263" s="208">
        <f t="shared" si="32"/>
        <v>0</v>
      </c>
      <c r="S263" s="208">
        <v>0</v>
      </c>
      <c r="T263" s="209">
        <f t="shared" si="33"/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210" t="s">
        <v>217</v>
      </c>
      <c r="AT263" s="210" t="s">
        <v>294</v>
      </c>
      <c r="AU263" s="210" t="s">
        <v>89</v>
      </c>
      <c r="AY263" s="14" t="s">
        <v>157</v>
      </c>
      <c r="BE263" s="211">
        <f t="shared" si="34"/>
        <v>0</v>
      </c>
      <c r="BF263" s="211">
        <f t="shared" si="35"/>
        <v>615.86</v>
      </c>
      <c r="BG263" s="211">
        <f t="shared" si="36"/>
        <v>0</v>
      </c>
      <c r="BH263" s="211">
        <f t="shared" si="37"/>
        <v>0</v>
      </c>
      <c r="BI263" s="211">
        <f t="shared" si="38"/>
        <v>0</v>
      </c>
      <c r="BJ263" s="14" t="s">
        <v>89</v>
      </c>
      <c r="BK263" s="211">
        <f t="shared" si="39"/>
        <v>615.86</v>
      </c>
      <c r="BL263" s="14" t="s">
        <v>189</v>
      </c>
      <c r="BM263" s="210" t="s">
        <v>545</v>
      </c>
    </row>
    <row r="264" spans="1:65" s="2" customFormat="1" ht="33" customHeight="1">
      <c r="A264" s="28"/>
      <c r="B264" s="29"/>
      <c r="C264" s="199" t="s">
        <v>360</v>
      </c>
      <c r="D264" s="199" t="s">
        <v>159</v>
      </c>
      <c r="E264" s="200" t="s">
        <v>512</v>
      </c>
      <c r="F264" s="201" t="s">
        <v>513</v>
      </c>
      <c r="G264" s="202" t="s">
        <v>287</v>
      </c>
      <c r="H264" s="203">
        <v>126.2</v>
      </c>
      <c r="I264" s="204">
        <v>10.4</v>
      </c>
      <c r="J264" s="204">
        <f t="shared" si="30"/>
        <v>1312.48</v>
      </c>
      <c r="K264" s="205"/>
      <c r="L264" s="33"/>
      <c r="M264" s="206" t="s">
        <v>1</v>
      </c>
      <c r="N264" s="207" t="s">
        <v>42</v>
      </c>
      <c r="O264" s="208">
        <v>0</v>
      </c>
      <c r="P264" s="208">
        <f t="shared" si="31"/>
        <v>0</v>
      </c>
      <c r="Q264" s="208">
        <v>0</v>
      </c>
      <c r="R264" s="208">
        <f t="shared" si="32"/>
        <v>0</v>
      </c>
      <c r="S264" s="208">
        <v>0</v>
      </c>
      <c r="T264" s="209">
        <f t="shared" si="33"/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210" t="s">
        <v>189</v>
      </c>
      <c r="AT264" s="210" t="s">
        <v>159</v>
      </c>
      <c r="AU264" s="210" t="s">
        <v>89</v>
      </c>
      <c r="AY264" s="14" t="s">
        <v>157</v>
      </c>
      <c r="BE264" s="211">
        <f t="shared" si="34"/>
        <v>0</v>
      </c>
      <c r="BF264" s="211">
        <f t="shared" si="35"/>
        <v>1312.48</v>
      </c>
      <c r="BG264" s="211">
        <f t="shared" si="36"/>
        <v>0</v>
      </c>
      <c r="BH264" s="211">
        <f t="shared" si="37"/>
        <v>0</v>
      </c>
      <c r="BI264" s="211">
        <f t="shared" si="38"/>
        <v>0</v>
      </c>
      <c r="BJ264" s="14" t="s">
        <v>89</v>
      </c>
      <c r="BK264" s="211">
        <f t="shared" si="39"/>
        <v>1312.48</v>
      </c>
      <c r="BL264" s="14" t="s">
        <v>189</v>
      </c>
      <c r="BM264" s="210" t="s">
        <v>548</v>
      </c>
    </row>
    <row r="265" spans="1:65" s="2" customFormat="1" ht="16.5" customHeight="1">
      <c r="A265" s="28"/>
      <c r="B265" s="29"/>
      <c r="C265" s="212" t="s">
        <v>549</v>
      </c>
      <c r="D265" s="212" t="s">
        <v>294</v>
      </c>
      <c r="E265" s="213" t="s">
        <v>486</v>
      </c>
      <c r="F265" s="214" t="s">
        <v>487</v>
      </c>
      <c r="G265" s="215" t="s">
        <v>297</v>
      </c>
      <c r="H265" s="216">
        <v>1009.6</v>
      </c>
      <c r="I265" s="217">
        <v>0.61</v>
      </c>
      <c r="J265" s="217">
        <f t="shared" si="30"/>
        <v>615.86</v>
      </c>
      <c r="K265" s="218"/>
      <c r="L265" s="219"/>
      <c r="M265" s="220" t="s">
        <v>1</v>
      </c>
      <c r="N265" s="221" t="s">
        <v>42</v>
      </c>
      <c r="O265" s="208">
        <v>0</v>
      </c>
      <c r="P265" s="208">
        <f t="shared" si="31"/>
        <v>0</v>
      </c>
      <c r="Q265" s="208">
        <v>0</v>
      </c>
      <c r="R265" s="208">
        <f t="shared" si="32"/>
        <v>0</v>
      </c>
      <c r="S265" s="208">
        <v>0</v>
      </c>
      <c r="T265" s="209">
        <f t="shared" si="33"/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210" t="s">
        <v>217</v>
      </c>
      <c r="AT265" s="210" t="s">
        <v>294</v>
      </c>
      <c r="AU265" s="210" t="s">
        <v>89</v>
      </c>
      <c r="AY265" s="14" t="s">
        <v>157</v>
      </c>
      <c r="BE265" s="211">
        <f t="shared" si="34"/>
        <v>0</v>
      </c>
      <c r="BF265" s="211">
        <f t="shared" si="35"/>
        <v>615.86</v>
      </c>
      <c r="BG265" s="211">
        <f t="shared" si="36"/>
        <v>0</v>
      </c>
      <c r="BH265" s="211">
        <f t="shared" si="37"/>
        <v>0</v>
      </c>
      <c r="BI265" s="211">
        <f t="shared" si="38"/>
        <v>0</v>
      </c>
      <c r="BJ265" s="14" t="s">
        <v>89</v>
      </c>
      <c r="BK265" s="211">
        <f t="shared" si="39"/>
        <v>615.86</v>
      </c>
      <c r="BL265" s="14" t="s">
        <v>189</v>
      </c>
      <c r="BM265" s="210" t="s">
        <v>552</v>
      </c>
    </row>
    <row r="266" spans="1:65" s="2" customFormat="1" ht="33" customHeight="1">
      <c r="A266" s="28"/>
      <c r="B266" s="29"/>
      <c r="C266" s="199" t="s">
        <v>364</v>
      </c>
      <c r="D266" s="199" t="s">
        <v>159</v>
      </c>
      <c r="E266" s="200" t="s">
        <v>517</v>
      </c>
      <c r="F266" s="201" t="s">
        <v>518</v>
      </c>
      <c r="G266" s="202" t="s">
        <v>287</v>
      </c>
      <c r="H266" s="203">
        <v>162.19999999999999</v>
      </c>
      <c r="I266" s="204">
        <v>6.53</v>
      </c>
      <c r="J266" s="204">
        <f t="shared" si="30"/>
        <v>1059.17</v>
      </c>
      <c r="K266" s="205"/>
      <c r="L266" s="33"/>
      <c r="M266" s="206" t="s">
        <v>1</v>
      </c>
      <c r="N266" s="207" t="s">
        <v>42</v>
      </c>
      <c r="O266" s="208">
        <v>0</v>
      </c>
      <c r="P266" s="208">
        <f t="shared" si="31"/>
        <v>0</v>
      </c>
      <c r="Q266" s="208">
        <v>0</v>
      </c>
      <c r="R266" s="208">
        <f t="shared" si="32"/>
        <v>0</v>
      </c>
      <c r="S266" s="208">
        <v>0</v>
      </c>
      <c r="T266" s="209">
        <f t="shared" si="33"/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210" t="s">
        <v>189</v>
      </c>
      <c r="AT266" s="210" t="s">
        <v>159</v>
      </c>
      <c r="AU266" s="210" t="s">
        <v>89</v>
      </c>
      <c r="AY266" s="14" t="s">
        <v>157</v>
      </c>
      <c r="BE266" s="211">
        <f t="shared" si="34"/>
        <v>0</v>
      </c>
      <c r="BF266" s="211">
        <f t="shared" si="35"/>
        <v>1059.17</v>
      </c>
      <c r="BG266" s="211">
        <f t="shared" si="36"/>
        <v>0</v>
      </c>
      <c r="BH266" s="211">
        <f t="shared" si="37"/>
        <v>0</v>
      </c>
      <c r="BI266" s="211">
        <f t="shared" si="38"/>
        <v>0</v>
      </c>
      <c r="BJ266" s="14" t="s">
        <v>89</v>
      </c>
      <c r="BK266" s="211">
        <f t="shared" si="39"/>
        <v>1059.17</v>
      </c>
      <c r="BL266" s="14" t="s">
        <v>189</v>
      </c>
      <c r="BM266" s="210" t="s">
        <v>553</v>
      </c>
    </row>
    <row r="267" spans="1:65" s="2" customFormat="1" ht="16.5" customHeight="1">
      <c r="A267" s="28"/>
      <c r="B267" s="29"/>
      <c r="C267" s="212" t="s">
        <v>554</v>
      </c>
      <c r="D267" s="212" t="s">
        <v>294</v>
      </c>
      <c r="E267" s="213" t="s">
        <v>486</v>
      </c>
      <c r="F267" s="214" t="s">
        <v>487</v>
      </c>
      <c r="G267" s="215" t="s">
        <v>297</v>
      </c>
      <c r="H267" s="216">
        <v>1297.5999999999999</v>
      </c>
      <c r="I267" s="217">
        <v>0.61</v>
      </c>
      <c r="J267" s="217">
        <f t="shared" si="30"/>
        <v>791.54</v>
      </c>
      <c r="K267" s="218"/>
      <c r="L267" s="219"/>
      <c r="M267" s="220" t="s">
        <v>1</v>
      </c>
      <c r="N267" s="221" t="s">
        <v>42</v>
      </c>
      <c r="O267" s="208">
        <v>0</v>
      </c>
      <c r="P267" s="208">
        <f t="shared" si="31"/>
        <v>0</v>
      </c>
      <c r="Q267" s="208">
        <v>0</v>
      </c>
      <c r="R267" s="208">
        <f t="shared" si="32"/>
        <v>0</v>
      </c>
      <c r="S267" s="208">
        <v>0</v>
      </c>
      <c r="T267" s="209">
        <f t="shared" si="33"/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210" t="s">
        <v>217</v>
      </c>
      <c r="AT267" s="210" t="s">
        <v>294</v>
      </c>
      <c r="AU267" s="210" t="s">
        <v>89</v>
      </c>
      <c r="AY267" s="14" t="s">
        <v>157</v>
      </c>
      <c r="BE267" s="211">
        <f t="shared" si="34"/>
        <v>0</v>
      </c>
      <c r="BF267" s="211">
        <f t="shared" si="35"/>
        <v>791.54</v>
      </c>
      <c r="BG267" s="211">
        <f t="shared" si="36"/>
        <v>0</v>
      </c>
      <c r="BH267" s="211">
        <f t="shared" si="37"/>
        <v>0</v>
      </c>
      <c r="BI267" s="211">
        <f t="shared" si="38"/>
        <v>0</v>
      </c>
      <c r="BJ267" s="14" t="s">
        <v>89</v>
      </c>
      <c r="BK267" s="211">
        <f t="shared" si="39"/>
        <v>791.54</v>
      </c>
      <c r="BL267" s="14" t="s">
        <v>189</v>
      </c>
      <c r="BM267" s="210" t="s">
        <v>557</v>
      </c>
    </row>
    <row r="268" spans="1:65" s="2" customFormat="1" ht="24.2" customHeight="1">
      <c r="A268" s="28"/>
      <c r="B268" s="29"/>
      <c r="C268" s="199" t="s">
        <v>367</v>
      </c>
      <c r="D268" s="199" t="s">
        <v>159</v>
      </c>
      <c r="E268" s="200" t="s">
        <v>522</v>
      </c>
      <c r="F268" s="201" t="s">
        <v>523</v>
      </c>
      <c r="G268" s="202" t="s">
        <v>287</v>
      </c>
      <c r="H268" s="203">
        <v>126.2</v>
      </c>
      <c r="I268" s="204">
        <v>12.56</v>
      </c>
      <c r="J268" s="204">
        <f t="shared" si="30"/>
        <v>1585.07</v>
      </c>
      <c r="K268" s="205"/>
      <c r="L268" s="33"/>
      <c r="M268" s="206" t="s">
        <v>1</v>
      </c>
      <c r="N268" s="207" t="s">
        <v>42</v>
      </c>
      <c r="O268" s="208">
        <v>0</v>
      </c>
      <c r="P268" s="208">
        <f t="shared" si="31"/>
        <v>0</v>
      </c>
      <c r="Q268" s="208">
        <v>0</v>
      </c>
      <c r="R268" s="208">
        <f t="shared" si="32"/>
        <v>0</v>
      </c>
      <c r="S268" s="208">
        <v>0</v>
      </c>
      <c r="T268" s="209">
        <f t="shared" si="33"/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210" t="s">
        <v>189</v>
      </c>
      <c r="AT268" s="210" t="s">
        <v>159</v>
      </c>
      <c r="AU268" s="210" t="s">
        <v>89</v>
      </c>
      <c r="AY268" s="14" t="s">
        <v>157</v>
      </c>
      <c r="BE268" s="211">
        <f t="shared" si="34"/>
        <v>0</v>
      </c>
      <c r="BF268" s="211">
        <f t="shared" si="35"/>
        <v>1585.07</v>
      </c>
      <c r="BG268" s="211">
        <f t="shared" si="36"/>
        <v>0</v>
      </c>
      <c r="BH268" s="211">
        <f t="shared" si="37"/>
        <v>0</v>
      </c>
      <c r="BI268" s="211">
        <f t="shared" si="38"/>
        <v>0</v>
      </c>
      <c r="BJ268" s="14" t="s">
        <v>89</v>
      </c>
      <c r="BK268" s="211">
        <f t="shared" si="39"/>
        <v>1585.07</v>
      </c>
      <c r="BL268" s="14" t="s">
        <v>189</v>
      </c>
      <c r="BM268" s="210" t="s">
        <v>560</v>
      </c>
    </row>
    <row r="269" spans="1:65" s="2" customFormat="1" ht="16.5" customHeight="1">
      <c r="A269" s="28"/>
      <c r="B269" s="29"/>
      <c r="C269" s="212" t="s">
        <v>563</v>
      </c>
      <c r="D269" s="212" t="s">
        <v>294</v>
      </c>
      <c r="E269" s="213" t="s">
        <v>486</v>
      </c>
      <c r="F269" s="214" t="s">
        <v>487</v>
      </c>
      <c r="G269" s="215" t="s">
        <v>297</v>
      </c>
      <c r="H269" s="216">
        <v>1009.6</v>
      </c>
      <c r="I269" s="217">
        <v>0.61</v>
      </c>
      <c r="J269" s="217">
        <f t="shared" si="30"/>
        <v>615.86</v>
      </c>
      <c r="K269" s="218"/>
      <c r="L269" s="219"/>
      <c r="M269" s="220" t="s">
        <v>1</v>
      </c>
      <c r="N269" s="221" t="s">
        <v>42</v>
      </c>
      <c r="O269" s="208">
        <v>0</v>
      </c>
      <c r="P269" s="208">
        <f t="shared" si="31"/>
        <v>0</v>
      </c>
      <c r="Q269" s="208">
        <v>0</v>
      </c>
      <c r="R269" s="208">
        <f t="shared" si="32"/>
        <v>0</v>
      </c>
      <c r="S269" s="208">
        <v>0</v>
      </c>
      <c r="T269" s="209">
        <f t="shared" si="33"/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210" t="s">
        <v>217</v>
      </c>
      <c r="AT269" s="210" t="s">
        <v>294</v>
      </c>
      <c r="AU269" s="210" t="s">
        <v>89</v>
      </c>
      <c r="AY269" s="14" t="s">
        <v>157</v>
      </c>
      <c r="BE269" s="211">
        <f t="shared" si="34"/>
        <v>0</v>
      </c>
      <c r="BF269" s="211">
        <f t="shared" si="35"/>
        <v>615.86</v>
      </c>
      <c r="BG269" s="211">
        <f t="shared" si="36"/>
        <v>0</v>
      </c>
      <c r="BH269" s="211">
        <f t="shared" si="37"/>
        <v>0</v>
      </c>
      <c r="BI269" s="211">
        <f t="shared" si="38"/>
        <v>0</v>
      </c>
      <c r="BJ269" s="14" t="s">
        <v>89</v>
      </c>
      <c r="BK269" s="211">
        <f t="shared" si="39"/>
        <v>615.86</v>
      </c>
      <c r="BL269" s="14" t="s">
        <v>189</v>
      </c>
      <c r="BM269" s="210" t="s">
        <v>566</v>
      </c>
    </row>
    <row r="270" spans="1:65" s="2" customFormat="1" ht="24.2" customHeight="1">
      <c r="A270" s="28"/>
      <c r="B270" s="29"/>
      <c r="C270" s="199" t="s">
        <v>372</v>
      </c>
      <c r="D270" s="199" t="s">
        <v>159</v>
      </c>
      <c r="E270" s="200" t="s">
        <v>527</v>
      </c>
      <c r="F270" s="201" t="s">
        <v>528</v>
      </c>
      <c r="G270" s="202" t="s">
        <v>162</v>
      </c>
      <c r="H270" s="203">
        <v>650.38</v>
      </c>
      <c r="I270" s="204">
        <v>0.5</v>
      </c>
      <c r="J270" s="204">
        <f t="shared" si="30"/>
        <v>325.19</v>
      </c>
      <c r="K270" s="205"/>
      <c r="L270" s="33"/>
      <c r="M270" s="206" t="s">
        <v>1</v>
      </c>
      <c r="N270" s="207" t="s">
        <v>42</v>
      </c>
      <c r="O270" s="208">
        <v>0</v>
      </c>
      <c r="P270" s="208">
        <f t="shared" si="31"/>
        <v>0</v>
      </c>
      <c r="Q270" s="208">
        <v>0</v>
      </c>
      <c r="R270" s="208">
        <f t="shared" si="32"/>
        <v>0</v>
      </c>
      <c r="S270" s="208">
        <v>0</v>
      </c>
      <c r="T270" s="209">
        <f t="shared" si="33"/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210" t="s">
        <v>189</v>
      </c>
      <c r="AT270" s="210" t="s">
        <v>159</v>
      </c>
      <c r="AU270" s="210" t="s">
        <v>89</v>
      </c>
      <c r="AY270" s="14" t="s">
        <v>157</v>
      </c>
      <c r="BE270" s="211">
        <f t="shared" si="34"/>
        <v>0</v>
      </c>
      <c r="BF270" s="211">
        <f t="shared" si="35"/>
        <v>325.19</v>
      </c>
      <c r="BG270" s="211">
        <f t="shared" si="36"/>
        <v>0</v>
      </c>
      <c r="BH270" s="211">
        <f t="shared" si="37"/>
        <v>0</v>
      </c>
      <c r="BI270" s="211">
        <f t="shared" si="38"/>
        <v>0</v>
      </c>
      <c r="BJ270" s="14" t="s">
        <v>89</v>
      </c>
      <c r="BK270" s="211">
        <f t="shared" si="39"/>
        <v>325.19</v>
      </c>
      <c r="BL270" s="14" t="s">
        <v>189</v>
      </c>
      <c r="BM270" s="210" t="s">
        <v>569</v>
      </c>
    </row>
    <row r="271" spans="1:65" s="2" customFormat="1" ht="24.2" customHeight="1">
      <c r="A271" s="28"/>
      <c r="B271" s="29"/>
      <c r="C271" s="212" t="s">
        <v>570</v>
      </c>
      <c r="D271" s="212" t="s">
        <v>294</v>
      </c>
      <c r="E271" s="213" t="s">
        <v>531</v>
      </c>
      <c r="F271" s="214" t="s">
        <v>532</v>
      </c>
      <c r="G271" s="215" t="s">
        <v>162</v>
      </c>
      <c r="H271" s="216">
        <v>747.94</v>
      </c>
      <c r="I271" s="217">
        <v>1.01</v>
      </c>
      <c r="J271" s="217">
        <f t="shared" si="30"/>
        <v>755.42</v>
      </c>
      <c r="K271" s="218"/>
      <c r="L271" s="219"/>
      <c r="M271" s="220" t="s">
        <v>1</v>
      </c>
      <c r="N271" s="221" t="s">
        <v>42</v>
      </c>
      <c r="O271" s="208">
        <v>0</v>
      </c>
      <c r="P271" s="208">
        <f t="shared" si="31"/>
        <v>0</v>
      </c>
      <c r="Q271" s="208">
        <v>0</v>
      </c>
      <c r="R271" s="208">
        <f t="shared" si="32"/>
        <v>0</v>
      </c>
      <c r="S271" s="208">
        <v>0</v>
      </c>
      <c r="T271" s="209">
        <f t="shared" si="33"/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210" t="s">
        <v>217</v>
      </c>
      <c r="AT271" s="210" t="s">
        <v>294</v>
      </c>
      <c r="AU271" s="210" t="s">
        <v>89</v>
      </c>
      <c r="AY271" s="14" t="s">
        <v>157</v>
      </c>
      <c r="BE271" s="211">
        <f t="shared" si="34"/>
        <v>0</v>
      </c>
      <c r="BF271" s="211">
        <f t="shared" si="35"/>
        <v>755.42</v>
      </c>
      <c r="BG271" s="211">
        <f t="shared" si="36"/>
        <v>0</v>
      </c>
      <c r="BH271" s="211">
        <f t="shared" si="37"/>
        <v>0</v>
      </c>
      <c r="BI271" s="211">
        <f t="shared" si="38"/>
        <v>0</v>
      </c>
      <c r="BJ271" s="14" t="s">
        <v>89</v>
      </c>
      <c r="BK271" s="211">
        <f t="shared" si="39"/>
        <v>755.42</v>
      </c>
      <c r="BL271" s="14" t="s">
        <v>189</v>
      </c>
      <c r="BM271" s="210" t="s">
        <v>573</v>
      </c>
    </row>
    <row r="272" spans="1:65" s="2" customFormat="1" ht="24.2" customHeight="1">
      <c r="A272" s="28"/>
      <c r="B272" s="29"/>
      <c r="C272" s="199" t="s">
        <v>375</v>
      </c>
      <c r="D272" s="199" t="s">
        <v>159</v>
      </c>
      <c r="E272" s="200" t="s">
        <v>534</v>
      </c>
      <c r="F272" s="201" t="s">
        <v>535</v>
      </c>
      <c r="G272" s="202" t="s">
        <v>297</v>
      </c>
      <c r="H272" s="203">
        <v>2</v>
      </c>
      <c r="I272" s="204">
        <v>27.15</v>
      </c>
      <c r="J272" s="204">
        <f t="shared" si="30"/>
        <v>54.3</v>
      </c>
      <c r="K272" s="205"/>
      <c r="L272" s="33"/>
      <c r="M272" s="206" t="s">
        <v>1</v>
      </c>
      <c r="N272" s="207" t="s">
        <v>42</v>
      </c>
      <c r="O272" s="208">
        <v>0</v>
      </c>
      <c r="P272" s="208">
        <f t="shared" si="31"/>
        <v>0</v>
      </c>
      <c r="Q272" s="208">
        <v>0</v>
      </c>
      <c r="R272" s="208">
        <f t="shared" si="32"/>
        <v>0</v>
      </c>
      <c r="S272" s="208">
        <v>0</v>
      </c>
      <c r="T272" s="209">
        <f t="shared" si="33"/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210" t="s">
        <v>189</v>
      </c>
      <c r="AT272" s="210" t="s">
        <v>159</v>
      </c>
      <c r="AU272" s="210" t="s">
        <v>89</v>
      </c>
      <c r="AY272" s="14" t="s">
        <v>157</v>
      </c>
      <c r="BE272" s="211">
        <f t="shared" si="34"/>
        <v>0</v>
      </c>
      <c r="BF272" s="211">
        <f t="shared" si="35"/>
        <v>54.3</v>
      </c>
      <c r="BG272" s="211">
        <f t="shared" si="36"/>
        <v>0</v>
      </c>
      <c r="BH272" s="211">
        <f t="shared" si="37"/>
        <v>0</v>
      </c>
      <c r="BI272" s="211">
        <f t="shared" si="38"/>
        <v>0</v>
      </c>
      <c r="BJ272" s="14" t="s">
        <v>89</v>
      </c>
      <c r="BK272" s="211">
        <f t="shared" si="39"/>
        <v>54.3</v>
      </c>
      <c r="BL272" s="14" t="s">
        <v>189</v>
      </c>
      <c r="BM272" s="210" t="s">
        <v>576</v>
      </c>
    </row>
    <row r="273" spans="1:65" s="2" customFormat="1" ht="24.2" customHeight="1">
      <c r="A273" s="28"/>
      <c r="B273" s="29"/>
      <c r="C273" s="212" t="s">
        <v>577</v>
      </c>
      <c r="D273" s="212" t="s">
        <v>294</v>
      </c>
      <c r="E273" s="213" t="s">
        <v>493</v>
      </c>
      <c r="F273" s="214" t="s">
        <v>494</v>
      </c>
      <c r="G273" s="215" t="s">
        <v>162</v>
      </c>
      <c r="H273" s="216">
        <v>0.36</v>
      </c>
      <c r="I273" s="217">
        <v>18.18</v>
      </c>
      <c r="J273" s="217">
        <f t="shared" si="30"/>
        <v>6.54</v>
      </c>
      <c r="K273" s="218"/>
      <c r="L273" s="219"/>
      <c r="M273" s="220" t="s">
        <v>1</v>
      </c>
      <c r="N273" s="221" t="s">
        <v>42</v>
      </c>
      <c r="O273" s="208">
        <v>0</v>
      </c>
      <c r="P273" s="208">
        <f t="shared" si="31"/>
        <v>0</v>
      </c>
      <c r="Q273" s="208">
        <v>0</v>
      </c>
      <c r="R273" s="208">
        <f t="shared" si="32"/>
        <v>0</v>
      </c>
      <c r="S273" s="208">
        <v>0</v>
      </c>
      <c r="T273" s="209">
        <f t="shared" si="33"/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210" t="s">
        <v>217</v>
      </c>
      <c r="AT273" s="210" t="s">
        <v>294</v>
      </c>
      <c r="AU273" s="210" t="s">
        <v>89</v>
      </c>
      <c r="AY273" s="14" t="s">
        <v>157</v>
      </c>
      <c r="BE273" s="211">
        <f t="shared" si="34"/>
        <v>0</v>
      </c>
      <c r="BF273" s="211">
        <f t="shared" si="35"/>
        <v>6.54</v>
      </c>
      <c r="BG273" s="211">
        <f t="shared" si="36"/>
        <v>0</v>
      </c>
      <c r="BH273" s="211">
        <f t="shared" si="37"/>
        <v>0</v>
      </c>
      <c r="BI273" s="211">
        <f t="shared" si="38"/>
        <v>0</v>
      </c>
      <c r="BJ273" s="14" t="s">
        <v>89</v>
      </c>
      <c r="BK273" s="211">
        <f t="shared" si="39"/>
        <v>6.54</v>
      </c>
      <c r="BL273" s="14" t="s">
        <v>189</v>
      </c>
      <c r="BM273" s="210" t="s">
        <v>580</v>
      </c>
    </row>
    <row r="274" spans="1:65" s="2" customFormat="1" ht="16.5" customHeight="1">
      <c r="A274" s="28"/>
      <c r="B274" s="29"/>
      <c r="C274" s="212" t="s">
        <v>379</v>
      </c>
      <c r="D274" s="212" t="s">
        <v>294</v>
      </c>
      <c r="E274" s="213" t="s">
        <v>539</v>
      </c>
      <c r="F274" s="214" t="s">
        <v>540</v>
      </c>
      <c r="G274" s="215" t="s">
        <v>297</v>
      </c>
      <c r="H274" s="216">
        <v>2</v>
      </c>
      <c r="I274" s="217">
        <v>35.75</v>
      </c>
      <c r="J274" s="217">
        <f t="shared" si="30"/>
        <v>71.5</v>
      </c>
      <c r="K274" s="218"/>
      <c r="L274" s="219"/>
      <c r="M274" s="220" t="s">
        <v>1</v>
      </c>
      <c r="N274" s="221" t="s">
        <v>42</v>
      </c>
      <c r="O274" s="208">
        <v>0</v>
      </c>
      <c r="P274" s="208">
        <f t="shared" si="31"/>
        <v>0</v>
      </c>
      <c r="Q274" s="208">
        <v>0</v>
      </c>
      <c r="R274" s="208">
        <f t="shared" si="32"/>
        <v>0</v>
      </c>
      <c r="S274" s="208">
        <v>0</v>
      </c>
      <c r="T274" s="209">
        <f t="shared" si="33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210" t="s">
        <v>217</v>
      </c>
      <c r="AT274" s="210" t="s">
        <v>294</v>
      </c>
      <c r="AU274" s="210" t="s">
        <v>89</v>
      </c>
      <c r="AY274" s="14" t="s">
        <v>157</v>
      </c>
      <c r="BE274" s="211">
        <f t="shared" si="34"/>
        <v>0</v>
      </c>
      <c r="BF274" s="211">
        <f t="shared" si="35"/>
        <v>71.5</v>
      </c>
      <c r="BG274" s="211">
        <f t="shared" si="36"/>
        <v>0</v>
      </c>
      <c r="BH274" s="211">
        <f t="shared" si="37"/>
        <v>0</v>
      </c>
      <c r="BI274" s="211">
        <f t="shared" si="38"/>
        <v>0</v>
      </c>
      <c r="BJ274" s="14" t="s">
        <v>89</v>
      </c>
      <c r="BK274" s="211">
        <f t="shared" si="39"/>
        <v>71.5</v>
      </c>
      <c r="BL274" s="14" t="s">
        <v>189</v>
      </c>
      <c r="BM274" s="210" t="s">
        <v>583</v>
      </c>
    </row>
    <row r="275" spans="1:65" s="2" customFormat="1" ht="33" customHeight="1">
      <c r="A275" s="28"/>
      <c r="B275" s="29"/>
      <c r="C275" s="199" t="s">
        <v>584</v>
      </c>
      <c r="D275" s="199" t="s">
        <v>159</v>
      </c>
      <c r="E275" s="200" t="s">
        <v>550</v>
      </c>
      <c r="F275" s="201" t="s">
        <v>551</v>
      </c>
      <c r="G275" s="202" t="s">
        <v>287</v>
      </c>
      <c r="H275" s="203">
        <v>120.7</v>
      </c>
      <c r="I275" s="204">
        <v>5.23</v>
      </c>
      <c r="J275" s="204">
        <f t="shared" si="30"/>
        <v>631.26</v>
      </c>
      <c r="K275" s="205"/>
      <c r="L275" s="33"/>
      <c r="M275" s="206" t="s">
        <v>1</v>
      </c>
      <c r="N275" s="207" t="s">
        <v>42</v>
      </c>
      <c r="O275" s="208">
        <v>0</v>
      </c>
      <c r="P275" s="208">
        <f t="shared" si="31"/>
        <v>0</v>
      </c>
      <c r="Q275" s="208">
        <v>0</v>
      </c>
      <c r="R275" s="208">
        <f t="shared" si="32"/>
        <v>0</v>
      </c>
      <c r="S275" s="208">
        <v>0</v>
      </c>
      <c r="T275" s="209">
        <f t="shared" si="3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210" t="s">
        <v>189</v>
      </c>
      <c r="AT275" s="210" t="s">
        <v>159</v>
      </c>
      <c r="AU275" s="210" t="s">
        <v>89</v>
      </c>
      <c r="AY275" s="14" t="s">
        <v>157</v>
      </c>
      <c r="BE275" s="211">
        <f t="shared" si="34"/>
        <v>0</v>
      </c>
      <c r="BF275" s="211">
        <f t="shared" si="35"/>
        <v>631.26</v>
      </c>
      <c r="BG275" s="211">
        <f t="shared" si="36"/>
        <v>0</v>
      </c>
      <c r="BH275" s="211">
        <f t="shared" si="37"/>
        <v>0</v>
      </c>
      <c r="BI275" s="211">
        <f t="shared" si="38"/>
        <v>0</v>
      </c>
      <c r="BJ275" s="14" t="s">
        <v>89</v>
      </c>
      <c r="BK275" s="211">
        <f t="shared" si="39"/>
        <v>631.26</v>
      </c>
      <c r="BL275" s="14" t="s">
        <v>189</v>
      </c>
      <c r="BM275" s="210" t="s">
        <v>587</v>
      </c>
    </row>
    <row r="276" spans="1:65" s="2" customFormat="1" ht="16.5" customHeight="1">
      <c r="A276" s="28"/>
      <c r="B276" s="29"/>
      <c r="C276" s="212" t="s">
        <v>382</v>
      </c>
      <c r="D276" s="212" t="s">
        <v>294</v>
      </c>
      <c r="E276" s="213" t="s">
        <v>486</v>
      </c>
      <c r="F276" s="214" t="s">
        <v>487</v>
      </c>
      <c r="G276" s="215" t="s">
        <v>297</v>
      </c>
      <c r="H276" s="216">
        <v>965.6</v>
      </c>
      <c r="I276" s="217">
        <v>0.61</v>
      </c>
      <c r="J276" s="217">
        <f t="shared" si="30"/>
        <v>589.02</v>
      </c>
      <c r="K276" s="218"/>
      <c r="L276" s="219"/>
      <c r="M276" s="220" t="s">
        <v>1</v>
      </c>
      <c r="N276" s="221" t="s">
        <v>42</v>
      </c>
      <c r="O276" s="208">
        <v>0</v>
      </c>
      <c r="P276" s="208">
        <f t="shared" si="31"/>
        <v>0</v>
      </c>
      <c r="Q276" s="208">
        <v>0</v>
      </c>
      <c r="R276" s="208">
        <f t="shared" si="32"/>
        <v>0</v>
      </c>
      <c r="S276" s="208">
        <v>0</v>
      </c>
      <c r="T276" s="209">
        <f t="shared" si="3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210" t="s">
        <v>217</v>
      </c>
      <c r="AT276" s="210" t="s">
        <v>294</v>
      </c>
      <c r="AU276" s="210" t="s">
        <v>89</v>
      </c>
      <c r="AY276" s="14" t="s">
        <v>157</v>
      </c>
      <c r="BE276" s="211">
        <f t="shared" si="34"/>
        <v>0</v>
      </c>
      <c r="BF276" s="211">
        <f t="shared" si="35"/>
        <v>589.02</v>
      </c>
      <c r="BG276" s="211">
        <f t="shared" si="36"/>
        <v>0</v>
      </c>
      <c r="BH276" s="211">
        <f t="shared" si="37"/>
        <v>0</v>
      </c>
      <c r="BI276" s="211">
        <f t="shared" si="38"/>
        <v>0</v>
      </c>
      <c r="BJ276" s="14" t="s">
        <v>89</v>
      </c>
      <c r="BK276" s="211">
        <f t="shared" si="39"/>
        <v>589.02</v>
      </c>
      <c r="BL276" s="14" t="s">
        <v>189</v>
      </c>
      <c r="BM276" s="210" t="s">
        <v>590</v>
      </c>
    </row>
    <row r="277" spans="1:65" s="2" customFormat="1" ht="16.5" customHeight="1">
      <c r="A277" s="28"/>
      <c r="B277" s="29"/>
      <c r="C277" s="212" t="s">
        <v>591</v>
      </c>
      <c r="D277" s="212" t="s">
        <v>294</v>
      </c>
      <c r="E277" s="213" t="s">
        <v>555</v>
      </c>
      <c r="F277" s="214" t="s">
        <v>556</v>
      </c>
      <c r="G277" s="215" t="s">
        <v>162</v>
      </c>
      <c r="H277" s="216">
        <v>74.83</v>
      </c>
      <c r="I277" s="217">
        <v>21.32</v>
      </c>
      <c r="J277" s="217">
        <f t="shared" si="30"/>
        <v>1595.38</v>
      </c>
      <c r="K277" s="218"/>
      <c r="L277" s="219"/>
      <c r="M277" s="220" t="s">
        <v>1</v>
      </c>
      <c r="N277" s="221" t="s">
        <v>42</v>
      </c>
      <c r="O277" s="208">
        <v>0</v>
      </c>
      <c r="P277" s="208">
        <f t="shared" si="31"/>
        <v>0</v>
      </c>
      <c r="Q277" s="208">
        <v>0</v>
      </c>
      <c r="R277" s="208">
        <f t="shared" si="32"/>
        <v>0</v>
      </c>
      <c r="S277" s="208">
        <v>0</v>
      </c>
      <c r="T277" s="209">
        <f t="shared" si="3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210" t="s">
        <v>217</v>
      </c>
      <c r="AT277" s="210" t="s">
        <v>294</v>
      </c>
      <c r="AU277" s="210" t="s">
        <v>89</v>
      </c>
      <c r="AY277" s="14" t="s">
        <v>157</v>
      </c>
      <c r="BE277" s="211">
        <f t="shared" si="34"/>
        <v>0</v>
      </c>
      <c r="BF277" s="211">
        <f t="shared" si="35"/>
        <v>1595.38</v>
      </c>
      <c r="BG277" s="211">
        <f t="shared" si="36"/>
        <v>0</v>
      </c>
      <c r="BH277" s="211">
        <f t="shared" si="37"/>
        <v>0</v>
      </c>
      <c r="BI277" s="211">
        <f t="shared" si="38"/>
        <v>0</v>
      </c>
      <c r="BJ277" s="14" t="s">
        <v>89</v>
      </c>
      <c r="BK277" s="211">
        <f t="shared" si="39"/>
        <v>1595.38</v>
      </c>
      <c r="BL277" s="14" t="s">
        <v>189</v>
      </c>
      <c r="BM277" s="210" t="s">
        <v>594</v>
      </c>
    </row>
    <row r="278" spans="1:65" s="2" customFormat="1" ht="24.2" customHeight="1">
      <c r="A278" s="28"/>
      <c r="B278" s="29"/>
      <c r="C278" s="199" t="s">
        <v>386</v>
      </c>
      <c r="D278" s="199" t="s">
        <v>159</v>
      </c>
      <c r="E278" s="200" t="s">
        <v>558</v>
      </c>
      <c r="F278" s="201" t="s">
        <v>559</v>
      </c>
      <c r="G278" s="202" t="s">
        <v>434</v>
      </c>
      <c r="H278" s="203">
        <v>348.80900000000003</v>
      </c>
      <c r="I278" s="204">
        <v>2.8</v>
      </c>
      <c r="J278" s="204">
        <f t="shared" si="30"/>
        <v>976.67</v>
      </c>
      <c r="K278" s="205"/>
      <c r="L278" s="33"/>
      <c r="M278" s="206" t="s">
        <v>1</v>
      </c>
      <c r="N278" s="207" t="s">
        <v>42</v>
      </c>
      <c r="O278" s="208">
        <v>0</v>
      </c>
      <c r="P278" s="208">
        <f t="shared" si="31"/>
        <v>0</v>
      </c>
      <c r="Q278" s="208">
        <v>0</v>
      </c>
      <c r="R278" s="208">
        <f t="shared" si="32"/>
        <v>0</v>
      </c>
      <c r="S278" s="208">
        <v>0</v>
      </c>
      <c r="T278" s="209">
        <f t="shared" si="33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210" t="s">
        <v>189</v>
      </c>
      <c r="AT278" s="210" t="s">
        <v>159</v>
      </c>
      <c r="AU278" s="210" t="s">
        <v>89</v>
      </c>
      <c r="AY278" s="14" t="s">
        <v>157</v>
      </c>
      <c r="BE278" s="211">
        <f t="shared" si="34"/>
        <v>0</v>
      </c>
      <c r="BF278" s="211">
        <f t="shared" si="35"/>
        <v>976.67</v>
      </c>
      <c r="BG278" s="211">
        <f t="shared" si="36"/>
        <v>0</v>
      </c>
      <c r="BH278" s="211">
        <f t="shared" si="37"/>
        <v>0</v>
      </c>
      <c r="BI278" s="211">
        <f t="shared" si="38"/>
        <v>0</v>
      </c>
      <c r="BJ278" s="14" t="s">
        <v>89</v>
      </c>
      <c r="BK278" s="211">
        <f t="shared" si="39"/>
        <v>976.67</v>
      </c>
      <c r="BL278" s="14" t="s">
        <v>189</v>
      </c>
      <c r="BM278" s="210" t="s">
        <v>597</v>
      </c>
    </row>
    <row r="279" spans="1:65" s="12" customFormat="1" ht="22.9" customHeight="1">
      <c r="B279" s="184"/>
      <c r="C279" s="185"/>
      <c r="D279" s="186" t="s">
        <v>75</v>
      </c>
      <c r="E279" s="197" t="s">
        <v>561</v>
      </c>
      <c r="F279" s="197" t="s">
        <v>562</v>
      </c>
      <c r="G279" s="185"/>
      <c r="H279" s="185"/>
      <c r="I279" s="185"/>
      <c r="J279" s="198">
        <f>BK279</f>
        <v>26510.44</v>
      </c>
      <c r="K279" s="185"/>
      <c r="L279" s="189"/>
      <c r="M279" s="190"/>
      <c r="N279" s="191"/>
      <c r="O279" s="191"/>
      <c r="P279" s="192">
        <f>SUM(P280:P286)</f>
        <v>106.425</v>
      </c>
      <c r="Q279" s="191"/>
      <c r="R279" s="192">
        <f>SUM(R280:R286)</f>
        <v>0</v>
      </c>
      <c r="S279" s="191"/>
      <c r="T279" s="193">
        <f>SUM(T280:T286)</f>
        <v>0</v>
      </c>
      <c r="AR279" s="194" t="s">
        <v>89</v>
      </c>
      <c r="AT279" s="195" t="s">
        <v>75</v>
      </c>
      <c r="AU279" s="195" t="s">
        <v>83</v>
      </c>
      <c r="AY279" s="194" t="s">
        <v>157</v>
      </c>
      <c r="BK279" s="196">
        <f>SUM(BK280:BK286)</f>
        <v>26510.44</v>
      </c>
    </row>
    <row r="280" spans="1:65" s="2" customFormat="1" ht="33" customHeight="1">
      <c r="A280" s="28"/>
      <c r="B280" s="29"/>
      <c r="C280" s="199" t="s">
        <v>600</v>
      </c>
      <c r="D280" s="199" t="s">
        <v>159</v>
      </c>
      <c r="E280" s="200" t="s">
        <v>564</v>
      </c>
      <c r="F280" s="201" t="s">
        <v>565</v>
      </c>
      <c r="G280" s="202" t="s">
        <v>162</v>
      </c>
      <c r="H280" s="203">
        <v>4.5</v>
      </c>
      <c r="I280" s="204">
        <v>7.21</v>
      </c>
      <c r="J280" s="204">
        <f t="shared" ref="J280:J286" si="40">ROUND(I280*H280,2)</f>
        <v>32.450000000000003</v>
      </c>
      <c r="K280" s="205"/>
      <c r="L280" s="33"/>
      <c r="M280" s="206" t="s">
        <v>1</v>
      </c>
      <c r="N280" s="207" t="s">
        <v>42</v>
      </c>
      <c r="O280" s="208">
        <v>0</v>
      </c>
      <c r="P280" s="208">
        <f t="shared" ref="P280:P286" si="41">O280*H280</f>
        <v>0</v>
      </c>
      <c r="Q280" s="208">
        <v>0</v>
      </c>
      <c r="R280" s="208">
        <f t="shared" ref="R280:R286" si="42">Q280*H280</f>
        <v>0</v>
      </c>
      <c r="S280" s="208">
        <v>0</v>
      </c>
      <c r="T280" s="209">
        <f t="shared" ref="T280:T286" si="43">S280*H280</f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210" t="s">
        <v>189</v>
      </c>
      <c r="AT280" s="210" t="s">
        <v>159</v>
      </c>
      <c r="AU280" s="210" t="s">
        <v>89</v>
      </c>
      <c r="AY280" s="14" t="s">
        <v>157</v>
      </c>
      <c r="BE280" s="211">
        <f t="shared" ref="BE280:BE286" si="44">IF(N280="základná",J280,0)</f>
        <v>0</v>
      </c>
      <c r="BF280" s="211">
        <f t="shared" ref="BF280:BF286" si="45">IF(N280="znížená",J280,0)</f>
        <v>32.450000000000003</v>
      </c>
      <c r="BG280" s="211">
        <f t="shared" ref="BG280:BG286" si="46">IF(N280="zákl. prenesená",J280,0)</f>
        <v>0</v>
      </c>
      <c r="BH280" s="211">
        <f t="shared" ref="BH280:BH286" si="47">IF(N280="zníž. prenesená",J280,0)</f>
        <v>0</v>
      </c>
      <c r="BI280" s="211">
        <f t="shared" ref="BI280:BI286" si="48">IF(N280="nulová",J280,0)</f>
        <v>0</v>
      </c>
      <c r="BJ280" s="14" t="s">
        <v>89</v>
      </c>
      <c r="BK280" s="211">
        <f t="shared" ref="BK280:BK286" si="49">ROUND(I280*H280,2)</f>
        <v>32.450000000000003</v>
      </c>
      <c r="BL280" s="14" t="s">
        <v>189</v>
      </c>
      <c r="BM280" s="210" t="s">
        <v>603</v>
      </c>
    </row>
    <row r="281" spans="1:65" s="2" customFormat="1" ht="24.2" customHeight="1">
      <c r="A281" s="28"/>
      <c r="B281" s="29"/>
      <c r="C281" s="212" t="s">
        <v>389</v>
      </c>
      <c r="D281" s="212" t="s">
        <v>294</v>
      </c>
      <c r="E281" s="213" t="s">
        <v>567</v>
      </c>
      <c r="F281" s="214" t="s">
        <v>568</v>
      </c>
      <c r="G281" s="215" t="s">
        <v>162</v>
      </c>
      <c r="H281" s="216">
        <v>4.59</v>
      </c>
      <c r="I281" s="217">
        <v>7.37</v>
      </c>
      <c r="J281" s="217">
        <f t="shared" si="40"/>
        <v>33.83</v>
      </c>
      <c r="K281" s="218"/>
      <c r="L281" s="219"/>
      <c r="M281" s="220" t="s">
        <v>1</v>
      </c>
      <c r="N281" s="221" t="s">
        <v>42</v>
      </c>
      <c r="O281" s="208">
        <v>0</v>
      </c>
      <c r="P281" s="208">
        <f t="shared" si="41"/>
        <v>0</v>
      </c>
      <c r="Q281" s="208">
        <v>0</v>
      </c>
      <c r="R281" s="208">
        <f t="shared" si="42"/>
        <v>0</v>
      </c>
      <c r="S281" s="208">
        <v>0</v>
      </c>
      <c r="T281" s="209">
        <f t="shared" si="43"/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210" t="s">
        <v>217</v>
      </c>
      <c r="AT281" s="210" t="s">
        <v>294</v>
      </c>
      <c r="AU281" s="210" t="s">
        <v>89</v>
      </c>
      <c r="AY281" s="14" t="s">
        <v>157</v>
      </c>
      <c r="BE281" s="211">
        <f t="shared" si="44"/>
        <v>0</v>
      </c>
      <c r="BF281" s="211">
        <f t="shared" si="45"/>
        <v>33.83</v>
      </c>
      <c r="BG281" s="211">
        <f t="shared" si="46"/>
        <v>0</v>
      </c>
      <c r="BH281" s="211">
        <f t="shared" si="47"/>
        <v>0</v>
      </c>
      <c r="BI281" s="211">
        <f t="shared" si="48"/>
        <v>0</v>
      </c>
      <c r="BJ281" s="14" t="s">
        <v>89</v>
      </c>
      <c r="BK281" s="211">
        <f t="shared" si="49"/>
        <v>33.83</v>
      </c>
      <c r="BL281" s="14" t="s">
        <v>189</v>
      </c>
      <c r="BM281" s="210" t="s">
        <v>606</v>
      </c>
    </row>
    <row r="282" spans="1:65" s="2" customFormat="1" ht="16.5" customHeight="1">
      <c r="A282" s="28"/>
      <c r="B282" s="29"/>
      <c r="C282" s="199" t="s">
        <v>607</v>
      </c>
      <c r="D282" s="199" t="s">
        <v>159</v>
      </c>
      <c r="E282" s="200" t="s">
        <v>578</v>
      </c>
      <c r="F282" s="201" t="s">
        <v>579</v>
      </c>
      <c r="G282" s="202" t="s">
        <v>162</v>
      </c>
      <c r="H282" s="203">
        <v>80.64</v>
      </c>
      <c r="I282" s="204">
        <v>5.34</v>
      </c>
      <c r="J282" s="204">
        <f t="shared" si="40"/>
        <v>430.62</v>
      </c>
      <c r="K282" s="205"/>
      <c r="L282" s="33"/>
      <c r="M282" s="206" t="s">
        <v>1</v>
      </c>
      <c r="N282" s="207" t="s">
        <v>42</v>
      </c>
      <c r="O282" s="208">
        <v>0</v>
      </c>
      <c r="P282" s="208">
        <f t="shared" si="41"/>
        <v>0</v>
      </c>
      <c r="Q282" s="208">
        <v>0</v>
      </c>
      <c r="R282" s="208">
        <f t="shared" si="42"/>
        <v>0</v>
      </c>
      <c r="S282" s="208">
        <v>0</v>
      </c>
      <c r="T282" s="209">
        <f t="shared" si="43"/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210" t="s">
        <v>189</v>
      </c>
      <c r="AT282" s="210" t="s">
        <v>159</v>
      </c>
      <c r="AU282" s="210" t="s">
        <v>89</v>
      </c>
      <c r="AY282" s="14" t="s">
        <v>157</v>
      </c>
      <c r="BE282" s="211">
        <f t="shared" si="44"/>
        <v>0</v>
      </c>
      <c r="BF282" s="211">
        <f t="shared" si="45"/>
        <v>430.62</v>
      </c>
      <c r="BG282" s="211">
        <f t="shared" si="46"/>
        <v>0</v>
      </c>
      <c r="BH282" s="211">
        <f t="shared" si="47"/>
        <v>0</v>
      </c>
      <c r="BI282" s="211">
        <f t="shared" si="48"/>
        <v>0</v>
      </c>
      <c r="BJ282" s="14" t="s">
        <v>89</v>
      </c>
      <c r="BK282" s="211">
        <f t="shared" si="49"/>
        <v>430.62</v>
      </c>
      <c r="BL282" s="14" t="s">
        <v>189</v>
      </c>
      <c r="BM282" s="210" t="s">
        <v>610</v>
      </c>
    </row>
    <row r="283" spans="1:65" s="2" customFormat="1" ht="24.2" customHeight="1">
      <c r="A283" s="28"/>
      <c r="B283" s="29"/>
      <c r="C283" s="212" t="s">
        <v>393</v>
      </c>
      <c r="D283" s="212" t="s">
        <v>294</v>
      </c>
      <c r="E283" s="213" t="s">
        <v>581</v>
      </c>
      <c r="F283" s="214" t="s">
        <v>582</v>
      </c>
      <c r="G283" s="215" t="s">
        <v>162</v>
      </c>
      <c r="H283" s="216">
        <v>83.06</v>
      </c>
      <c r="I283" s="217">
        <v>22.04</v>
      </c>
      <c r="J283" s="217">
        <f t="shared" si="40"/>
        <v>1830.64</v>
      </c>
      <c r="K283" s="218"/>
      <c r="L283" s="219"/>
      <c r="M283" s="220" t="s">
        <v>1</v>
      </c>
      <c r="N283" s="221" t="s">
        <v>42</v>
      </c>
      <c r="O283" s="208">
        <v>0</v>
      </c>
      <c r="P283" s="208">
        <f t="shared" si="41"/>
        <v>0</v>
      </c>
      <c r="Q283" s="208">
        <v>0</v>
      </c>
      <c r="R283" s="208">
        <f t="shared" si="42"/>
        <v>0</v>
      </c>
      <c r="S283" s="208">
        <v>0</v>
      </c>
      <c r="T283" s="209">
        <f t="shared" si="43"/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210" t="s">
        <v>217</v>
      </c>
      <c r="AT283" s="210" t="s">
        <v>294</v>
      </c>
      <c r="AU283" s="210" t="s">
        <v>89</v>
      </c>
      <c r="AY283" s="14" t="s">
        <v>157</v>
      </c>
      <c r="BE283" s="211">
        <f t="shared" si="44"/>
        <v>0</v>
      </c>
      <c r="BF283" s="211">
        <f t="shared" si="45"/>
        <v>1830.64</v>
      </c>
      <c r="BG283" s="211">
        <f t="shared" si="46"/>
        <v>0</v>
      </c>
      <c r="BH283" s="211">
        <f t="shared" si="47"/>
        <v>0</v>
      </c>
      <c r="BI283" s="211">
        <f t="shared" si="48"/>
        <v>0</v>
      </c>
      <c r="BJ283" s="14" t="s">
        <v>89</v>
      </c>
      <c r="BK283" s="211">
        <f t="shared" si="49"/>
        <v>1830.64</v>
      </c>
      <c r="BL283" s="14" t="s">
        <v>189</v>
      </c>
      <c r="BM283" s="210" t="s">
        <v>613</v>
      </c>
    </row>
    <row r="284" spans="1:65" s="2" customFormat="1" ht="24.2" customHeight="1">
      <c r="A284" s="28"/>
      <c r="B284" s="29"/>
      <c r="C284" s="199" t="s">
        <v>614</v>
      </c>
      <c r="D284" s="199" t="s">
        <v>159</v>
      </c>
      <c r="E284" s="200" t="s">
        <v>588</v>
      </c>
      <c r="F284" s="201" t="s">
        <v>589</v>
      </c>
      <c r="G284" s="202" t="s">
        <v>162</v>
      </c>
      <c r="H284" s="203">
        <v>591.25</v>
      </c>
      <c r="I284" s="204">
        <v>6.22</v>
      </c>
      <c r="J284" s="204">
        <f t="shared" si="40"/>
        <v>3677.58</v>
      </c>
      <c r="K284" s="205"/>
      <c r="L284" s="33"/>
      <c r="M284" s="206" t="s">
        <v>1</v>
      </c>
      <c r="N284" s="207" t="s">
        <v>42</v>
      </c>
      <c r="O284" s="208">
        <v>0.18</v>
      </c>
      <c r="P284" s="208">
        <f t="shared" si="41"/>
        <v>106.425</v>
      </c>
      <c r="Q284" s="208">
        <v>0</v>
      </c>
      <c r="R284" s="208">
        <f t="shared" si="42"/>
        <v>0</v>
      </c>
      <c r="S284" s="208">
        <v>0</v>
      </c>
      <c r="T284" s="209">
        <f t="shared" si="43"/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210" t="s">
        <v>189</v>
      </c>
      <c r="AT284" s="210" t="s">
        <v>159</v>
      </c>
      <c r="AU284" s="210" t="s">
        <v>89</v>
      </c>
      <c r="AY284" s="14" t="s">
        <v>157</v>
      </c>
      <c r="BE284" s="211">
        <f t="shared" si="44"/>
        <v>0</v>
      </c>
      <c r="BF284" s="211">
        <f t="shared" si="45"/>
        <v>3677.58</v>
      </c>
      <c r="BG284" s="211">
        <f t="shared" si="46"/>
        <v>0</v>
      </c>
      <c r="BH284" s="211">
        <f t="shared" si="47"/>
        <v>0</v>
      </c>
      <c r="BI284" s="211">
        <f t="shared" si="48"/>
        <v>0</v>
      </c>
      <c r="BJ284" s="14" t="s">
        <v>89</v>
      </c>
      <c r="BK284" s="211">
        <f t="shared" si="49"/>
        <v>3677.58</v>
      </c>
      <c r="BL284" s="14" t="s">
        <v>189</v>
      </c>
      <c r="BM284" s="210" t="s">
        <v>617</v>
      </c>
    </row>
    <row r="285" spans="1:65" s="2" customFormat="1" ht="16.5" customHeight="1">
      <c r="A285" s="28"/>
      <c r="B285" s="29"/>
      <c r="C285" s="212" t="s">
        <v>396</v>
      </c>
      <c r="D285" s="212" t="s">
        <v>294</v>
      </c>
      <c r="E285" s="213" t="s">
        <v>592</v>
      </c>
      <c r="F285" s="214" t="s">
        <v>593</v>
      </c>
      <c r="G285" s="215" t="s">
        <v>162</v>
      </c>
      <c r="H285" s="216">
        <v>608.99</v>
      </c>
      <c r="I285" s="217">
        <v>33.07</v>
      </c>
      <c r="J285" s="217">
        <f t="shared" si="40"/>
        <v>20139.3</v>
      </c>
      <c r="K285" s="218"/>
      <c r="L285" s="219"/>
      <c r="M285" s="220" t="s">
        <v>1</v>
      </c>
      <c r="N285" s="221" t="s">
        <v>42</v>
      </c>
      <c r="O285" s="208">
        <v>0</v>
      </c>
      <c r="P285" s="208">
        <f t="shared" si="41"/>
        <v>0</v>
      </c>
      <c r="Q285" s="208">
        <v>0</v>
      </c>
      <c r="R285" s="208">
        <f t="shared" si="42"/>
        <v>0</v>
      </c>
      <c r="S285" s="208">
        <v>0</v>
      </c>
      <c r="T285" s="209">
        <f t="shared" si="43"/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210" t="s">
        <v>217</v>
      </c>
      <c r="AT285" s="210" t="s">
        <v>294</v>
      </c>
      <c r="AU285" s="210" t="s">
        <v>89</v>
      </c>
      <c r="AY285" s="14" t="s">
        <v>157</v>
      </c>
      <c r="BE285" s="211">
        <f t="shared" si="44"/>
        <v>0</v>
      </c>
      <c r="BF285" s="211">
        <f t="shared" si="45"/>
        <v>20139.3</v>
      </c>
      <c r="BG285" s="211">
        <f t="shared" si="46"/>
        <v>0</v>
      </c>
      <c r="BH285" s="211">
        <f t="shared" si="47"/>
        <v>0</v>
      </c>
      <c r="BI285" s="211">
        <f t="shared" si="48"/>
        <v>0</v>
      </c>
      <c r="BJ285" s="14" t="s">
        <v>89</v>
      </c>
      <c r="BK285" s="211">
        <f t="shared" si="49"/>
        <v>20139.3</v>
      </c>
      <c r="BL285" s="14" t="s">
        <v>189</v>
      </c>
      <c r="BM285" s="210" t="s">
        <v>622</v>
      </c>
    </row>
    <row r="286" spans="1:65" s="2" customFormat="1" ht="24.2" customHeight="1">
      <c r="A286" s="28"/>
      <c r="B286" s="29"/>
      <c r="C286" s="199" t="s">
        <v>623</v>
      </c>
      <c r="D286" s="199" t="s">
        <v>159</v>
      </c>
      <c r="E286" s="200" t="s">
        <v>595</v>
      </c>
      <c r="F286" s="201" t="s">
        <v>596</v>
      </c>
      <c r="G286" s="202" t="s">
        <v>434</v>
      </c>
      <c r="H286" s="203">
        <v>261.44400000000002</v>
      </c>
      <c r="I286" s="204">
        <v>1.4</v>
      </c>
      <c r="J286" s="204">
        <f t="shared" si="40"/>
        <v>366.02</v>
      </c>
      <c r="K286" s="205"/>
      <c r="L286" s="33"/>
      <c r="M286" s="206" t="s">
        <v>1</v>
      </c>
      <c r="N286" s="207" t="s">
        <v>42</v>
      </c>
      <c r="O286" s="208">
        <v>0</v>
      </c>
      <c r="P286" s="208">
        <f t="shared" si="41"/>
        <v>0</v>
      </c>
      <c r="Q286" s="208">
        <v>0</v>
      </c>
      <c r="R286" s="208">
        <f t="shared" si="42"/>
        <v>0</v>
      </c>
      <c r="S286" s="208">
        <v>0</v>
      </c>
      <c r="T286" s="209">
        <f t="shared" si="43"/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210" t="s">
        <v>189</v>
      </c>
      <c r="AT286" s="210" t="s">
        <v>159</v>
      </c>
      <c r="AU286" s="210" t="s">
        <v>89</v>
      </c>
      <c r="AY286" s="14" t="s">
        <v>157</v>
      </c>
      <c r="BE286" s="211">
        <f t="shared" si="44"/>
        <v>0</v>
      </c>
      <c r="BF286" s="211">
        <f t="shared" si="45"/>
        <v>366.02</v>
      </c>
      <c r="BG286" s="211">
        <f t="shared" si="46"/>
        <v>0</v>
      </c>
      <c r="BH286" s="211">
        <f t="shared" si="47"/>
        <v>0</v>
      </c>
      <c r="BI286" s="211">
        <f t="shared" si="48"/>
        <v>0</v>
      </c>
      <c r="BJ286" s="14" t="s">
        <v>89</v>
      </c>
      <c r="BK286" s="211">
        <f t="shared" si="49"/>
        <v>366.02</v>
      </c>
      <c r="BL286" s="14" t="s">
        <v>189</v>
      </c>
      <c r="BM286" s="210" t="s">
        <v>626</v>
      </c>
    </row>
    <row r="287" spans="1:65" s="12" customFormat="1" ht="22.9" customHeight="1">
      <c r="B287" s="184"/>
      <c r="C287" s="185"/>
      <c r="D287" s="186" t="s">
        <v>75</v>
      </c>
      <c r="E287" s="197" t="s">
        <v>1017</v>
      </c>
      <c r="F287" s="197" t="s">
        <v>1018</v>
      </c>
      <c r="G287" s="185"/>
      <c r="H287" s="185"/>
      <c r="I287" s="185"/>
      <c r="J287" s="198">
        <f>BK287</f>
        <v>36</v>
      </c>
      <c r="K287" s="185"/>
      <c r="L287" s="189"/>
      <c r="M287" s="190"/>
      <c r="N287" s="191"/>
      <c r="O287" s="191"/>
      <c r="P287" s="192">
        <f>P288</f>
        <v>0</v>
      </c>
      <c r="Q287" s="191"/>
      <c r="R287" s="192">
        <f>R288</f>
        <v>0</v>
      </c>
      <c r="S287" s="191"/>
      <c r="T287" s="193">
        <f>T288</f>
        <v>0</v>
      </c>
      <c r="AR287" s="194" t="s">
        <v>89</v>
      </c>
      <c r="AT287" s="195" t="s">
        <v>75</v>
      </c>
      <c r="AU287" s="195" t="s">
        <v>83</v>
      </c>
      <c r="AY287" s="194" t="s">
        <v>157</v>
      </c>
      <c r="BK287" s="196">
        <f>BK288</f>
        <v>36</v>
      </c>
    </row>
    <row r="288" spans="1:65" s="2" customFormat="1" ht="16.5" customHeight="1">
      <c r="A288" s="28"/>
      <c r="B288" s="29"/>
      <c r="C288" s="199" t="s">
        <v>400</v>
      </c>
      <c r="D288" s="199" t="s">
        <v>159</v>
      </c>
      <c r="E288" s="200" t="s">
        <v>1019</v>
      </c>
      <c r="F288" s="201" t="s">
        <v>1020</v>
      </c>
      <c r="G288" s="202" t="s">
        <v>297</v>
      </c>
      <c r="H288" s="203">
        <v>4</v>
      </c>
      <c r="I288" s="204">
        <v>9</v>
      </c>
      <c r="J288" s="204">
        <f>ROUND(I288*H288,2)</f>
        <v>36</v>
      </c>
      <c r="K288" s="205"/>
      <c r="L288" s="33"/>
      <c r="M288" s="206" t="s">
        <v>1</v>
      </c>
      <c r="N288" s="207" t="s">
        <v>42</v>
      </c>
      <c r="O288" s="208">
        <v>0</v>
      </c>
      <c r="P288" s="208">
        <f>O288*H288</f>
        <v>0</v>
      </c>
      <c r="Q288" s="208">
        <v>0</v>
      </c>
      <c r="R288" s="208">
        <f>Q288*H288</f>
        <v>0</v>
      </c>
      <c r="S288" s="208">
        <v>0</v>
      </c>
      <c r="T288" s="209">
        <f>S288*H288</f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210" t="s">
        <v>189</v>
      </c>
      <c r="AT288" s="210" t="s">
        <v>159</v>
      </c>
      <c r="AU288" s="210" t="s">
        <v>89</v>
      </c>
      <c r="AY288" s="14" t="s">
        <v>157</v>
      </c>
      <c r="BE288" s="211">
        <f>IF(N288="základná",J288,0)</f>
        <v>0</v>
      </c>
      <c r="BF288" s="211">
        <f>IF(N288="znížená",J288,0)</f>
        <v>36</v>
      </c>
      <c r="BG288" s="211">
        <f>IF(N288="zákl. prenesená",J288,0)</f>
        <v>0</v>
      </c>
      <c r="BH288" s="211">
        <f>IF(N288="zníž. prenesená",J288,0)</f>
        <v>0</v>
      </c>
      <c r="BI288" s="211">
        <f>IF(N288="nulová",J288,0)</f>
        <v>0</v>
      </c>
      <c r="BJ288" s="14" t="s">
        <v>89</v>
      </c>
      <c r="BK288" s="211">
        <f>ROUND(I288*H288,2)</f>
        <v>36</v>
      </c>
      <c r="BL288" s="14" t="s">
        <v>189</v>
      </c>
      <c r="BM288" s="210" t="s">
        <v>629</v>
      </c>
    </row>
    <row r="289" spans="1:65" s="12" customFormat="1" ht="22.9" customHeight="1">
      <c r="B289" s="184"/>
      <c r="C289" s="185"/>
      <c r="D289" s="186" t="s">
        <v>75</v>
      </c>
      <c r="E289" s="197" t="s">
        <v>598</v>
      </c>
      <c r="F289" s="197" t="s">
        <v>599</v>
      </c>
      <c r="G289" s="185"/>
      <c r="H289" s="185"/>
      <c r="I289" s="185"/>
      <c r="J289" s="198">
        <f>BK289</f>
        <v>181.38</v>
      </c>
      <c r="K289" s="185"/>
      <c r="L289" s="189"/>
      <c r="M289" s="190"/>
      <c r="N289" s="191"/>
      <c r="O289" s="191"/>
      <c r="P289" s="192">
        <f>SUM(P290:P291)</f>
        <v>1.3139999999999998</v>
      </c>
      <c r="Q289" s="191"/>
      <c r="R289" s="192">
        <f>SUM(R290:R291)</f>
        <v>5.8499999999999996E-2</v>
      </c>
      <c r="S289" s="191"/>
      <c r="T289" s="193">
        <f>SUM(T290:T291)</f>
        <v>0</v>
      </c>
      <c r="AR289" s="194" t="s">
        <v>89</v>
      </c>
      <c r="AT289" s="195" t="s">
        <v>75</v>
      </c>
      <c r="AU289" s="195" t="s">
        <v>83</v>
      </c>
      <c r="AY289" s="194" t="s">
        <v>157</v>
      </c>
      <c r="BK289" s="196">
        <f>SUM(BK290:BK291)</f>
        <v>181.38</v>
      </c>
    </row>
    <row r="290" spans="1:65" s="2" customFormat="1" ht="24.2" customHeight="1">
      <c r="A290" s="28"/>
      <c r="B290" s="29"/>
      <c r="C290" s="199" t="s">
        <v>630</v>
      </c>
      <c r="D290" s="199" t="s">
        <v>159</v>
      </c>
      <c r="E290" s="200" t="s">
        <v>611</v>
      </c>
      <c r="F290" s="201" t="s">
        <v>612</v>
      </c>
      <c r="G290" s="202" t="s">
        <v>162</v>
      </c>
      <c r="H290" s="203">
        <v>4.5</v>
      </c>
      <c r="I290" s="204">
        <v>38.57</v>
      </c>
      <c r="J290" s="204">
        <f>ROUND(I290*H290,2)</f>
        <v>173.57</v>
      </c>
      <c r="K290" s="205"/>
      <c r="L290" s="33"/>
      <c r="M290" s="206" t="s">
        <v>1</v>
      </c>
      <c r="N290" s="207" t="s">
        <v>42</v>
      </c>
      <c r="O290" s="208">
        <v>0.29199999999999998</v>
      </c>
      <c r="P290" s="208">
        <f>O290*H290</f>
        <v>1.3139999999999998</v>
      </c>
      <c r="Q290" s="208">
        <v>1.2999999999999999E-2</v>
      </c>
      <c r="R290" s="208">
        <f>Q290*H290</f>
        <v>5.8499999999999996E-2</v>
      </c>
      <c r="S290" s="208">
        <v>0</v>
      </c>
      <c r="T290" s="209">
        <f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210" t="s">
        <v>189</v>
      </c>
      <c r="AT290" s="210" t="s">
        <v>159</v>
      </c>
      <c r="AU290" s="210" t="s">
        <v>89</v>
      </c>
      <c r="AY290" s="14" t="s">
        <v>157</v>
      </c>
      <c r="BE290" s="211">
        <f>IF(N290="základná",J290,0)</f>
        <v>0</v>
      </c>
      <c r="BF290" s="211">
        <f>IF(N290="znížená",J290,0)</f>
        <v>173.57</v>
      </c>
      <c r="BG290" s="211">
        <f>IF(N290="zákl. prenesená",J290,0)</f>
        <v>0</v>
      </c>
      <c r="BH290" s="211">
        <f>IF(N290="zníž. prenesená",J290,0)</f>
        <v>0</v>
      </c>
      <c r="BI290" s="211">
        <f>IF(N290="nulová",J290,0)</f>
        <v>0</v>
      </c>
      <c r="BJ290" s="14" t="s">
        <v>89</v>
      </c>
      <c r="BK290" s="211">
        <f>ROUND(I290*H290,2)</f>
        <v>173.57</v>
      </c>
      <c r="BL290" s="14" t="s">
        <v>189</v>
      </c>
      <c r="BM290" s="210" t="s">
        <v>633</v>
      </c>
    </row>
    <row r="291" spans="1:65" s="2" customFormat="1" ht="24.2" customHeight="1">
      <c r="A291" s="28"/>
      <c r="B291" s="29"/>
      <c r="C291" s="199" t="s">
        <v>403</v>
      </c>
      <c r="D291" s="199" t="s">
        <v>159</v>
      </c>
      <c r="E291" s="200" t="s">
        <v>615</v>
      </c>
      <c r="F291" s="201" t="s">
        <v>616</v>
      </c>
      <c r="G291" s="202" t="s">
        <v>434</v>
      </c>
      <c r="H291" s="203">
        <v>1.736</v>
      </c>
      <c r="I291" s="204">
        <v>4.5</v>
      </c>
      <c r="J291" s="204">
        <f>ROUND(I291*H291,2)</f>
        <v>7.81</v>
      </c>
      <c r="K291" s="205"/>
      <c r="L291" s="33"/>
      <c r="M291" s="206" t="s">
        <v>1</v>
      </c>
      <c r="N291" s="207" t="s">
        <v>42</v>
      </c>
      <c r="O291" s="208">
        <v>0</v>
      </c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210" t="s">
        <v>189</v>
      </c>
      <c r="AT291" s="210" t="s">
        <v>159</v>
      </c>
      <c r="AU291" s="210" t="s">
        <v>89</v>
      </c>
      <c r="AY291" s="14" t="s">
        <v>157</v>
      </c>
      <c r="BE291" s="211">
        <f>IF(N291="základná",J291,0)</f>
        <v>0</v>
      </c>
      <c r="BF291" s="211">
        <f>IF(N291="znížená",J291,0)</f>
        <v>7.81</v>
      </c>
      <c r="BG291" s="211">
        <f>IF(N291="zákl. prenesená",J291,0)</f>
        <v>0</v>
      </c>
      <c r="BH291" s="211">
        <f>IF(N291="zníž. prenesená",J291,0)</f>
        <v>0</v>
      </c>
      <c r="BI291" s="211">
        <f>IF(N291="nulová",J291,0)</f>
        <v>0</v>
      </c>
      <c r="BJ291" s="14" t="s">
        <v>89</v>
      </c>
      <c r="BK291" s="211">
        <f>ROUND(I291*H291,2)</f>
        <v>7.81</v>
      </c>
      <c r="BL291" s="14" t="s">
        <v>189</v>
      </c>
      <c r="BM291" s="210" t="s">
        <v>636</v>
      </c>
    </row>
    <row r="292" spans="1:65" s="12" customFormat="1" ht="22.9" customHeight="1">
      <c r="B292" s="184"/>
      <c r="C292" s="185"/>
      <c r="D292" s="186" t="s">
        <v>75</v>
      </c>
      <c r="E292" s="197" t="s">
        <v>618</v>
      </c>
      <c r="F292" s="197" t="s">
        <v>619</v>
      </c>
      <c r="G292" s="185"/>
      <c r="H292" s="185"/>
      <c r="I292" s="185"/>
      <c r="J292" s="198">
        <f>BK292</f>
        <v>2622.78</v>
      </c>
      <c r="K292" s="185"/>
      <c r="L292" s="189"/>
      <c r="M292" s="190"/>
      <c r="N292" s="191"/>
      <c r="O292" s="191"/>
      <c r="P292" s="192">
        <f>SUM(P293:P300)</f>
        <v>0</v>
      </c>
      <c r="Q292" s="191"/>
      <c r="R292" s="192">
        <f>SUM(R293:R300)</f>
        <v>0</v>
      </c>
      <c r="S292" s="191"/>
      <c r="T292" s="193">
        <f>SUM(T293:T300)</f>
        <v>0</v>
      </c>
      <c r="AR292" s="194" t="s">
        <v>89</v>
      </c>
      <c r="AT292" s="195" t="s">
        <v>75</v>
      </c>
      <c r="AU292" s="195" t="s">
        <v>83</v>
      </c>
      <c r="AY292" s="194" t="s">
        <v>157</v>
      </c>
      <c r="BK292" s="196">
        <f>SUM(BK293:BK300)</f>
        <v>2622.78</v>
      </c>
    </row>
    <row r="293" spans="1:65" s="2" customFormat="1" ht="37.9" customHeight="1">
      <c r="A293" s="28"/>
      <c r="B293" s="29"/>
      <c r="C293" s="199" t="s">
        <v>637</v>
      </c>
      <c r="D293" s="199" t="s">
        <v>159</v>
      </c>
      <c r="E293" s="200" t="s">
        <v>1021</v>
      </c>
      <c r="F293" s="201" t="s">
        <v>1022</v>
      </c>
      <c r="G293" s="202" t="s">
        <v>287</v>
      </c>
      <c r="H293" s="203">
        <v>4.3</v>
      </c>
      <c r="I293" s="204">
        <v>1.44</v>
      </c>
      <c r="J293" s="204">
        <f t="shared" ref="J293:J300" si="50">ROUND(I293*H293,2)</f>
        <v>6.19</v>
      </c>
      <c r="K293" s="205"/>
      <c r="L293" s="33"/>
      <c r="M293" s="206" t="s">
        <v>1</v>
      </c>
      <c r="N293" s="207" t="s">
        <v>42</v>
      </c>
      <c r="O293" s="208">
        <v>0</v>
      </c>
      <c r="P293" s="208">
        <f t="shared" ref="P293:P300" si="51">O293*H293</f>
        <v>0</v>
      </c>
      <c r="Q293" s="208">
        <v>0</v>
      </c>
      <c r="R293" s="208">
        <f t="shared" ref="R293:R300" si="52">Q293*H293</f>
        <v>0</v>
      </c>
      <c r="S293" s="208">
        <v>0</v>
      </c>
      <c r="T293" s="209">
        <f t="shared" ref="T293:T300" si="53">S293*H293</f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210" t="s">
        <v>189</v>
      </c>
      <c r="AT293" s="210" t="s">
        <v>159</v>
      </c>
      <c r="AU293" s="210" t="s">
        <v>89</v>
      </c>
      <c r="AY293" s="14" t="s">
        <v>157</v>
      </c>
      <c r="BE293" s="211">
        <f t="shared" ref="BE293:BE300" si="54">IF(N293="základná",J293,0)</f>
        <v>0</v>
      </c>
      <c r="BF293" s="211">
        <f t="shared" ref="BF293:BF300" si="55">IF(N293="znížená",J293,0)</f>
        <v>6.19</v>
      </c>
      <c r="BG293" s="211">
        <f t="shared" ref="BG293:BG300" si="56">IF(N293="zákl. prenesená",J293,0)</f>
        <v>0</v>
      </c>
      <c r="BH293" s="211">
        <f t="shared" ref="BH293:BH300" si="57">IF(N293="zníž. prenesená",J293,0)</f>
        <v>0</v>
      </c>
      <c r="BI293" s="211">
        <f t="shared" ref="BI293:BI300" si="58">IF(N293="nulová",J293,0)</f>
        <v>0</v>
      </c>
      <c r="BJ293" s="14" t="s">
        <v>89</v>
      </c>
      <c r="BK293" s="211">
        <f t="shared" ref="BK293:BK300" si="59">ROUND(I293*H293,2)</f>
        <v>6.19</v>
      </c>
      <c r="BL293" s="14" t="s">
        <v>189</v>
      </c>
      <c r="BM293" s="210" t="s">
        <v>640</v>
      </c>
    </row>
    <row r="294" spans="1:65" s="2" customFormat="1" ht="24.2" customHeight="1">
      <c r="A294" s="28"/>
      <c r="B294" s="29"/>
      <c r="C294" s="199" t="s">
        <v>409</v>
      </c>
      <c r="D294" s="199" t="s">
        <v>159</v>
      </c>
      <c r="E294" s="200" t="s">
        <v>634</v>
      </c>
      <c r="F294" s="201" t="s">
        <v>635</v>
      </c>
      <c r="G294" s="202" t="s">
        <v>287</v>
      </c>
      <c r="H294" s="203">
        <v>64.69</v>
      </c>
      <c r="I294" s="204">
        <v>1.32</v>
      </c>
      <c r="J294" s="204">
        <f t="shared" si="50"/>
        <v>85.39</v>
      </c>
      <c r="K294" s="205"/>
      <c r="L294" s="33"/>
      <c r="M294" s="206" t="s">
        <v>1</v>
      </c>
      <c r="N294" s="207" t="s">
        <v>42</v>
      </c>
      <c r="O294" s="208">
        <v>0</v>
      </c>
      <c r="P294" s="208">
        <f t="shared" si="51"/>
        <v>0</v>
      </c>
      <c r="Q294" s="208">
        <v>0</v>
      </c>
      <c r="R294" s="208">
        <f t="shared" si="52"/>
        <v>0</v>
      </c>
      <c r="S294" s="208">
        <v>0</v>
      </c>
      <c r="T294" s="209">
        <f t="shared" si="53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210" t="s">
        <v>189</v>
      </c>
      <c r="AT294" s="210" t="s">
        <v>159</v>
      </c>
      <c r="AU294" s="210" t="s">
        <v>89</v>
      </c>
      <c r="AY294" s="14" t="s">
        <v>157</v>
      </c>
      <c r="BE294" s="211">
        <f t="shared" si="54"/>
        <v>0</v>
      </c>
      <c r="BF294" s="211">
        <f t="shared" si="55"/>
        <v>85.39</v>
      </c>
      <c r="BG294" s="211">
        <f t="shared" si="56"/>
        <v>0</v>
      </c>
      <c r="BH294" s="211">
        <f t="shared" si="57"/>
        <v>0</v>
      </c>
      <c r="BI294" s="211">
        <f t="shared" si="58"/>
        <v>0</v>
      </c>
      <c r="BJ294" s="14" t="s">
        <v>89</v>
      </c>
      <c r="BK294" s="211">
        <f t="shared" si="59"/>
        <v>85.39</v>
      </c>
      <c r="BL294" s="14" t="s">
        <v>189</v>
      </c>
      <c r="BM294" s="210" t="s">
        <v>643</v>
      </c>
    </row>
    <row r="295" spans="1:65" s="2" customFormat="1" ht="16.5" customHeight="1">
      <c r="A295" s="28"/>
      <c r="B295" s="29"/>
      <c r="C295" s="199" t="s">
        <v>644</v>
      </c>
      <c r="D295" s="199" t="s">
        <v>159</v>
      </c>
      <c r="E295" s="200" t="s">
        <v>638</v>
      </c>
      <c r="F295" s="201" t="s">
        <v>639</v>
      </c>
      <c r="G295" s="202" t="s">
        <v>162</v>
      </c>
      <c r="H295" s="203">
        <v>4.5</v>
      </c>
      <c r="I295" s="204">
        <v>44.21</v>
      </c>
      <c r="J295" s="204">
        <f t="shared" si="50"/>
        <v>198.95</v>
      </c>
      <c r="K295" s="205"/>
      <c r="L295" s="33"/>
      <c r="M295" s="206" t="s">
        <v>1</v>
      </c>
      <c r="N295" s="207" t="s">
        <v>42</v>
      </c>
      <c r="O295" s="208">
        <v>0</v>
      </c>
      <c r="P295" s="208">
        <f t="shared" si="51"/>
        <v>0</v>
      </c>
      <c r="Q295" s="208">
        <v>0</v>
      </c>
      <c r="R295" s="208">
        <f t="shared" si="52"/>
        <v>0</v>
      </c>
      <c r="S295" s="208">
        <v>0</v>
      </c>
      <c r="T295" s="209">
        <f t="shared" si="53"/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210" t="s">
        <v>189</v>
      </c>
      <c r="AT295" s="210" t="s">
        <v>159</v>
      </c>
      <c r="AU295" s="210" t="s">
        <v>89</v>
      </c>
      <c r="AY295" s="14" t="s">
        <v>157</v>
      </c>
      <c r="BE295" s="211">
        <f t="shared" si="54"/>
        <v>0</v>
      </c>
      <c r="BF295" s="211">
        <f t="shared" si="55"/>
        <v>198.95</v>
      </c>
      <c r="BG295" s="211">
        <f t="shared" si="56"/>
        <v>0</v>
      </c>
      <c r="BH295" s="211">
        <f t="shared" si="57"/>
        <v>0</v>
      </c>
      <c r="BI295" s="211">
        <f t="shared" si="58"/>
        <v>0</v>
      </c>
      <c r="BJ295" s="14" t="s">
        <v>89</v>
      </c>
      <c r="BK295" s="211">
        <f t="shared" si="59"/>
        <v>198.95</v>
      </c>
      <c r="BL295" s="14" t="s">
        <v>189</v>
      </c>
      <c r="BM295" s="210" t="s">
        <v>647</v>
      </c>
    </row>
    <row r="296" spans="1:65" s="2" customFormat="1" ht="24.2" customHeight="1">
      <c r="A296" s="28"/>
      <c r="B296" s="29"/>
      <c r="C296" s="199" t="s">
        <v>416</v>
      </c>
      <c r="D296" s="199" t="s">
        <v>159</v>
      </c>
      <c r="E296" s="200" t="s">
        <v>641</v>
      </c>
      <c r="F296" s="201" t="s">
        <v>642</v>
      </c>
      <c r="G296" s="202" t="s">
        <v>287</v>
      </c>
      <c r="H296" s="203">
        <v>120.7</v>
      </c>
      <c r="I296" s="204">
        <v>1.3</v>
      </c>
      <c r="J296" s="204">
        <f t="shared" si="50"/>
        <v>156.91</v>
      </c>
      <c r="K296" s="205"/>
      <c r="L296" s="33"/>
      <c r="M296" s="206" t="s">
        <v>1</v>
      </c>
      <c r="N296" s="207" t="s">
        <v>42</v>
      </c>
      <c r="O296" s="208">
        <v>0</v>
      </c>
      <c r="P296" s="208">
        <f t="shared" si="51"/>
        <v>0</v>
      </c>
      <c r="Q296" s="208">
        <v>0</v>
      </c>
      <c r="R296" s="208">
        <f t="shared" si="52"/>
        <v>0</v>
      </c>
      <c r="S296" s="208">
        <v>0</v>
      </c>
      <c r="T296" s="209">
        <f t="shared" si="53"/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210" t="s">
        <v>189</v>
      </c>
      <c r="AT296" s="210" t="s">
        <v>159</v>
      </c>
      <c r="AU296" s="210" t="s">
        <v>89</v>
      </c>
      <c r="AY296" s="14" t="s">
        <v>157</v>
      </c>
      <c r="BE296" s="211">
        <f t="shared" si="54"/>
        <v>0</v>
      </c>
      <c r="BF296" s="211">
        <f t="shared" si="55"/>
        <v>156.91</v>
      </c>
      <c r="BG296" s="211">
        <f t="shared" si="56"/>
        <v>0</v>
      </c>
      <c r="BH296" s="211">
        <f t="shared" si="57"/>
        <v>0</v>
      </c>
      <c r="BI296" s="211">
        <f t="shared" si="58"/>
        <v>0</v>
      </c>
      <c r="BJ296" s="14" t="s">
        <v>89</v>
      </c>
      <c r="BK296" s="211">
        <f t="shared" si="59"/>
        <v>156.91</v>
      </c>
      <c r="BL296" s="14" t="s">
        <v>189</v>
      </c>
      <c r="BM296" s="210" t="s">
        <v>650</v>
      </c>
    </row>
    <row r="297" spans="1:65" s="2" customFormat="1" ht="16.5" customHeight="1">
      <c r="A297" s="28"/>
      <c r="B297" s="29"/>
      <c r="C297" s="199" t="s">
        <v>651</v>
      </c>
      <c r="D297" s="199" t="s">
        <v>159</v>
      </c>
      <c r="E297" s="200" t="s">
        <v>645</v>
      </c>
      <c r="F297" s="201" t="s">
        <v>646</v>
      </c>
      <c r="G297" s="202" t="s">
        <v>326</v>
      </c>
      <c r="H297" s="203">
        <v>3</v>
      </c>
      <c r="I297" s="204">
        <v>9.6</v>
      </c>
      <c r="J297" s="204">
        <f t="shared" si="50"/>
        <v>28.8</v>
      </c>
      <c r="K297" s="205"/>
      <c r="L297" s="33"/>
      <c r="M297" s="206" t="s">
        <v>1</v>
      </c>
      <c r="N297" s="207" t="s">
        <v>42</v>
      </c>
      <c r="O297" s="208">
        <v>0</v>
      </c>
      <c r="P297" s="208">
        <f t="shared" si="51"/>
        <v>0</v>
      </c>
      <c r="Q297" s="208">
        <v>0</v>
      </c>
      <c r="R297" s="208">
        <f t="shared" si="52"/>
        <v>0</v>
      </c>
      <c r="S297" s="208">
        <v>0</v>
      </c>
      <c r="T297" s="209">
        <f t="shared" si="53"/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210" t="s">
        <v>189</v>
      </c>
      <c r="AT297" s="210" t="s">
        <v>159</v>
      </c>
      <c r="AU297" s="210" t="s">
        <v>89</v>
      </c>
      <c r="AY297" s="14" t="s">
        <v>157</v>
      </c>
      <c r="BE297" s="211">
        <f t="shared" si="54"/>
        <v>0</v>
      </c>
      <c r="BF297" s="211">
        <f t="shared" si="55"/>
        <v>28.8</v>
      </c>
      <c r="BG297" s="211">
        <f t="shared" si="56"/>
        <v>0</v>
      </c>
      <c r="BH297" s="211">
        <f t="shared" si="57"/>
        <v>0</v>
      </c>
      <c r="BI297" s="211">
        <f t="shared" si="58"/>
        <v>0</v>
      </c>
      <c r="BJ297" s="14" t="s">
        <v>89</v>
      </c>
      <c r="BK297" s="211">
        <f t="shared" si="59"/>
        <v>28.8</v>
      </c>
      <c r="BL297" s="14" t="s">
        <v>189</v>
      </c>
      <c r="BM297" s="210" t="s">
        <v>654</v>
      </c>
    </row>
    <row r="298" spans="1:65" s="2" customFormat="1" ht="16.5" customHeight="1">
      <c r="A298" s="28"/>
      <c r="B298" s="29"/>
      <c r="C298" s="199" t="s">
        <v>420</v>
      </c>
      <c r="D298" s="199" t="s">
        <v>159</v>
      </c>
      <c r="E298" s="200" t="s">
        <v>648</v>
      </c>
      <c r="F298" s="201" t="s">
        <v>649</v>
      </c>
      <c r="G298" s="202" t="s">
        <v>287</v>
      </c>
      <c r="H298" s="203">
        <v>15</v>
      </c>
      <c r="I298" s="204">
        <v>36.08</v>
      </c>
      <c r="J298" s="204">
        <f t="shared" si="50"/>
        <v>541.20000000000005</v>
      </c>
      <c r="K298" s="205"/>
      <c r="L298" s="33"/>
      <c r="M298" s="206" t="s">
        <v>1</v>
      </c>
      <c r="N298" s="207" t="s">
        <v>42</v>
      </c>
      <c r="O298" s="208">
        <v>0</v>
      </c>
      <c r="P298" s="208">
        <f t="shared" si="51"/>
        <v>0</v>
      </c>
      <c r="Q298" s="208">
        <v>0</v>
      </c>
      <c r="R298" s="208">
        <f t="shared" si="52"/>
        <v>0</v>
      </c>
      <c r="S298" s="208">
        <v>0</v>
      </c>
      <c r="T298" s="209">
        <f t="shared" si="53"/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210" t="s">
        <v>189</v>
      </c>
      <c r="AT298" s="210" t="s">
        <v>159</v>
      </c>
      <c r="AU298" s="210" t="s">
        <v>89</v>
      </c>
      <c r="AY298" s="14" t="s">
        <v>157</v>
      </c>
      <c r="BE298" s="211">
        <f t="shared" si="54"/>
        <v>0</v>
      </c>
      <c r="BF298" s="211">
        <f t="shared" si="55"/>
        <v>541.20000000000005</v>
      </c>
      <c r="BG298" s="211">
        <f t="shared" si="56"/>
        <v>0</v>
      </c>
      <c r="BH298" s="211">
        <f t="shared" si="57"/>
        <v>0</v>
      </c>
      <c r="BI298" s="211">
        <f t="shared" si="58"/>
        <v>0</v>
      </c>
      <c r="BJ298" s="14" t="s">
        <v>89</v>
      </c>
      <c r="BK298" s="211">
        <f t="shared" si="59"/>
        <v>541.20000000000005</v>
      </c>
      <c r="BL298" s="14" t="s">
        <v>189</v>
      </c>
      <c r="BM298" s="210" t="s">
        <v>657</v>
      </c>
    </row>
    <row r="299" spans="1:65" s="2" customFormat="1" ht="24.2" customHeight="1">
      <c r="A299" s="28"/>
      <c r="B299" s="29"/>
      <c r="C299" s="199" t="s">
        <v>660</v>
      </c>
      <c r="D299" s="199" t="s">
        <v>159</v>
      </c>
      <c r="E299" s="200" t="s">
        <v>652</v>
      </c>
      <c r="F299" s="201" t="s">
        <v>653</v>
      </c>
      <c r="G299" s="202" t="s">
        <v>287</v>
      </c>
      <c r="H299" s="203">
        <v>64.69</v>
      </c>
      <c r="I299" s="204">
        <v>24.06</v>
      </c>
      <c r="J299" s="204">
        <f t="shared" si="50"/>
        <v>1556.44</v>
      </c>
      <c r="K299" s="205"/>
      <c r="L299" s="33"/>
      <c r="M299" s="206" t="s">
        <v>1</v>
      </c>
      <c r="N299" s="207" t="s">
        <v>42</v>
      </c>
      <c r="O299" s="208">
        <v>0</v>
      </c>
      <c r="P299" s="208">
        <f t="shared" si="51"/>
        <v>0</v>
      </c>
      <c r="Q299" s="208">
        <v>0</v>
      </c>
      <c r="R299" s="208">
        <f t="shared" si="52"/>
        <v>0</v>
      </c>
      <c r="S299" s="208">
        <v>0</v>
      </c>
      <c r="T299" s="209">
        <f t="shared" si="53"/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210" t="s">
        <v>189</v>
      </c>
      <c r="AT299" s="210" t="s">
        <v>159</v>
      </c>
      <c r="AU299" s="210" t="s">
        <v>89</v>
      </c>
      <c r="AY299" s="14" t="s">
        <v>157</v>
      </c>
      <c r="BE299" s="211">
        <f t="shared" si="54"/>
        <v>0</v>
      </c>
      <c r="BF299" s="211">
        <f t="shared" si="55"/>
        <v>1556.44</v>
      </c>
      <c r="BG299" s="211">
        <f t="shared" si="56"/>
        <v>0</v>
      </c>
      <c r="BH299" s="211">
        <f t="shared" si="57"/>
        <v>0</v>
      </c>
      <c r="BI299" s="211">
        <f t="shared" si="58"/>
        <v>0</v>
      </c>
      <c r="BJ299" s="14" t="s">
        <v>89</v>
      </c>
      <c r="BK299" s="211">
        <f t="shared" si="59"/>
        <v>1556.44</v>
      </c>
      <c r="BL299" s="14" t="s">
        <v>189</v>
      </c>
      <c r="BM299" s="210" t="s">
        <v>663</v>
      </c>
    </row>
    <row r="300" spans="1:65" s="2" customFormat="1" ht="24.2" customHeight="1">
      <c r="A300" s="28"/>
      <c r="B300" s="29"/>
      <c r="C300" s="199" t="s">
        <v>423</v>
      </c>
      <c r="D300" s="199" t="s">
        <v>159</v>
      </c>
      <c r="E300" s="200" t="s">
        <v>655</v>
      </c>
      <c r="F300" s="201" t="s">
        <v>656</v>
      </c>
      <c r="G300" s="202" t="s">
        <v>434</v>
      </c>
      <c r="H300" s="203">
        <v>25.739000000000001</v>
      </c>
      <c r="I300" s="204">
        <v>1.9</v>
      </c>
      <c r="J300" s="204">
        <f t="shared" si="50"/>
        <v>48.9</v>
      </c>
      <c r="K300" s="205"/>
      <c r="L300" s="33"/>
      <c r="M300" s="206" t="s">
        <v>1</v>
      </c>
      <c r="N300" s="207" t="s">
        <v>42</v>
      </c>
      <c r="O300" s="208">
        <v>0</v>
      </c>
      <c r="P300" s="208">
        <f t="shared" si="51"/>
        <v>0</v>
      </c>
      <c r="Q300" s="208">
        <v>0</v>
      </c>
      <c r="R300" s="208">
        <f t="shared" si="52"/>
        <v>0</v>
      </c>
      <c r="S300" s="208">
        <v>0</v>
      </c>
      <c r="T300" s="209">
        <f t="shared" si="53"/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210" t="s">
        <v>189</v>
      </c>
      <c r="AT300" s="210" t="s">
        <v>159</v>
      </c>
      <c r="AU300" s="210" t="s">
        <v>89</v>
      </c>
      <c r="AY300" s="14" t="s">
        <v>157</v>
      </c>
      <c r="BE300" s="211">
        <f t="shared" si="54"/>
        <v>0</v>
      </c>
      <c r="BF300" s="211">
        <f t="shared" si="55"/>
        <v>48.9</v>
      </c>
      <c r="BG300" s="211">
        <f t="shared" si="56"/>
        <v>0</v>
      </c>
      <c r="BH300" s="211">
        <f t="shared" si="57"/>
        <v>0</v>
      </c>
      <c r="BI300" s="211">
        <f t="shared" si="58"/>
        <v>0</v>
      </c>
      <c r="BJ300" s="14" t="s">
        <v>89</v>
      </c>
      <c r="BK300" s="211">
        <f t="shared" si="59"/>
        <v>48.9</v>
      </c>
      <c r="BL300" s="14" t="s">
        <v>189</v>
      </c>
      <c r="BM300" s="210" t="s">
        <v>666</v>
      </c>
    </row>
    <row r="301" spans="1:65" s="12" customFormat="1" ht="22.9" customHeight="1">
      <c r="B301" s="184"/>
      <c r="C301" s="185"/>
      <c r="D301" s="186" t="s">
        <v>75</v>
      </c>
      <c r="E301" s="197" t="s">
        <v>658</v>
      </c>
      <c r="F301" s="197" t="s">
        <v>659</v>
      </c>
      <c r="G301" s="185"/>
      <c r="H301" s="185"/>
      <c r="I301" s="185"/>
      <c r="J301" s="198">
        <f>BK301</f>
        <v>7051.32</v>
      </c>
      <c r="K301" s="185"/>
      <c r="L301" s="189"/>
      <c r="M301" s="190"/>
      <c r="N301" s="191"/>
      <c r="O301" s="191"/>
      <c r="P301" s="192">
        <f>SUM(P302:P311)</f>
        <v>0</v>
      </c>
      <c r="Q301" s="191"/>
      <c r="R301" s="192">
        <f>SUM(R302:R311)</f>
        <v>0</v>
      </c>
      <c r="S301" s="191"/>
      <c r="T301" s="193">
        <f>SUM(T302:T311)</f>
        <v>0</v>
      </c>
      <c r="AR301" s="194" t="s">
        <v>89</v>
      </c>
      <c r="AT301" s="195" t="s">
        <v>75</v>
      </c>
      <c r="AU301" s="195" t="s">
        <v>83</v>
      </c>
      <c r="AY301" s="194" t="s">
        <v>157</v>
      </c>
      <c r="BK301" s="196">
        <f>SUM(BK302:BK311)</f>
        <v>7051.32</v>
      </c>
    </row>
    <row r="302" spans="1:65" s="2" customFormat="1" ht="24.2" customHeight="1">
      <c r="A302" s="28"/>
      <c r="B302" s="29"/>
      <c r="C302" s="199" t="s">
        <v>667</v>
      </c>
      <c r="D302" s="199" t="s">
        <v>159</v>
      </c>
      <c r="E302" s="200" t="s">
        <v>1023</v>
      </c>
      <c r="F302" s="201" t="s">
        <v>1024</v>
      </c>
      <c r="G302" s="202" t="s">
        <v>287</v>
      </c>
      <c r="H302" s="203">
        <v>58.42</v>
      </c>
      <c r="I302" s="204">
        <v>12.94</v>
      </c>
      <c r="J302" s="204">
        <f t="shared" ref="J302:J311" si="60">ROUND(I302*H302,2)</f>
        <v>755.95</v>
      </c>
      <c r="K302" s="205"/>
      <c r="L302" s="33"/>
      <c r="M302" s="206" t="s">
        <v>1</v>
      </c>
      <c r="N302" s="207" t="s">
        <v>42</v>
      </c>
      <c r="O302" s="208">
        <v>0</v>
      </c>
      <c r="P302" s="208">
        <f t="shared" ref="P302:P311" si="61">O302*H302</f>
        <v>0</v>
      </c>
      <c r="Q302" s="208">
        <v>0</v>
      </c>
      <c r="R302" s="208">
        <f t="shared" ref="R302:R311" si="62">Q302*H302</f>
        <v>0</v>
      </c>
      <c r="S302" s="208">
        <v>0</v>
      </c>
      <c r="T302" s="209">
        <f t="shared" ref="T302:T311" si="63">S302*H302</f>
        <v>0</v>
      </c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210" t="s">
        <v>189</v>
      </c>
      <c r="AT302" s="210" t="s">
        <v>159</v>
      </c>
      <c r="AU302" s="210" t="s">
        <v>89</v>
      </c>
      <c r="AY302" s="14" t="s">
        <v>157</v>
      </c>
      <c r="BE302" s="211">
        <f t="shared" ref="BE302:BE311" si="64">IF(N302="základná",J302,0)</f>
        <v>0</v>
      </c>
      <c r="BF302" s="211">
        <f t="shared" ref="BF302:BF311" si="65">IF(N302="znížená",J302,0)</f>
        <v>755.95</v>
      </c>
      <c r="BG302" s="211">
        <f t="shared" ref="BG302:BG311" si="66">IF(N302="zákl. prenesená",J302,0)</f>
        <v>0</v>
      </c>
      <c r="BH302" s="211">
        <f t="shared" ref="BH302:BH311" si="67">IF(N302="zníž. prenesená",J302,0)</f>
        <v>0</v>
      </c>
      <c r="BI302" s="211">
        <f t="shared" ref="BI302:BI311" si="68">IF(N302="nulová",J302,0)</f>
        <v>0</v>
      </c>
      <c r="BJ302" s="14" t="s">
        <v>89</v>
      </c>
      <c r="BK302" s="211">
        <f t="shared" ref="BK302:BK311" si="69">ROUND(I302*H302,2)</f>
        <v>755.95</v>
      </c>
      <c r="BL302" s="14" t="s">
        <v>189</v>
      </c>
      <c r="BM302" s="210" t="s">
        <v>670</v>
      </c>
    </row>
    <row r="303" spans="1:65" s="2" customFormat="1" ht="37.9" customHeight="1">
      <c r="A303" s="28"/>
      <c r="B303" s="29"/>
      <c r="C303" s="212" t="s">
        <v>427</v>
      </c>
      <c r="D303" s="212" t="s">
        <v>294</v>
      </c>
      <c r="E303" s="213" t="s">
        <v>1025</v>
      </c>
      <c r="F303" s="214" t="s">
        <v>1026</v>
      </c>
      <c r="G303" s="215" t="s">
        <v>287</v>
      </c>
      <c r="H303" s="216">
        <v>61.34</v>
      </c>
      <c r="I303" s="217">
        <v>1.88</v>
      </c>
      <c r="J303" s="217">
        <f t="shared" si="60"/>
        <v>115.32</v>
      </c>
      <c r="K303" s="218"/>
      <c r="L303" s="219"/>
      <c r="M303" s="220" t="s">
        <v>1</v>
      </c>
      <c r="N303" s="221" t="s">
        <v>42</v>
      </c>
      <c r="O303" s="208">
        <v>0</v>
      </c>
      <c r="P303" s="208">
        <f t="shared" si="61"/>
        <v>0</v>
      </c>
      <c r="Q303" s="208">
        <v>0</v>
      </c>
      <c r="R303" s="208">
        <f t="shared" si="62"/>
        <v>0</v>
      </c>
      <c r="S303" s="208">
        <v>0</v>
      </c>
      <c r="T303" s="209">
        <f t="shared" si="63"/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210" t="s">
        <v>217</v>
      </c>
      <c r="AT303" s="210" t="s">
        <v>294</v>
      </c>
      <c r="AU303" s="210" t="s">
        <v>89</v>
      </c>
      <c r="AY303" s="14" t="s">
        <v>157</v>
      </c>
      <c r="BE303" s="211">
        <f t="shared" si="64"/>
        <v>0</v>
      </c>
      <c r="BF303" s="211">
        <f t="shared" si="65"/>
        <v>115.32</v>
      </c>
      <c r="BG303" s="211">
        <f t="shared" si="66"/>
        <v>0</v>
      </c>
      <c r="BH303" s="211">
        <f t="shared" si="67"/>
        <v>0</v>
      </c>
      <c r="BI303" s="211">
        <f t="shared" si="68"/>
        <v>0</v>
      </c>
      <c r="BJ303" s="14" t="s">
        <v>89</v>
      </c>
      <c r="BK303" s="211">
        <f t="shared" si="69"/>
        <v>115.32</v>
      </c>
      <c r="BL303" s="14" t="s">
        <v>189</v>
      </c>
      <c r="BM303" s="210" t="s">
        <v>673</v>
      </c>
    </row>
    <row r="304" spans="1:65" s="2" customFormat="1" ht="37.9" customHeight="1">
      <c r="A304" s="28"/>
      <c r="B304" s="29"/>
      <c r="C304" s="212" t="s">
        <v>676</v>
      </c>
      <c r="D304" s="212" t="s">
        <v>294</v>
      </c>
      <c r="E304" s="213" t="s">
        <v>1027</v>
      </c>
      <c r="F304" s="214" t="s">
        <v>1028</v>
      </c>
      <c r="G304" s="215" t="s">
        <v>287</v>
      </c>
      <c r="H304" s="216">
        <v>61.34</v>
      </c>
      <c r="I304" s="217">
        <v>0.73</v>
      </c>
      <c r="J304" s="217">
        <f t="shared" si="60"/>
        <v>44.78</v>
      </c>
      <c r="K304" s="218"/>
      <c r="L304" s="219"/>
      <c r="M304" s="220" t="s">
        <v>1</v>
      </c>
      <c r="N304" s="221" t="s">
        <v>42</v>
      </c>
      <c r="O304" s="208">
        <v>0</v>
      </c>
      <c r="P304" s="208">
        <f t="shared" si="61"/>
        <v>0</v>
      </c>
      <c r="Q304" s="208">
        <v>0</v>
      </c>
      <c r="R304" s="208">
        <f t="shared" si="62"/>
        <v>0</v>
      </c>
      <c r="S304" s="208">
        <v>0</v>
      </c>
      <c r="T304" s="209">
        <f t="shared" si="63"/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210" t="s">
        <v>217</v>
      </c>
      <c r="AT304" s="210" t="s">
        <v>294</v>
      </c>
      <c r="AU304" s="210" t="s">
        <v>89</v>
      </c>
      <c r="AY304" s="14" t="s">
        <v>157</v>
      </c>
      <c r="BE304" s="211">
        <f t="shared" si="64"/>
        <v>0</v>
      </c>
      <c r="BF304" s="211">
        <f t="shared" si="65"/>
        <v>44.78</v>
      </c>
      <c r="BG304" s="211">
        <f t="shared" si="66"/>
        <v>0</v>
      </c>
      <c r="BH304" s="211">
        <f t="shared" si="67"/>
        <v>0</v>
      </c>
      <c r="BI304" s="211">
        <f t="shared" si="68"/>
        <v>0</v>
      </c>
      <c r="BJ304" s="14" t="s">
        <v>89</v>
      </c>
      <c r="BK304" s="211">
        <f t="shared" si="69"/>
        <v>44.78</v>
      </c>
      <c r="BL304" s="14" t="s">
        <v>189</v>
      </c>
      <c r="BM304" s="210" t="s">
        <v>679</v>
      </c>
    </row>
    <row r="305" spans="1:65" s="2" customFormat="1" ht="37.9" customHeight="1">
      <c r="A305" s="28"/>
      <c r="B305" s="29"/>
      <c r="C305" s="212" t="s">
        <v>430</v>
      </c>
      <c r="D305" s="212" t="s">
        <v>294</v>
      </c>
      <c r="E305" s="213" t="s">
        <v>1029</v>
      </c>
      <c r="F305" s="214" t="s">
        <v>1030</v>
      </c>
      <c r="G305" s="215" t="s">
        <v>297</v>
      </c>
      <c r="H305" s="216">
        <v>13</v>
      </c>
      <c r="I305" s="217">
        <v>184.66</v>
      </c>
      <c r="J305" s="217">
        <f t="shared" si="60"/>
        <v>2400.58</v>
      </c>
      <c r="K305" s="218"/>
      <c r="L305" s="219"/>
      <c r="M305" s="220" t="s">
        <v>1</v>
      </c>
      <c r="N305" s="221" t="s">
        <v>42</v>
      </c>
      <c r="O305" s="208">
        <v>0</v>
      </c>
      <c r="P305" s="208">
        <f t="shared" si="61"/>
        <v>0</v>
      </c>
      <c r="Q305" s="208">
        <v>0</v>
      </c>
      <c r="R305" s="208">
        <f t="shared" si="62"/>
        <v>0</v>
      </c>
      <c r="S305" s="208">
        <v>0</v>
      </c>
      <c r="T305" s="209">
        <f t="shared" si="63"/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210" t="s">
        <v>217</v>
      </c>
      <c r="AT305" s="210" t="s">
        <v>294</v>
      </c>
      <c r="AU305" s="210" t="s">
        <v>89</v>
      </c>
      <c r="AY305" s="14" t="s">
        <v>157</v>
      </c>
      <c r="BE305" s="211">
        <f t="shared" si="64"/>
        <v>0</v>
      </c>
      <c r="BF305" s="211">
        <f t="shared" si="65"/>
        <v>2400.58</v>
      </c>
      <c r="BG305" s="211">
        <f t="shared" si="66"/>
        <v>0</v>
      </c>
      <c r="BH305" s="211">
        <f t="shared" si="67"/>
        <v>0</v>
      </c>
      <c r="BI305" s="211">
        <f t="shared" si="68"/>
        <v>0</v>
      </c>
      <c r="BJ305" s="14" t="s">
        <v>89</v>
      </c>
      <c r="BK305" s="211">
        <f t="shared" si="69"/>
        <v>2400.58</v>
      </c>
      <c r="BL305" s="14" t="s">
        <v>189</v>
      </c>
      <c r="BM305" s="210" t="s">
        <v>682</v>
      </c>
    </row>
    <row r="306" spans="1:65" s="2" customFormat="1" ht="37.9" customHeight="1">
      <c r="A306" s="28"/>
      <c r="B306" s="29"/>
      <c r="C306" s="212" t="s">
        <v>683</v>
      </c>
      <c r="D306" s="212" t="s">
        <v>294</v>
      </c>
      <c r="E306" s="213" t="s">
        <v>1031</v>
      </c>
      <c r="F306" s="214" t="s">
        <v>1032</v>
      </c>
      <c r="G306" s="215" t="s">
        <v>297</v>
      </c>
      <c r="H306" s="216">
        <v>1</v>
      </c>
      <c r="I306" s="217">
        <v>2249.4</v>
      </c>
      <c r="J306" s="217">
        <f t="shared" si="60"/>
        <v>2249.4</v>
      </c>
      <c r="K306" s="218"/>
      <c r="L306" s="219"/>
      <c r="M306" s="220" t="s">
        <v>1</v>
      </c>
      <c r="N306" s="221" t="s">
        <v>42</v>
      </c>
      <c r="O306" s="208">
        <v>0</v>
      </c>
      <c r="P306" s="208">
        <f t="shared" si="61"/>
        <v>0</v>
      </c>
      <c r="Q306" s="208">
        <v>0</v>
      </c>
      <c r="R306" s="208">
        <f t="shared" si="62"/>
        <v>0</v>
      </c>
      <c r="S306" s="208">
        <v>0</v>
      </c>
      <c r="T306" s="209">
        <f t="shared" si="63"/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210" t="s">
        <v>217</v>
      </c>
      <c r="AT306" s="210" t="s">
        <v>294</v>
      </c>
      <c r="AU306" s="210" t="s">
        <v>89</v>
      </c>
      <c r="AY306" s="14" t="s">
        <v>157</v>
      </c>
      <c r="BE306" s="211">
        <f t="shared" si="64"/>
        <v>0</v>
      </c>
      <c r="BF306" s="211">
        <f t="shared" si="65"/>
        <v>2249.4</v>
      </c>
      <c r="BG306" s="211">
        <f t="shared" si="66"/>
        <v>0</v>
      </c>
      <c r="BH306" s="211">
        <f t="shared" si="67"/>
        <v>0</v>
      </c>
      <c r="BI306" s="211">
        <f t="shared" si="68"/>
        <v>0</v>
      </c>
      <c r="BJ306" s="14" t="s">
        <v>89</v>
      </c>
      <c r="BK306" s="211">
        <f t="shared" si="69"/>
        <v>2249.4</v>
      </c>
      <c r="BL306" s="14" t="s">
        <v>189</v>
      </c>
      <c r="BM306" s="210" t="s">
        <v>686</v>
      </c>
    </row>
    <row r="307" spans="1:65" s="2" customFormat="1" ht="37.9" customHeight="1">
      <c r="A307" s="28"/>
      <c r="B307" s="29"/>
      <c r="C307" s="199" t="s">
        <v>435</v>
      </c>
      <c r="D307" s="199" t="s">
        <v>159</v>
      </c>
      <c r="E307" s="200" t="s">
        <v>1033</v>
      </c>
      <c r="F307" s="201" t="s">
        <v>1034</v>
      </c>
      <c r="G307" s="202" t="s">
        <v>297</v>
      </c>
      <c r="H307" s="203">
        <v>5</v>
      </c>
      <c r="I307" s="204">
        <v>32.979999999999997</v>
      </c>
      <c r="J307" s="204">
        <f t="shared" si="60"/>
        <v>164.9</v>
      </c>
      <c r="K307" s="205"/>
      <c r="L307" s="33"/>
      <c r="M307" s="206" t="s">
        <v>1</v>
      </c>
      <c r="N307" s="207" t="s">
        <v>42</v>
      </c>
      <c r="O307" s="208">
        <v>0</v>
      </c>
      <c r="P307" s="208">
        <f t="shared" si="61"/>
        <v>0</v>
      </c>
      <c r="Q307" s="208">
        <v>0</v>
      </c>
      <c r="R307" s="208">
        <f t="shared" si="62"/>
        <v>0</v>
      </c>
      <c r="S307" s="208">
        <v>0</v>
      </c>
      <c r="T307" s="209">
        <f t="shared" si="63"/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210" t="s">
        <v>189</v>
      </c>
      <c r="AT307" s="210" t="s">
        <v>159</v>
      </c>
      <c r="AU307" s="210" t="s">
        <v>89</v>
      </c>
      <c r="AY307" s="14" t="s">
        <v>157</v>
      </c>
      <c r="BE307" s="211">
        <f t="shared" si="64"/>
        <v>0</v>
      </c>
      <c r="BF307" s="211">
        <f t="shared" si="65"/>
        <v>164.9</v>
      </c>
      <c r="BG307" s="211">
        <f t="shared" si="66"/>
        <v>0</v>
      </c>
      <c r="BH307" s="211">
        <f t="shared" si="67"/>
        <v>0</v>
      </c>
      <c r="BI307" s="211">
        <f t="shared" si="68"/>
        <v>0</v>
      </c>
      <c r="BJ307" s="14" t="s">
        <v>89</v>
      </c>
      <c r="BK307" s="211">
        <f t="shared" si="69"/>
        <v>164.9</v>
      </c>
      <c r="BL307" s="14" t="s">
        <v>189</v>
      </c>
      <c r="BM307" s="210" t="s">
        <v>690</v>
      </c>
    </row>
    <row r="308" spans="1:65" s="2" customFormat="1" ht="33" customHeight="1">
      <c r="A308" s="28"/>
      <c r="B308" s="29"/>
      <c r="C308" s="212" t="s">
        <v>691</v>
      </c>
      <c r="D308" s="212" t="s">
        <v>294</v>
      </c>
      <c r="E308" s="213" t="s">
        <v>1035</v>
      </c>
      <c r="F308" s="214" t="s">
        <v>1036</v>
      </c>
      <c r="G308" s="215" t="s">
        <v>297</v>
      </c>
      <c r="H308" s="216">
        <v>5</v>
      </c>
      <c r="I308" s="217">
        <v>252.68</v>
      </c>
      <c r="J308" s="217">
        <f t="shared" si="60"/>
        <v>1263.4000000000001</v>
      </c>
      <c r="K308" s="218"/>
      <c r="L308" s="219"/>
      <c r="M308" s="220" t="s">
        <v>1</v>
      </c>
      <c r="N308" s="221" t="s">
        <v>42</v>
      </c>
      <c r="O308" s="208">
        <v>0</v>
      </c>
      <c r="P308" s="208">
        <f t="shared" si="61"/>
        <v>0</v>
      </c>
      <c r="Q308" s="208">
        <v>0</v>
      </c>
      <c r="R308" s="208">
        <f t="shared" si="62"/>
        <v>0</v>
      </c>
      <c r="S308" s="208">
        <v>0</v>
      </c>
      <c r="T308" s="209">
        <f t="shared" si="63"/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210" t="s">
        <v>217</v>
      </c>
      <c r="AT308" s="210" t="s">
        <v>294</v>
      </c>
      <c r="AU308" s="210" t="s">
        <v>89</v>
      </c>
      <c r="AY308" s="14" t="s">
        <v>157</v>
      </c>
      <c r="BE308" s="211">
        <f t="shared" si="64"/>
        <v>0</v>
      </c>
      <c r="BF308" s="211">
        <f t="shared" si="65"/>
        <v>1263.4000000000001</v>
      </c>
      <c r="BG308" s="211">
        <f t="shared" si="66"/>
        <v>0</v>
      </c>
      <c r="BH308" s="211">
        <f t="shared" si="67"/>
        <v>0</v>
      </c>
      <c r="BI308" s="211">
        <f t="shared" si="68"/>
        <v>0</v>
      </c>
      <c r="BJ308" s="14" t="s">
        <v>89</v>
      </c>
      <c r="BK308" s="211">
        <f t="shared" si="69"/>
        <v>1263.4000000000001</v>
      </c>
      <c r="BL308" s="14" t="s">
        <v>189</v>
      </c>
      <c r="BM308" s="210" t="s">
        <v>694</v>
      </c>
    </row>
    <row r="309" spans="1:65" s="2" customFormat="1" ht="24.2" customHeight="1">
      <c r="A309" s="28"/>
      <c r="B309" s="29"/>
      <c r="C309" s="199" t="s">
        <v>440</v>
      </c>
      <c r="D309" s="199" t="s">
        <v>159</v>
      </c>
      <c r="E309" s="200" t="s">
        <v>1037</v>
      </c>
      <c r="F309" s="201" t="s">
        <v>1038</v>
      </c>
      <c r="G309" s="202" t="s">
        <v>297</v>
      </c>
      <c r="H309" s="203">
        <v>13</v>
      </c>
      <c r="I309" s="204">
        <v>1.27</v>
      </c>
      <c r="J309" s="204">
        <f t="shared" si="60"/>
        <v>16.510000000000002</v>
      </c>
      <c r="K309" s="205"/>
      <c r="L309" s="33"/>
      <c r="M309" s="206" t="s">
        <v>1</v>
      </c>
      <c r="N309" s="207" t="s">
        <v>42</v>
      </c>
      <c r="O309" s="208">
        <v>0</v>
      </c>
      <c r="P309" s="208">
        <f t="shared" si="61"/>
        <v>0</v>
      </c>
      <c r="Q309" s="208">
        <v>0</v>
      </c>
      <c r="R309" s="208">
        <f t="shared" si="62"/>
        <v>0</v>
      </c>
      <c r="S309" s="208">
        <v>0</v>
      </c>
      <c r="T309" s="209">
        <f t="shared" si="63"/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210" t="s">
        <v>189</v>
      </c>
      <c r="AT309" s="210" t="s">
        <v>159</v>
      </c>
      <c r="AU309" s="210" t="s">
        <v>89</v>
      </c>
      <c r="AY309" s="14" t="s">
        <v>157</v>
      </c>
      <c r="BE309" s="211">
        <f t="shared" si="64"/>
        <v>0</v>
      </c>
      <c r="BF309" s="211">
        <f t="shared" si="65"/>
        <v>16.510000000000002</v>
      </c>
      <c r="BG309" s="211">
        <f t="shared" si="66"/>
        <v>0</v>
      </c>
      <c r="BH309" s="211">
        <f t="shared" si="67"/>
        <v>0</v>
      </c>
      <c r="BI309" s="211">
        <f t="shared" si="68"/>
        <v>0</v>
      </c>
      <c r="BJ309" s="14" t="s">
        <v>89</v>
      </c>
      <c r="BK309" s="211">
        <f t="shared" si="69"/>
        <v>16.510000000000002</v>
      </c>
      <c r="BL309" s="14" t="s">
        <v>189</v>
      </c>
      <c r="BM309" s="210" t="s">
        <v>697</v>
      </c>
    </row>
    <row r="310" spans="1:65" s="2" customFormat="1" ht="24.2" customHeight="1">
      <c r="A310" s="28"/>
      <c r="B310" s="29"/>
      <c r="C310" s="199" t="s">
        <v>698</v>
      </c>
      <c r="D310" s="199" t="s">
        <v>159</v>
      </c>
      <c r="E310" s="200" t="s">
        <v>668</v>
      </c>
      <c r="F310" s="201" t="s">
        <v>669</v>
      </c>
      <c r="G310" s="202" t="s">
        <v>297</v>
      </c>
      <c r="H310" s="203">
        <v>1</v>
      </c>
      <c r="I310" s="204">
        <v>1.91</v>
      </c>
      <c r="J310" s="204">
        <f t="shared" si="60"/>
        <v>1.91</v>
      </c>
      <c r="K310" s="205"/>
      <c r="L310" s="33"/>
      <c r="M310" s="206" t="s">
        <v>1</v>
      </c>
      <c r="N310" s="207" t="s">
        <v>42</v>
      </c>
      <c r="O310" s="208">
        <v>0</v>
      </c>
      <c r="P310" s="208">
        <f t="shared" si="61"/>
        <v>0</v>
      </c>
      <c r="Q310" s="208">
        <v>0</v>
      </c>
      <c r="R310" s="208">
        <f t="shared" si="62"/>
        <v>0</v>
      </c>
      <c r="S310" s="208">
        <v>0</v>
      </c>
      <c r="T310" s="209">
        <f t="shared" si="63"/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210" t="s">
        <v>189</v>
      </c>
      <c r="AT310" s="210" t="s">
        <v>159</v>
      </c>
      <c r="AU310" s="210" t="s">
        <v>89</v>
      </c>
      <c r="AY310" s="14" t="s">
        <v>157</v>
      </c>
      <c r="BE310" s="211">
        <f t="shared" si="64"/>
        <v>0</v>
      </c>
      <c r="BF310" s="211">
        <f t="shared" si="65"/>
        <v>1.91</v>
      </c>
      <c r="BG310" s="211">
        <f t="shared" si="66"/>
        <v>0</v>
      </c>
      <c r="BH310" s="211">
        <f t="shared" si="67"/>
        <v>0</v>
      </c>
      <c r="BI310" s="211">
        <f t="shared" si="68"/>
        <v>0</v>
      </c>
      <c r="BJ310" s="14" t="s">
        <v>89</v>
      </c>
      <c r="BK310" s="211">
        <f t="shared" si="69"/>
        <v>1.91</v>
      </c>
      <c r="BL310" s="14" t="s">
        <v>189</v>
      </c>
      <c r="BM310" s="210" t="s">
        <v>701</v>
      </c>
    </row>
    <row r="311" spans="1:65" s="2" customFormat="1" ht="24.2" customHeight="1">
      <c r="A311" s="28"/>
      <c r="B311" s="29"/>
      <c r="C311" s="199" t="s">
        <v>444</v>
      </c>
      <c r="D311" s="199" t="s">
        <v>159</v>
      </c>
      <c r="E311" s="200" t="s">
        <v>671</v>
      </c>
      <c r="F311" s="201" t="s">
        <v>672</v>
      </c>
      <c r="G311" s="202" t="s">
        <v>434</v>
      </c>
      <c r="H311" s="203">
        <v>70.128</v>
      </c>
      <c r="I311" s="204">
        <v>0.55000000000000004</v>
      </c>
      <c r="J311" s="204">
        <f t="shared" si="60"/>
        <v>38.57</v>
      </c>
      <c r="K311" s="205"/>
      <c r="L311" s="33"/>
      <c r="M311" s="206" t="s">
        <v>1</v>
      </c>
      <c r="N311" s="207" t="s">
        <v>42</v>
      </c>
      <c r="O311" s="208">
        <v>0</v>
      </c>
      <c r="P311" s="208">
        <f t="shared" si="61"/>
        <v>0</v>
      </c>
      <c r="Q311" s="208">
        <v>0</v>
      </c>
      <c r="R311" s="208">
        <f t="shared" si="62"/>
        <v>0</v>
      </c>
      <c r="S311" s="208">
        <v>0</v>
      </c>
      <c r="T311" s="209">
        <f t="shared" si="63"/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210" t="s">
        <v>189</v>
      </c>
      <c r="AT311" s="210" t="s">
        <v>159</v>
      </c>
      <c r="AU311" s="210" t="s">
        <v>89</v>
      </c>
      <c r="AY311" s="14" t="s">
        <v>157</v>
      </c>
      <c r="BE311" s="211">
        <f t="shared" si="64"/>
        <v>0</v>
      </c>
      <c r="BF311" s="211">
        <f t="shared" si="65"/>
        <v>38.57</v>
      </c>
      <c r="BG311" s="211">
        <f t="shared" si="66"/>
        <v>0</v>
      </c>
      <c r="BH311" s="211">
        <f t="shared" si="67"/>
        <v>0</v>
      </c>
      <c r="BI311" s="211">
        <f t="shared" si="68"/>
        <v>0</v>
      </c>
      <c r="BJ311" s="14" t="s">
        <v>89</v>
      </c>
      <c r="BK311" s="211">
        <f t="shared" si="69"/>
        <v>38.57</v>
      </c>
      <c r="BL311" s="14" t="s">
        <v>189</v>
      </c>
      <c r="BM311" s="210" t="s">
        <v>704</v>
      </c>
    </row>
    <row r="312" spans="1:65" s="12" customFormat="1" ht="22.9" customHeight="1">
      <c r="B312" s="184"/>
      <c r="C312" s="185"/>
      <c r="D312" s="186" t="s">
        <v>75</v>
      </c>
      <c r="E312" s="197" t="s">
        <v>674</v>
      </c>
      <c r="F312" s="197" t="s">
        <v>675</v>
      </c>
      <c r="G312" s="185"/>
      <c r="H312" s="185"/>
      <c r="I312" s="185"/>
      <c r="J312" s="198">
        <f>BK312</f>
        <v>166.46</v>
      </c>
      <c r="K312" s="185"/>
      <c r="L312" s="189"/>
      <c r="M312" s="190"/>
      <c r="N312" s="191"/>
      <c r="O312" s="191"/>
      <c r="P312" s="192">
        <f>SUM(P313:P315)</f>
        <v>0</v>
      </c>
      <c r="Q312" s="191"/>
      <c r="R312" s="192">
        <f>SUM(R313:R315)</f>
        <v>0</v>
      </c>
      <c r="S312" s="191"/>
      <c r="T312" s="193">
        <f>SUM(T313:T315)</f>
        <v>0</v>
      </c>
      <c r="AR312" s="194" t="s">
        <v>89</v>
      </c>
      <c r="AT312" s="195" t="s">
        <v>75</v>
      </c>
      <c r="AU312" s="195" t="s">
        <v>83</v>
      </c>
      <c r="AY312" s="194" t="s">
        <v>157</v>
      </c>
      <c r="BK312" s="196">
        <f>SUM(BK313:BK315)</f>
        <v>166.46</v>
      </c>
    </row>
    <row r="313" spans="1:65" s="2" customFormat="1" ht="16.5" customHeight="1">
      <c r="A313" s="28"/>
      <c r="B313" s="29"/>
      <c r="C313" s="199" t="s">
        <v>707</v>
      </c>
      <c r="D313" s="199" t="s">
        <v>159</v>
      </c>
      <c r="E313" s="200" t="s">
        <v>1039</v>
      </c>
      <c r="F313" s="201" t="s">
        <v>1040</v>
      </c>
      <c r="G313" s="202" t="s">
        <v>162</v>
      </c>
      <c r="H313" s="203">
        <v>9.8800000000000008</v>
      </c>
      <c r="I313" s="204">
        <v>8.6</v>
      </c>
      <c r="J313" s="204">
        <f>ROUND(I313*H313,2)</f>
        <v>84.97</v>
      </c>
      <c r="K313" s="205"/>
      <c r="L313" s="33"/>
      <c r="M313" s="206" t="s">
        <v>1</v>
      </c>
      <c r="N313" s="207" t="s">
        <v>42</v>
      </c>
      <c r="O313" s="208">
        <v>0</v>
      </c>
      <c r="P313" s="208">
        <f>O313*H313</f>
        <v>0</v>
      </c>
      <c r="Q313" s="208">
        <v>0</v>
      </c>
      <c r="R313" s="208">
        <f>Q313*H313</f>
        <v>0</v>
      </c>
      <c r="S313" s="208">
        <v>0</v>
      </c>
      <c r="T313" s="209">
        <f>S313*H313</f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210" t="s">
        <v>189</v>
      </c>
      <c r="AT313" s="210" t="s">
        <v>159</v>
      </c>
      <c r="AU313" s="210" t="s">
        <v>89</v>
      </c>
      <c r="AY313" s="14" t="s">
        <v>157</v>
      </c>
      <c r="BE313" s="211">
        <f>IF(N313="základná",J313,0)</f>
        <v>0</v>
      </c>
      <c r="BF313" s="211">
        <f>IF(N313="znížená",J313,0)</f>
        <v>84.97</v>
      </c>
      <c r="BG313" s="211">
        <f>IF(N313="zákl. prenesená",J313,0)</f>
        <v>0</v>
      </c>
      <c r="BH313" s="211">
        <f>IF(N313="zníž. prenesená",J313,0)</f>
        <v>0</v>
      </c>
      <c r="BI313" s="211">
        <f>IF(N313="nulová",J313,0)</f>
        <v>0</v>
      </c>
      <c r="BJ313" s="14" t="s">
        <v>89</v>
      </c>
      <c r="BK313" s="211">
        <f>ROUND(I313*H313,2)</f>
        <v>84.97</v>
      </c>
      <c r="BL313" s="14" t="s">
        <v>189</v>
      </c>
      <c r="BM313" s="210" t="s">
        <v>710</v>
      </c>
    </row>
    <row r="314" spans="1:65" s="2" customFormat="1" ht="21.75" customHeight="1">
      <c r="A314" s="28"/>
      <c r="B314" s="29"/>
      <c r="C314" s="199" t="s">
        <v>447</v>
      </c>
      <c r="D314" s="199" t="s">
        <v>159</v>
      </c>
      <c r="E314" s="200" t="s">
        <v>1041</v>
      </c>
      <c r="F314" s="201" t="s">
        <v>1042</v>
      </c>
      <c r="G314" s="202" t="s">
        <v>326</v>
      </c>
      <c r="H314" s="203">
        <v>2</v>
      </c>
      <c r="I314" s="204">
        <v>40</v>
      </c>
      <c r="J314" s="204">
        <f>ROUND(I314*H314,2)</f>
        <v>80</v>
      </c>
      <c r="K314" s="205"/>
      <c r="L314" s="33"/>
      <c r="M314" s="206" t="s">
        <v>1</v>
      </c>
      <c r="N314" s="207" t="s">
        <v>42</v>
      </c>
      <c r="O314" s="208">
        <v>0</v>
      </c>
      <c r="P314" s="208">
        <f>O314*H314</f>
        <v>0</v>
      </c>
      <c r="Q314" s="208">
        <v>0</v>
      </c>
      <c r="R314" s="208">
        <f>Q314*H314</f>
        <v>0</v>
      </c>
      <c r="S314" s="208">
        <v>0</v>
      </c>
      <c r="T314" s="209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210" t="s">
        <v>189</v>
      </c>
      <c r="AT314" s="210" t="s">
        <v>159</v>
      </c>
      <c r="AU314" s="210" t="s">
        <v>89</v>
      </c>
      <c r="AY314" s="14" t="s">
        <v>157</v>
      </c>
      <c r="BE314" s="211">
        <f>IF(N314="základná",J314,0)</f>
        <v>0</v>
      </c>
      <c r="BF314" s="211">
        <f>IF(N314="znížená",J314,0)</f>
        <v>80</v>
      </c>
      <c r="BG314" s="211">
        <f>IF(N314="zákl. prenesená",J314,0)</f>
        <v>0</v>
      </c>
      <c r="BH314" s="211">
        <f>IF(N314="zníž. prenesená",J314,0)</f>
        <v>0</v>
      </c>
      <c r="BI314" s="211">
        <f>IF(N314="nulová",J314,0)</f>
        <v>0</v>
      </c>
      <c r="BJ314" s="14" t="s">
        <v>89</v>
      </c>
      <c r="BK314" s="211">
        <f>ROUND(I314*H314,2)</f>
        <v>80</v>
      </c>
      <c r="BL314" s="14" t="s">
        <v>189</v>
      </c>
      <c r="BM314" s="210" t="s">
        <v>713</v>
      </c>
    </row>
    <row r="315" spans="1:65" s="2" customFormat="1" ht="24.2" customHeight="1">
      <c r="A315" s="28"/>
      <c r="B315" s="29"/>
      <c r="C315" s="199" t="s">
        <v>714</v>
      </c>
      <c r="D315" s="199" t="s">
        <v>159</v>
      </c>
      <c r="E315" s="200" t="s">
        <v>702</v>
      </c>
      <c r="F315" s="201" t="s">
        <v>703</v>
      </c>
      <c r="G315" s="202" t="s">
        <v>434</v>
      </c>
      <c r="H315" s="203">
        <v>1.65</v>
      </c>
      <c r="I315" s="204">
        <v>0.9</v>
      </c>
      <c r="J315" s="204">
        <f>ROUND(I315*H315,2)</f>
        <v>1.49</v>
      </c>
      <c r="K315" s="205"/>
      <c r="L315" s="33"/>
      <c r="M315" s="206" t="s">
        <v>1</v>
      </c>
      <c r="N315" s="207" t="s">
        <v>42</v>
      </c>
      <c r="O315" s="208">
        <v>0</v>
      </c>
      <c r="P315" s="208">
        <f>O315*H315</f>
        <v>0</v>
      </c>
      <c r="Q315" s="208">
        <v>0</v>
      </c>
      <c r="R315" s="208">
        <f>Q315*H315</f>
        <v>0</v>
      </c>
      <c r="S315" s="208">
        <v>0</v>
      </c>
      <c r="T315" s="209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210" t="s">
        <v>189</v>
      </c>
      <c r="AT315" s="210" t="s">
        <v>159</v>
      </c>
      <c r="AU315" s="210" t="s">
        <v>89</v>
      </c>
      <c r="AY315" s="14" t="s">
        <v>157</v>
      </c>
      <c r="BE315" s="211">
        <f>IF(N315="základná",J315,0)</f>
        <v>0</v>
      </c>
      <c r="BF315" s="211">
        <f>IF(N315="znížená",J315,0)</f>
        <v>1.49</v>
      </c>
      <c r="BG315" s="211">
        <f>IF(N315="zákl. prenesená",J315,0)</f>
        <v>0</v>
      </c>
      <c r="BH315" s="211">
        <f>IF(N315="zníž. prenesená",J315,0)</f>
        <v>0</v>
      </c>
      <c r="BI315" s="211">
        <f>IF(N315="nulová",J315,0)</f>
        <v>0</v>
      </c>
      <c r="BJ315" s="14" t="s">
        <v>89</v>
      </c>
      <c r="BK315" s="211">
        <f>ROUND(I315*H315,2)</f>
        <v>1.49</v>
      </c>
      <c r="BL315" s="14" t="s">
        <v>189</v>
      </c>
      <c r="BM315" s="210" t="s">
        <v>717</v>
      </c>
    </row>
    <row r="316" spans="1:65" s="12" customFormat="1" ht="22.9" customHeight="1">
      <c r="B316" s="184"/>
      <c r="C316" s="185"/>
      <c r="D316" s="186" t="s">
        <v>75</v>
      </c>
      <c r="E316" s="197" t="s">
        <v>705</v>
      </c>
      <c r="F316" s="197" t="s">
        <v>706</v>
      </c>
      <c r="G316" s="185"/>
      <c r="H316" s="185"/>
      <c r="I316" s="185"/>
      <c r="J316" s="198">
        <f>BK316</f>
        <v>311.40999999999997</v>
      </c>
      <c r="K316" s="185"/>
      <c r="L316" s="189"/>
      <c r="M316" s="190"/>
      <c r="N316" s="191"/>
      <c r="O316" s="191"/>
      <c r="P316" s="192">
        <f>SUM(P317:P324)</f>
        <v>0</v>
      </c>
      <c r="Q316" s="191"/>
      <c r="R316" s="192">
        <f>SUM(R317:R324)</f>
        <v>0</v>
      </c>
      <c r="S316" s="191"/>
      <c r="T316" s="193">
        <f>SUM(T317:T324)</f>
        <v>0</v>
      </c>
      <c r="AR316" s="194" t="s">
        <v>89</v>
      </c>
      <c r="AT316" s="195" t="s">
        <v>75</v>
      </c>
      <c r="AU316" s="195" t="s">
        <v>83</v>
      </c>
      <c r="AY316" s="194" t="s">
        <v>157</v>
      </c>
      <c r="BK316" s="196">
        <f>SUM(BK317:BK324)</f>
        <v>311.40999999999997</v>
      </c>
    </row>
    <row r="317" spans="1:65" s="2" customFormat="1" ht="21.75" customHeight="1">
      <c r="A317" s="28"/>
      <c r="B317" s="29"/>
      <c r="C317" s="199" t="s">
        <v>451</v>
      </c>
      <c r="D317" s="199" t="s">
        <v>159</v>
      </c>
      <c r="E317" s="200" t="s">
        <v>1043</v>
      </c>
      <c r="F317" s="201" t="s">
        <v>1044</v>
      </c>
      <c r="G317" s="202" t="s">
        <v>297</v>
      </c>
      <c r="H317" s="203">
        <v>20</v>
      </c>
      <c r="I317" s="204">
        <v>3.54</v>
      </c>
      <c r="J317" s="204">
        <f t="shared" ref="J317:J324" si="70">ROUND(I317*H317,2)</f>
        <v>70.8</v>
      </c>
      <c r="K317" s="205"/>
      <c r="L317" s="33"/>
      <c r="M317" s="206" t="s">
        <v>1</v>
      </c>
      <c r="N317" s="207" t="s">
        <v>42</v>
      </c>
      <c r="O317" s="208">
        <v>0</v>
      </c>
      <c r="P317" s="208">
        <f t="shared" ref="P317:P324" si="71">O317*H317</f>
        <v>0</v>
      </c>
      <c r="Q317" s="208">
        <v>0</v>
      </c>
      <c r="R317" s="208">
        <f t="shared" ref="R317:R324" si="72">Q317*H317</f>
        <v>0</v>
      </c>
      <c r="S317" s="208">
        <v>0</v>
      </c>
      <c r="T317" s="209">
        <f t="shared" ref="T317:T324" si="73"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210" t="s">
        <v>189</v>
      </c>
      <c r="AT317" s="210" t="s">
        <v>159</v>
      </c>
      <c r="AU317" s="210" t="s">
        <v>89</v>
      </c>
      <c r="AY317" s="14" t="s">
        <v>157</v>
      </c>
      <c r="BE317" s="211">
        <f t="shared" ref="BE317:BE324" si="74">IF(N317="základná",J317,0)</f>
        <v>0</v>
      </c>
      <c r="BF317" s="211">
        <f t="shared" ref="BF317:BF324" si="75">IF(N317="znížená",J317,0)</f>
        <v>70.8</v>
      </c>
      <c r="BG317" s="211">
        <f t="shared" ref="BG317:BG324" si="76">IF(N317="zákl. prenesená",J317,0)</f>
        <v>0</v>
      </c>
      <c r="BH317" s="211">
        <f t="shared" ref="BH317:BH324" si="77">IF(N317="zníž. prenesená",J317,0)</f>
        <v>0</v>
      </c>
      <c r="BI317" s="211">
        <f t="shared" ref="BI317:BI324" si="78">IF(N317="nulová",J317,0)</f>
        <v>0</v>
      </c>
      <c r="BJ317" s="14" t="s">
        <v>89</v>
      </c>
      <c r="BK317" s="211">
        <f t="shared" ref="BK317:BK324" si="79">ROUND(I317*H317,2)</f>
        <v>70.8</v>
      </c>
      <c r="BL317" s="14" t="s">
        <v>189</v>
      </c>
      <c r="BM317" s="210" t="s">
        <v>720</v>
      </c>
    </row>
    <row r="318" spans="1:65" s="2" customFormat="1" ht="24.2" customHeight="1">
      <c r="A318" s="28"/>
      <c r="B318" s="29"/>
      <c r="C318" s="212" t="s">
        <v>723</v>
      </c>
      <c r="D318" s="212" t="s">
        <v>294</v>
      </c>
      <c r="E318" s="213" t="s">
        <v>1045</v>
      </c>
      <c r="F318" s="214" t="s">
        <v>1046</v>
      </c>
      <c r="G318" s="215" t="s">
        <v>297</v>
      </c>
      <c r="H318" s="216">
        <v>20</v>
      </c>
      <c r="I318" s="217">
        <v>8.5</v>
      </c>
      <c r="J318" s="217">
        <f t="shared" si="70"/>
        <v>170</v>
      </c>
      <c r="K318" s="218"/>
      <c r="L318" s="219"/>
      <c r="M318" s="220" t="s">
        <v>1</v>
      </c>
      <c r="N318" s="221" t="s">
        <v>42</v>
      </c>
      <c r="O318" s="208">
        <v>0</v>
      </c>
      <c r="P318" s="208">
        <f t="shared" si="71"/>
        <v>0</v>
      </c>
      <c r="Q318" s="208">
        <v>0</v>
      </c>
      <c r="R318" s="208">
        <f t="shared" si="72"/>
        <v>0</v>
      </c>
      <c r="S318" s="208">
        <v>0</v>
      </c>
      <c r="T318" s="209">
        <f t="shared" si="73"/>
        <v>0</v>
      </c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210" t="s">
        <v>217</v>
      </c>
      <c r="AT318" s="210" t="s">
        <v>294</v>
      </c>
      <c r="AU318" s="210" t="s">
        <v>89</v>
      </c>
      <c r="AY318" s="14" t="s">
        <v>157</v>
      </c>
      <c r="BE318" s="211">
        <f t="shared" si="74"/>
        <v>0</v>
      </c>
      <c r="BF318" s="211">
        <f t="shared" si="75"/>
        <v>170</v>
      </c>
      <c r="BG318" s="211">
        <f t="shared" si="76"/>
        <v>0</v>
      </c>
      <c r="BH318" s="211">
        <f t="shared" si="77"/>
        <v>0</v>
      </c>
      <c r="BI318" s="211">
        <f t="shared" si="78"/>
        <v>0</v>
      </c>
      <c r="BJ318" s="14" t="s">
        <v>89</v>
      </c>
      <c r="BK318" s="211">
        <f t="shared" si="79"/>
        <v>170</v>
      </c>
      <c r="BL318" s="14" t="s">
        <v>189</v>
      </c>
      <c r="BM318" s="210" t="s">
        <v>726</v>
      </c>
    </row>
    <row r="319" spans="1:65" s="2" customFormat="1" ht="24.2" customHeight="1">
      <c r="A319" s="28"/>
      <c r="B319" s="29"/>
      <c r="C319" s="199" t="s">
        <v>455</v>
      </c>
      <c r="D319" s="199" t="s">
        <v>159</v>
      </c>
      <c r="E319" s="200" t="s">
        <v>1047</v>
      </c>
      <c r="F319" s="201" t="s">
        <v>1048</v>
      </c>
      <c r="G319" s="202" t="s">
        <v>297</v>
      </c>
      <c r="H319" s="203">
        <v>2</v>
      </c>
      <c r="I319" s="204">
        <v>4.46</v>
      </c>
      <c r="J319" s="204">
        <f t="shared" si="70"/>
        <v>8.92</v>
      </c>
      <c r="K319" s="205"/>
      <c r="L319" s="33"/>
      <c r="M319" s="206" t="s">
        <v>1</v>
      </c>
      <c r="N319" s="207" t="s">
        <v>42</v>
      </c>
      <c r="O319" s="208">
        <v>0</v>
      </c>
      <c r="P319" s="208">
        <f t="shared" si="71"/>
        <v>0</v>
      </c>
      <c r="Q319" s="208">
        <v>0</v>
      </c>
      <c r="R319" s="208">
        <f t="shared" si="72"/>
        <v>0</v>
      </c>
      <c r="S319" s="208">
        <v>0</v>
      </c>
      <c r="T319" s="209">
        <f t="shared" si="73"/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210" t="s">
        <v>189</v>
      </c>
      <c r="AT319" s="210" t="s">
        <v>159</v>
      </c>
      <c r="AU319" s="210" t="s">
        <v>89</v>
      </c>
      <c r="AY319" s="14" t="s">
        <v>157</v>
      </c>
      <c r="BE319" s="211">
        <f t="shared" si="74"/>
        <v>0</v>
      </c>
      <c r="BF319" s="211">
        <f t="shared" si="75"/>
        <v>8.92</v>
      </c>
      <c r="BG319" s="211">
        <f t="shared" si="76"/>
        <v>0</v>
      </c>
      <c r="BH319" s="211">
        <f t="shared" si="77"/>
        <v>0</v>
      </c>
      <c r="BI319" s="211">
        <f t="shared" si="78"/>
        <v>0</v>
      </c>
      <c r="BJ319" s="14" t="s">
        <v>89</v>
      </c>
      <c r="BK319" s="211">
        <f t="shared" si="79"/>
        <v>8.92</v>
      </c>
      <c r="BL319" s="14" t="s">
        <v>189</v>
      </c>
      <c r="BM319" s="210" t="s">
        <v>729</v>
      </c>
    </row>
    <row r="320" spans="1:65" s="2" customFormat="1" ht="16.5" customHeight="1">
      <c r="A320" s="28"/>
      <c r="B320" s="29"/>
      <c r="C320" s="212" t="s">
        <v>730</v>
      </c>
      <c r="D320" s="212" t="s">
        <v>294</v>
      </c>
      <c r="E320" s="213" t="s">
        <v>1049</v>
      </c>
      <c r="F320" s="214" t="s">
        <v>1050</v>
      </c>
      <c r="G320" s="215" t="s">
        <v>297</v>
      </c>
      <c r="H320" s="216">
        <v>1</v>
      </c>
      <c r="I320" s="217">
        <v>13.7</v>
      </c>
      <c r="J320" s="217">
        <f t="shared" si="70"/>
        <v>13.7</v>
      </c>
      <c r="K320" s="218"/>
      <c r="L320" s="219"/>
      <c r="M320" s="220" t="s">
        <v>1</v>
      </c>
      <c r="N320" s="221" t="s">
        <v>42</v>
      </c>
      <c r="O320" s="208">
        <v>0</v>
      </c>
      <c r="P320" s="208">
        <f t="shared" si="71"/>
        <v>0</v>
      </c>
      <c r="Q320" s="208">
        <v>0</v>
      </c>
      <c r="R320" s="208">
        <f t="shared" si="72"/>
        <v>0</v>
      </c>
      <c r="S320" s="208">
        <v>0</v>
      </c>
      <c r="T320" s="209">
        <f t="shared" si="73"/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210" t="s">
        <v>217</v>
      </c>
      <c r="AT320" s="210" t="s">
        <v>294</v>
      </c>
      <c r="AU320" s="210" t="s">
        <v>89</v>
      </c>
      <c r="AY320" s="14" t="s">
        <v>157</v>
      </c>
      <c r="BE320" s="211">
        <f t="shared" si="74"/>
        <v>0</v>
      </c>
      <c r="BF320" s="211">
        <f t="shared" si="75"/>
        <v>13.7</v>
      </c>
      <c r="BG320" s="211">
        <f t="shared" si="76"/>
        <v>0</v>
      </c>
      <c r="BH320" s="211">
        <f t="shared" si="77"/>
        <v>0</v>
      </c>
      <c r="BI320" s="211">
        <f t="shared" si="78"/>
        <v>0</v>
      </c>
      <c r="BJ320" s="14" t="s">
        <v>89</v>
      </c>
      <c r="BK320" s="211">
        <f t="shared" si="79"/>
        <v>13.7</v>
      </c>
      <c r="BL320" s="14" t="s">
        <v>189</v>
      </c>
      <c r="BM320" s="210" t="s">
        <v>733</v>
      </c>
    </row>
    <row r="321" spans="1:65" s="2" customFormat="1" ht="16.5" customHeight="1">
      <c r="A321" s="28"/>
      <c r="B321" s="29"/>
      <c r="C321" s="212" t="s">
        <v>459</v>
      </c>
      <c r="D321" s="212" t="s">
        <v>294</v>
      </c>
      <c r="E321" s="213" t="s">
        <v>1051</v>
      </c>
      <c r="F321" s="214" t="s">
        <v>1052</v>
      </c>
      <c r="G321" s="215" t="s">
        <v>297</v>
      </c>
      <c r="H321" s="216">
        <v>1</v>
      </c>
      <c r="I321" s="217">
        <v>18</v>
      </c>
      <c r="J321" s="217">
        <f t="shared" si="70"/>
        <v>18</v>
      </c>
      <c r="K321" s="218"/>
      <c r="L321" s="219"/>
      <c r="M321" s="220" t="s">
        <v>1</v>
      </c>
      <c r="N321" s="221" t="s">
        <v>42</v>
      </c>
      <c r="O321" s="208">
        <v>0</v>
      </c>
      <c r="P321" s="208">
        <f t="shared" si="71"/>
        <v>0</v>
      </c>
      <c r="Q321" s="208">
        <v>0</v>
      </c>
      <c r="R321" s="208">
        <f t="shared" si="72"/>
        <v>0</v>
      </c>
      <c r="S321" s="208">
        <v>0</v>
      </c>
      <c r="T321" s="209">
        <f t="shared" si="73"/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210" t="s">
        <v>217</v>
      </c>
      <c r="AT321" s="210" t="s">
        <v>294</v>
      </c>
      <c r="AU321" s="210" t="s">
        <v>89</v>
      </c>
      <c r="AY321" s="14" t="s">
        <v>157</v>
      </c>
      <c r="BE321" s="211">
        <f t="shared" si="74"/>
        <v>0</v>
      </c>
      <c r="BF321" s="211">
        <f t="shared" si="75"/>
        <v>18</v>
      </c>
      <c r="BG321" s="211">
        <f t="shared" si="76"/>
        <v>0</v>
      </c>
      <c r="BH321" s="211">
        <f t="shared" si="77"/>
        <v>0</v>
      </c>
      <c r="BI321" s="211">
        <f t="shared" si="78"/>
        <v>0</v>
      </c>
      <c r="BJ321" s="14" t="s">
        <v>89</v>
      </c>
      <c r="BK321" s="211">
        <f t="shared" si="79"/>
        <v>18</v>
      </c>
      <c r="BL321" s="14" t="s">
        <v>189</v>
      </c>
      <c r="BM321" s="210" t="s">
        <v>736</v>
      </c>
    </row>
    <row r="322" spans="1:65" s="2" customFormat="1" ht="24.2" customHeight="1">
      <c r="A322" s="28"/>
      <c r="B322" s="29"/>
      <c r="C322" s="199" t="s">
        <v>737</v>
      </c>
      <c r="D322" s="199" t="s">
        <v>159</v>
      </c>
      <c r="E322" s="200" t="s">
        <v>1053</v>
      </c>
      <c r="F322" s="201" t="s">
        <v>1054</v>
      </c>
      <c r="G322" s="202" t="s">
        <v>297</v>
      </c>
      <c r="H322" s="203">
        <v>20</v>
      </c>
      <c r="I322" s="204">
        <v>1.1000000000000001</v>
      </c>
      <c r="J322" s="204">
        <f t="shared" si="70"/>
        <v>22</v>
      </c>
      <c r="K322" s="205"/>
      <c r="L322" s="33"/>
      <c r="M322" s="206" t="s">
        <v>1</v>
      </c>
      <c r="N322" s="207" t="s">
        <v>42</v>
      </c>
      <c r="O322" s="208">
        <v>0</v>
      </c>
      <c r="P322" s="208">
        <f t="shared" si="71"/>
        <v>0</v>
      </c>
      <c r="Q322" s="208">
        <v>0</v>
      </c>
      <c r="R322" s="208">
        <f t="shared" si="72"/>
        <v>0</v>
      </c>
      <c r="S322" s="208">
        <v>0</v>
      </c>
      <c r="T322" s="209">
        <f t="shared" si="73"/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210" t="s">
        <v>189</v>
      </c>
      <c r="AT322" s="210" t="s">
        <v>159</v>
      </c>
      <c r="AU322" s="210" t="s">
        <v>89</v>
      </c>
      <c r="AY322" s="14" t="s">
        <v>157</v>
      </c>
      <c r="BE322" s="211">
        <f t="shared" si="74"/>
        <v>0</v>
      </c>
      <c r="BF322" s="211">
        <f t="shared" si="75"/>
        <v>22</v>
      </c>
      <c r="BG322" s="211">
        <f t="shared" si="76"/>
        <v>0</v>
      </c>
      <c r="BH322" s="211">
        <f t="shared" si="77"/>
        <v>0</v>
      </c>
      <c r="BI322" s="211">
        <f t="shared" si="78"/>
        <v>0</v>
      </c>
      <c r="BJ322" s="14" t="s">
        <v>89</v>
      </c>
      <c r="BK322" s="211">
        <f t="shared" si="79"/>
        <v>22</v>
      </c>
      <c r="BL322" s="14" t="s">
        <v>189</v>
      </c>
      <c r="BM322" s="210" t="s">
        <v>740</v>
      </c>
    </row>
    <row r="323" spans="1:65" s="2" customFormat="1" ht="24.2" customHeight="1">
      <c r="A323" s="28"/>
      <c r="B323" s="29"/>
      <c r="C323" s="199" t="s">
        <v>460</v>
      </c>
      <c r="D323" s="199" t="s">
        <v>159</v>
      </c>
      <c r="E323" s="200" t="s">
        <v>1055</v>
      </c>
      <c r="F323" s="201" t="s">
        <v>1056</v>
      </c>
      <c r="G323" s="202" t="s">
        <v>297</v>
      </c>
      <c r="H323" s="203">
        <v>2</v>
      </c>
      <c r="I323" s="204">
        <v>1.39</v>
      </c>
      <c r="J323" s="204">
        <f t="shared" si="70"/>
        <v>2.78</v>
      </c>
      <c r="K323" s="205"/>
      <c r="L323" s="33"/>
      <c r="M323" s="206" t="s">
        <v>1</v>
      </c>
      <c r="N323" s="207" t="s">
        <v>42</v>
      </c>
      <c r="O323" s="208">
        <v>0</v>
      </c>
      <c r="P323" s="208">
        <f t="shared" si="71"/>
        <v>0</v>
      </c>
      <c r="Q323" s="208">
        <v>0</v>
      </c>
      <c r="R323" s="208">
        <f t="shared" si="72"/>
        <v>0</v>
      </c>
      <c r="S323" s="208">
        <v>0</v>
      </c>
      <c r="T323" s="209">
        <f t="shared" si="73"/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210" t="s">
        <v>189</v>
      </c>
      <c r="AT323" s="210" t="s">
        <v>159</v>
      </c>
      <c r="AU323" s="210" t="s">
        <v>89</v>
      </c>
      <c r="AY323" s="14" t="s">
        <v>157</v>
      </c>
      <c r="BE323" s="211">
        <f t="shared" si="74"/>
        <v>0</v>
      </c>
      <c r="BF323" s="211">
        <f t="shared" si="75"/>
        <v>2.78</v>
      </c>
      <c r="BG323" s="211">
        <f t="shared" si="76"/>
        <v>0</v>
      </c>
      <c r="BH323" s="211">
        <f t="shared" si="77"/>
        <v>0</v>
      </c>
      <c r="BI323" s="211">
        <f t="shared" si="78"/>
        <v>0</v>
      </c>
      <c r="BJ323" s="14" t="s">
        <v>89</v>
      </c>
      <c r="BK323" s="211">
        <f t="shared" si="79"/>
        <v>2.78</v>
      </c>
      <c r="BL323" s="14" t="s">
        <v>189</v>
      </c>
      <c r="BM323" s="210" t="s">
        <v>743</v>
      </c>
    </row>
    <row r="324" spans="1:65" s="2" customFormat="1" ht="24.2" customHeight="1">
      <c r="A324" s="28"/>
      <c r="B324" s="29"/>
      <c r="C324" s="199" t="s">
        <v>744</v>
      </c>
      <c r="D324" s="199" t="s">
        <v>159</v>
      </c>
      <c r="E324" s="200" t="s">
        <v>1057</v>
      </c>
      <c r="F324" s="201" t="s">
        <v>1058</v>
      </c>
      <c r="G324" s="202" t="s">
        <v>434</v>
      </c>
      <c r="H324" s="203">
        <v>3.0619999999999998</v>
      </c>
      <c r="I324" s="204">
        <v>1.7</v>
      </c>
      <c r="J324" s="204">
        <f t="shared" si="70"/>
        <v>5.21</v>
      </c>
      <c r="K324" s="205"/>
      <c r="L324" s="33"/>
      <c r="M324" s="206" t="s">
        <v>1</v>
      </c>
      <c r="N324" s="207" t="s">
        <v>42</v>
      </c>
      <c r="O324" s="208">
        <v>0</v>
      </c>
      <c r="P324" s="208">
        <f t="shared" si="71"/>
        <v>0</v>
      </c>
      <c r="Q324" s="208">
        <v>0</v>
      </c>
      <c r="R324" s="208">
        <f t="shared" si="72"/>
        <v>0</v>
      </c>
      <c r="S324" s="208">
        <v>0</v>
      </c>
      <c r="T324" s="209">
        <f t="shared" si="73"/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210" t="s">
        <v>189</v>
      </c>
      <c r="AT324" s="210" t="s">
        <v>159</v>
      </c>
      <c r="AU324" s="210" t="s">
        <v>89</v>
      </c>
      <c r="AY324" s="14" t="s">
        <v>157</v>
      </c>
      <c r="BE324" s="211">
        <f t="shared" si="74"/>
        <v>0</v>
      </c>
      <c r="BF324" s="211">
        <f t="shared" si="75"/>
        <v>5.21</v>
      </c>
      <c r="BG324" s="211">
        <f t="shared" si="76"/>
        <v>0</v>
      </c>
      <c r="BH324" s="211">
        <f t="shared" si="77"/>
        <v>0</v>
      </c>
      <c r="BI324" s="211">
        <f t="shared" si="78"/>
        <v>0</v>
      </c>
      <c r="BJ324" s="14" t="s">
        <v>89</v>
      </c>
      <c r="BK324" s="211">
        <f t="shared" si="79"/>
        <v>5.21</v>
      </c>
      <c r="BL324" s="14" t="s">
        <v>189</v>
      </c>
      <c r="BM324" s="210" t="s">
        <v>747</v>
      </c>
    </row>
    <row r="325" spans="1:65" s="12" customFormat="1" ht="22.9" customHeight="1">
      <c r="B325" s="184"/>
      <c r="C325" s="185"/>
      <c r="D325" s="186" t="s">
        <v>75</v>
      </c>
      <c r="E325" s="197" t="s">
        <v>1059</v>
      </c>
      <c r="F325" s="197" t="s">
        <v>1060</v>
      </c>
      <c r="G325" s="185"/>
      <c r="H325" s="185"/>
      <c r="I325" s="185"/>
      <c r="J325" s="198">
        <f>BK325</f>
        <v>7636.81</v>
      </c>
      <c r="K325" s="185"/>
      <c r="L325" s="189"/>
      <c r="M325" s="190"/>
      <c r="N325" s="191"/>
      <c r="O325" s="191"/>
      <c r="P325" s="192">
        <f>P326</f>
        <v>0</v>
      </c>
      <c r="Q325" s="191"/>
      <c r="R325" s="192">
        <f>R326</f>
        <v>0</v>
      </c>
      <c r="S325" s="191"/>
      <c r="T325" s="193">
        <f>T326</f>
        <v>0</v>
      </c>
      <c r="AR325" s="194" t="s">
        <v>89</v>
      </c>
      <c r="AT325" s="195" t="s">
        <v>75</v>
      </c>
      <c r="AU325" s="195" t="s">
        <v>83</v>
      </c>
      <c r="AY325" s="194" t="s">
        <v>157</v>
      </c>
      <c r="BK325" s="196">
        <f>BK326</f>
        <v>7636.81</v>
      </c>
    </row>
    <row r="326" spans="1:65" s="2" customFormat="1" ht="24.2" customHeight="1">
      <c r="A326" s="28"/>
      <c r="B326" s="29"/>
      <c r="C326" s="199" t="s">
        <v>464</v>
      </c>
      <c r="D326" s="199" t="s">
        <v>159</v>
      </c>
      <c r="E326" s="200" t="s">
        <v>1061</v>
      </c>
      <c r="F326" s="201" t="s">
        <v>1062</v>
      </c>
      <c r="G326" s="202" t="s">
        <v>162</v>
      </c>
      <c r="H326" s="203">
        <v>154.03</v>
      </c>
      <c r="I326" s="204">
        <v>49.58</v>
      </c>
      <c r="J326" s="204">
        <f>ROUND(I326*H326,2)</f>
        <v>7636.81</v>
      </c>
      <c r="K326" s="205"/>
      <c r="L326" s="33"/>
      <c r="M326" s="206" t="s">
        <v>1</v>
      </c>
      <c r="N326" s="207" t="s">
        <v>42</v>
      </c>
      <c r="O326" s="208">
        <v>0</v>
      </c>
      <c r="P326" s="208">
        <f>O326*H326</f>
        <v>0</v>
      </c>
      <c r="Q326" s="208">
        <v>0</v>
      </c>
      <c r="R326" s="208">
        <f>Q326*H326</f>
        <v>0</v>
      </c>
      <c r="S326" s="208">
        <v>0</v>
      </c>
      <c r="T326" s="209">
        <f>S326*H326</f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210" t="s">
        <v>189</v>
      </c>
      <c r="AT326" s="210" t="s">
        <v>159</v>
      </c>
      <c r="AU326" s="210" t="s">
        <v>89</v>
      </c>
      <c r="AY326" s="14" t="s">
        <v>157</v>
      </c>
      <c r="BE326" s="211">
        <f>IF(N326="základná",J326,0)</f>
        <v>0</v>
      </c>
      <c r="BF326" s="211">
        <f>IF(N326="znížená",J326,0)</f>
        <v>7636.81</v>
      </c>
      <c r="BG326" s="211">
        <f>IF(N326="zákl. prenesená",J326,0)</f>
        <v>0</v>
      </c>
      <c r="BH326" s="211">
        <f>IF(N326="zníž. prenesená",J326,0)</f>
        <v>0</v>
      </c>
      <c r="BI326" s="211">
        <f>IF(N326="nulová",J326,0)</f>
        <v>0</v>
      </c>
      <c r="BJ326" s="14" t="s">
        <v>89</v>
      </c>
      <c r="BK326" s="211">
        <f>ROUND(I326*H326,2)</f>
        <v>7636.81</v>
      </c>
      <c r="BL326" s="14" t="s">
        <v>189</v>
      </c>
      <c r="BM326" s="210" t="s">
        <v>1063</v>
      </c>
    </row>
    <row r="327" spans="1:65" s="12" customFormat="1" ht="22.9" customHeight="1">
      <c r="B327" s="184"/>
      <c r="C327" s="185"/>
      <c r="D327" s="186" t="s">
        <v>75</v>
      </c>
      <c r="E327" s="197" t="s">
        <v>721</v>
      </c>
      <c r="F327" s="197" t="s">
        <v>722</v>
      </c>
      <c r="G327" s="185"/>
      <c r="H327" s="185"/>
      <c r="I327" s="185"/>
      <c r="J327" s="198">
        <f>BK327</f>
        <v>348.48</v>
      </c>
      <c r="K327" s="185"/>
      <c r="L327" s="189"/>
      <c r="M327" s="190"/>
      <c r="N327" s="191"/>
      <c r="O327" s="191"/>
      <c r="P327" s="192">
        <f>SUM(P328:P333)</f>
        <v>0</v>
      </c>
      <c r="Q327" s="191"/>
      <c r="R327" s="192">
        <f>SUM(R328:R333)</f>
        <v>0</v>
      </c>
      <c r="S327" s="191"/>
      <c r="T327" s="193">
        <f>SUM(T328:T333)</f>
        <v>0</v>
      </c>
      <c r="AR327" s="194" t="s">
        <v>89</v>
      </c>
      <c r="AT327" s="195" t="s">
        <v>75</v>
      </c>
      <c r="AU327" s="195" t="s">
        <v>83</v>
      </c>
      <c r="AY327" s="194" t="s">
        <v>157</v>
      </c>
      <c r="BK327" s="196">
        <f>SUM(BK328:BK333)</f>
        <v>348.48</v>
      </c>
    </row>
    <row r="328" spans="1:65" s="2" customFormat="1" ht="24.2" customHeight="1">
      <c r="A328" s="28"/>
      <c r="B328" s="29"/>
      <c r="C328" s="199" t="s">
        <v>1064</v>
      </c>
      <c r="D328" s="199" t="s">
        <v>159</v>
      </c>
      <c r="E328" s="200" t="s">
        <v>724</v>
      </c>
      <c r="F328" s="201" t="s">
        <v>725</v>
      </c>
      <c r="G328" s="202" t="s">
        <v>162</v>
      </c>
      <c r="H328" s="203">
        <v>24</v>
      </c>
      <c r="I328" s="204">
        <v>1.21</v>
      </c>
      <c r="J328" s="204">
        <f t="shared" ref="J328:J333" si="80">ROUND(I328*H328,2)</f>
        <v>29.04</v>
      </c>
      <c r="K328" s="205"/>
      <c r="L328" s="33"/>
      <c r="M328" s="206" t="s">
        <v>1</v>
      </c>
      <c r="N328" s="207" t="s">
        <v>42</v>
      </c>
      <c r="O328" s="208">
        <v>0</v>
      </c>
      <c r="P328" s="208">
        <f t="shared" ref="P328:P333" si="81">O328*H328</f>
        <v>0</v>
      </c>
      <c r="Q328" s="208">
        <v>0</v>
      </c>
      <c r="R328" s="208">
        <f t="shared" ref="R328:R333" si="82">Q328*H328</f>
        <v>0</v>
      </c>
      <c r="S328" s="208">
        <v>0</v>
      </c>
      <c r="T328" s="209">
        <f t="shared" ref="T328:T333" si="83">S328*H328</f>
        <v>0</v>
      </c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210" t="s">
        <v>189</v>
      </c>
      <c r="AT328" s="210" t="s">
        <v>159</v>
      </c>
      <c r="AU328" s="210" t="s">
        <v>89</v>
      </c>
      <c r="AY328" s="14" t="s">
        <v>157</v>
      </c>
      <c r="BE328" s="211">
        <f t="shared" ref="BE328:BE333" si="84">IF(N328="základná",J328,0)</f>
        <v>0</v>
      </c>
      <c r="BF328" s="211">
        <f t="shared" ref="BF328:BF333" si="85">IF(N328="znížená",J328,0)</f>
        <v>29.04</v>
      </c>
      <c r="BG328" s="211">
        <f t="shared" ref="BG328:BG333" si="86">IF(N328="zákl. prenesená",J328,0)</f>
        <v>0</v>
      </c>
      <c r="BH328" s="211">
        <f t="shared" ref="BH328:BH333" si="87">IF(N328="zníž. prenesená",J328,0)</f>
        <v>0</v>
      </c>
      <c r="BI328" s="211">
        <f t="shared" ref="BI328:BI333" si="88">IF(N328="nulová",J328,0)</f>
        <v>0</v>
      </c>
      <c r="BJ328" s="14" t="s">
        <v>89</v>
      </c>
      <c r="BK328" s="211">
        <f t="shared" ref="BK328:BK333" si="89">ROUND(I328*H328,2)</f>
        <v>29.04</v>
      </c>
      <c r="BL328" s="14" t="s">
        <v>189</v>
      </c>
      <c r="BM328" s="210" t="s">
        <v>1065</v>
      </c>
    </row>
    <row r="329" spans="1:65" s="2" customFormat="1" ht="24.2" customHeight="1">
      <c r="A329" s="28"/>
      <c r="B329" s="29"/>
      <c r="C329" s="199" t="s">
        <v>467</v>
      </c>
      <c r="D329" s="199" t="s">
        <v>159</v>
      </c>
      <c r="E329" s="200" t="s">
        <v>727</v>
      </c>
      <c r="F329" s="201" t="s">
        <v>728</v>
      </c>
      <c r="G329" s="202" t="s">
        <v>162</v>
      </c>
      <c r="H329" s="203">
        <v>24</v>
      </c>
      <c r="I329" s="204">
        <v>5.81</v>
      </c>
      <c r="J329" s="204">
        <f t="shared" si="80"/>
        <v>139.44</v>
      </c>
      <c r="K329" s="205"/>
      <c r="L329" s="33"/>
      <c r="M329" s="206" t="s">
        <v>1</v>
      </c>
      <c r="N329" s="207" t="s">
        <v>42</v>
      </c>
      <c r="O329" s="208">
        <v>0</v>
      </c>
      <c r="P329" s="208">
        <f t="shared" si="81"/>
        <v>0</v>
      </c>
      <c r="Q329" s="208">
        <v>0</v>
      </c>
      <c r="R329" s="208">
        <f t="shared" si="82"/>
        <v>0</v>
      </c>
      <c r="S329" s="208">
        <v>0</v>
      </c>
      <c r="T329" s="209">
        <f t="shared" si="83"/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210" t="s">
        <v>189</v>
      </c>
      <c r="AT329" s="210" t="s">
        <v>159</v>
      </c>
      <c r="AU329" s="210" t="s">
        <v>89</v>
      </c>
      <c r="AY329" s="14" t="s">
        <v>157</v>
      </c>
      <c r="BE329" s="211">
        <f t="shared" si="84"/>
        <v>0</v>
      </c>
      <c r="BF329" s="211">
        <f t="shared" si="85"/>
        <v>139.44</v>
      </c>
      <c r="BG329" s="211">
        <f t="shared" si="86"/>
        <v>0</v>
      </c>
      <c r="BH329" s="211">
        <f t="shared" si="87"/>
        <v>0</v>
      </c>
      <c r="BI329" s="211">
        <f t="shared" si="88"/>
        <v>0</v>
      </c>
      <c r="BJ329" s="14" t="s">
        <v>89</v>
      </c>
      <c r="BK329" s="211">
        <f t="shared" si="89"/>
        <v>139.44</v>
      </c>
      <c r="BL329" s="14" t="s">
        <v>189</v>
      </c>
      <c r="BM329" s="210" t="s">
        <v>1066</v>
      </c>
    </row>
    <row r="330" spans="1:65" s="2" customFormat="1" ht="24.2" customHeight="1">
      <c r="A330" s="28"/>
      <c r="B330" s="29"/>
      <c r="C330" s="199" t="s">
        <v>1067</v>
      </c>
      <c r="D330" s="199" t="s">
        <v>159</v>
      </c>
      <c r="E330" s="200" t="s">
        <v>731</v>
      </c>
      <c r="F330" s="201" t="s">
        <v>732</v>
      </c>
      <c r="G330" s="202" t="s">
        <v>162</v>
      </c>
      <c r="H330" s="203">
        <v>24</v>
      </c>
      <c r="I330" s="204">
        <v>3.05</v>
      </c>
      <c r="J330" s="204">
        <f t="shared" si="80"/>
        <v>73.2</v>
      </c>
      <c r="K330" s="205"/>
      <c r="L330" s="33"/>
      <c r="M330" s="206" t="s">
        <v>1</v>
      </c>
      <c r="N330" s="207" t="s">
        <v>42</v>
      </c>
      <c r="O330" s="208">
        <v>0</v>
      </c>
      <c r="P330" s="208">
        <f t="shared" si="81"/>
        <v>0</v>
      </c>
      <c r="Q330" s="208">
        <v>0</v>
      </c>
      <c r="R330" s="208">
        <f t="shared" si="82"/>
        <v>0</v>
      </c>
      <c r="S330" s="208">
        <v>0</v>
      </c>
      <c r="T330" s="209">
        <f t="shared" si="83"/>
        <v>0</v>
      </c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R330" s="210" t="s">
        <v>189</v>
      </c>
      <c r="AT330" s="210" t="s">
        <v>159</v>
      </c>
      <c r="AU330" s="210" t="s">
        <v>89</v>
      </c>
      <c r="AY330" s="14" t="s">
        <v>157</v>
      </c>
      <c r="BE330" s="211">
        <f t="shared" si="84"/>
        <v>0</v>
      </c>
      <c r="BF330" s="211">
        <f t="shared" si="85"/>
        <v>73.2</v>
      </c>
      <c r="BG330" s="211">
        <f t="shared" si="86"/>
        <v>0</v>
      </c>
      <c r="BH330" s="211">
        <f t="shared" si="87"/>
        <v>0</v>
      </c>
      <c r="BI330" s="211">
        <f t="shared" si="88"/>
        <v>0</v>
      </c>
      <c r="BJ330" s="14" t="s">
        <v>89</v>
      </c>
      <c r="BK330" s="211">
        <f t="shared" si="89"/>
        <v>73.2</v>
      </c>
      <c r="BL330" s="14" t="s">
        <v>189</v>
      </c>
      <c r="BM330" s="210" t="s">
        <v>1068</v>
      </c>
    </row>
    <row r="331" spans="1:65" s="2" customFormat="1" ht="21.75" customHeight="1">
      <c r="A331" s="28"/>
      <c r="B331" s="29"/>
      <c r="C331" s="199" t="s">
        <v>471</v>
      </c>
      <c r="D331" s="199" t="s">
        <v>159</v>
      </c>
      <c r="E331" s="200" t="s">
        <v>738</v>
      </c>
      <c r="F331" s="201" t="s">
        <v>739</v>
      </c>
      <c r="G331" s="202" t="s">
        <v>162</v>
      </c>
      <c r="H331" s="203">
        <v>24</v>
      </c>
      <c r="I331" s="204">
        <v>2.5</v>
      </c>
      <c r="J331" s="204">
        <f t="shared" si="80"/>
        <v>60</v>
      </c>
      <c r="K331" s="205"/>
      <c r="L331" s="33"/>
      <c r="M331" s="206" t="s">
        <v>1</v>
      </c>
      <c r="N331" s="207" t="s">
        <v>42</v>
      </c>
      <c r="O331" s="208">
        <v>0</v>
      </c>
      <c r="P331" s="208">
        <f t="shared" si="81"/>
        <v>0</v>
      </c>
      <c r="Q331" s="208">
        <v>0</v>
      </c>
      <c r="R331" s="208">
        <f t="shared" si="82"/>
        <v>0</v>
      </c>
      <c r="S331" s="208">
        <v>0</v>
      </c>
      <c r="T331" s="209">
        <f t="shared" si="83"/>
        <v>0</v>
      </c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210" t="s">
        <v>189</v>
      </c>
      <c r="AT331" s="210" t="s">
        <v>159</v>
      </c>
      <c r="AU331" s="210" t="s">
        <v>89</v>
      </c>
      <c r="AY331" s="14" t="s">
        <v>157</v>
      </c>
      <c r="BE331" s="211">
        <f t="shared" si="84"/>
        <v>0</v>
      </c>
      <c r="BF331" s="211">
        <f t="shared" si="85"/>
        <v>60</v>
      </c>
      <c r="BG331" s="211">
        <f t="shared" si="86"/>
        <v>0</v>
      </c>
      <c r="BH331" s="211">
        <f t="shared" si="87"/>
        <v>0</v>
      </c>
      <c r="BI331" s="211">
        <f t="shared" si="88"/>
        <v>0</v>
      </c>
      <c r="BJ331" s="14" t="s">
        <v>89</v>
      </c>
      <c r="BK331" s="211">
        <f t="shared" si="89"/>
        <v>60</v>
      </c>
      <c r="BL331" s="14" t="s">
        <v>189</v>
      </c>
      <c r="BM331" s="210" t="s">
        <v>1069</v>
      </c>
    </row>
    <row r="332" spans="1:65" s="2" customFormat="1" ht="16.5" customHeight="1">
      <c r="A332" s="28"/>
      <c r="B332" s="29"/>
      <c r="C332" s="199" t="s">
        <v>1070</v>
      </c>
      <c r="D332" s="199" t="s">
        <v>159</v>
      </c>
      <c r="E332" s="200" t="s">
        <v>741</v>
      </c>
      <c r="F332" s="201" t="s">
        <v>742</v>
      </c>
      <c r="G332" s="202" t="s">
        <v>162</v>
      </c>
      <c r="H332" s="203">
        <v>24</v>
      </c>
      <c r="I332" s="204">
        <v>1.2</v>
      </c>
      <c r="J332" s="204">
        <f t="shared" si="80"/>
        <v>28.8</v>
      </c>
      <c r="K332" s="205"/>
      <c r="L332" s="33"/>
      <c r="M332" s="206" t="s">
        <v>1</v>
      </c>
      <c r="N332" s="207" t="s">
        <v>42</v>
      </c>
      <c r="O332" s="208">
        <v>0</v>
      </c>
      <c r="P332" s="208">
        <f t="shared" si="81"/>
        <v>0</v>
      </c>
      <c r="Q332" s="208">
        <v>0</v>
      </c>
      <c r="R332" s="208">
        <f t="shared" si="82"/>
        <v>0</v>
      </c>
      <c r="S332" s="208">
        <v>0</v>
      </c>
      <c r="T332" s="209">
        <f t="shared" si="83"/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210" t="s">
        <v>189</v>
      </c>
      <c r="AT332" s="210" t="s">
        <v>159</v>
      </c>
      <c r="AU332" s="210" t="s">
        <v>89</v>
      </c>
      <c r="AY332" s="14" t="s">
        <v>157</v>
      </c>
      <c r="BE332" s="211">
        <f t="shared" si="84"/>
        <v>0</v>
      </c>
      <c r="BF332" s="211">
        <f t="shared" si="85"/>
        <v>28.8</v>
      </c>
      <c r="BG332" s="211">
        <f t="shared" si="86"/>
        <v>0</v>
      </c>
      <c r="BH332" s="211">
        <f t="shared" si="87"/>
        <v>0</v>
      </c>
      <c r="BI332" s="211">
        <f t="shared" si="88"/>
        <v>0</v>
      </c>
      <c r="BJ332" s="14" t="s">
        <v>89</v>
      </c>
      <c r="BK332" s="211">
        <f t="shared" si="89"/>
        <v>28.8</v>
      </c>
      <c r="BL332" s="14" t="s">
        <v>189</v>
      </c>
      <c r="BM332" s="210" t="s">
        <v>1071</v>
      </c>
    </row>
    <row r="333" spans="1:65" s="2" customFormat="1" ht="24.2" customHeight="1">
      <c r="A333" s="28"/>
      <c r="B333" s="29"/>
      <c r="C333" s="199" t="s">
        <v>474</v>
      </c>
      <c r="D333" s="199" t="s">
        <v>159</v>
      </c>
      <c r="E333" s="200" t="s">
        <v>745</v>
      </c>
      <c r="F333" s="201" t="s">
        <v>746</v>
      </c>
      <c r="G333" s="202" t="s">
        <v>162</v>
      </c>
      <c r="H333" s="203">
        <v>24</v>
      </c>
      <c r="I333" s="204">
        <v>0.75</v>
      </c>
      <c r="J333" s="204">
        <f t="shared" si="80"/>
        <v>18</v>
      </c>
      <c r="K333" s="205"/>
      <c r="L333" s="33"/>
      <c r="M333" s="206" t="s">
        <v>1</v>
      </c>
      <c r="N333" s="207" t="s">
        <v>42</v>
      </c>
      <c r="O333" s="208">
        <v>0</v>
      </c>
      <c r="P333" s="208">
        <f t="shared" si="81"/>
        <v>0</v>
      </c>
      <c r="Q333" s="208">
        <v>0</v>
      </c>
      <c r="R333" s="208">
        <f t="shared" si="82"/>
        <v>0</v>
      </c>
      <c r="S333" s="208">
        <v>0</v>
      </c>
      <c r="T333" s="209">
        <f t="shared" si="83"/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210" t="s">
        <v>189</v>
      </c>
      <c r="AT333" s="210" t="s">
        <v>159</v>
      </c>
      <c r="AU333" s="210" t="s">
        <v>89</v>
      </c>
      <c r="AY333" s="14" t="s">
        <v>157</v>
      </c>
      <c r="BE333" s="211">
        <f t="shared" si="84"/>
        <v>0</v>
      </c>
      <c r="BF333" s="211">
        <f t="shared" si="85"/>
        <v>18</v>
      </c>
      <c r="BG333" s="211">
        <f t="shared" si="86"/>
        <v>0</v>
      </c>
      <c r="BH333" s="211">
        <f t="shared" si="87"/>
        <v>0</v>
      </c>
      <c r="BI333" s="211">
        <f t="shared" si="88"/>
        <v>0</v>
      </c>
      <c r="BJ333" s="14" t="s">
        <v>89</v>
      </c>
      <c r="BK333" s="211">
        <f t="shared" si="89"/>
        <v>18</v>
      </c>
      <c r="BL333" s="14" t="s">
        <v>189</v>
      </c>
      <c r="BM333" s="210" t="s">
        <v>1072</v>
      </c>
    </row>
    <row r="334" spans="1:65" s="12" customFormat="1" ht="22.9" customHeight="1">
      <c r="B334" s="184"/>
      <c r="C334" s="185"/>
      <c r="D334" s="186" t="s">
        <v>75</v>
      </c>
      <c r="E334" s="197" t="s">
        <v>1073</v>
      </c>
      <c r="F334" s="197" t="s">
        <v>1074</v>
      </c>
      <c r="G334" s="185"/>
      <c r="H334" s="185"/>
      <c r="I334" s="185"/>
      <c r="J334" s="198">
        <f>BK334</f>
        <v>2399.5499999999997</v>
      </c>
      <c r="K334" s="185"/>
      <c r="L334" s="189"/>
      <c r="M334" s="190"/>
      <c r="N334" s="191"/>
      <c r="O334" s="191"/>
      <c r="P334" s="192">
        <f>SUM(P335:P338)</f>
        <v>0</v>
      </c>
      <c r="Q334" s="191"/>
      <c r="R334" s="192">
        <f>SUM(R335:R338)</f>
        <v>0</v>
      </c>
      <c r="S334" s="191"/>
      <c r="T334" s="193">
        <f>SUM(T335:T338)</f>
        <v>0</v>
      </c>
      <c r="AR334" s="194" t="s">
        <v>89</v>
      </c>
      <c r="AT334" s="195" t="s">
        <v>75</v>
      </c>
      <c r="AU334" s="195" t="s">
        <v>83</v>
      </c>
      <c r="AY334" s="194" t="s">
        <v>157</v>
      </c>
      <c r="BK334" s="196">
        <f>SUM(BK335:BK338)</f>
        <v>2399.5499999999997</v>
      </c>
    </row>
    <row r="335" spans="1:65" s="2" customFormat="1" ht="21.75" customHeight="1">
      <c r="A335" s="28"/>
      <c r="B335" s="29"/>
      <c r="C335" s="199" t="s">
        <v>1075</v>
      </c>
      <c r="D335" s="199" t="s">
        <v>159</v>
      </c>
      <c r="E335" s="200" t="s">
        <v>1076</v>
      </c>
      <c r="F335" s="201" t="s">
        <v>1077</v>
      </c>
      <c r="G335" s="202" t="s">
        <v>297</v>
      </c>
      <c r="H335" s="203">
        <v>40</v>
      </c>
      <c r="I335" s="204">
        <v>0.41</v>
      </c>
      <c r="J335" s="204">
        <f>ROUND(I335*H335,2)</f>
        <v>16.399999999999999</v>
      </c>
      <c r="K335" s="205"/>
      <c r="L335" s="33"/>
      <c r="M335" s="206" t="s">
        <v>1</v>
      </c>
      <c r="N335" s="207" t="s">
        <v>42</v>
      </c>
      <c r="O335" s="208">
        <v>0</v>
      </c>
      <c r="P335" s="208">
        <f>O335*H335</f>
        <v>0</v>
      </c>
      <c r="Q335" s="208">
        <v>0</v>
      </c>
      <c r="R335" s="208">
        <f>Q335*H335</f>
        <v>0</v>
      </c>
      <c r="S335" s="208">
        <v>0</v>
      </c>
      <c r="T335" s="209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210" t="s">
        <v>189</v>
      </c>
      <c r="AT335" s="210" t="s">
        <v>159</v>
      </c>
      <c r="AU335" s="210" t="s">
        <v>89</v>
      </c>
      <c r="AY335" s="14" t="s">
        <v>157</v>
      </c>
      <c r="BE335" s="211">
        <f>IF(N335="základná",J335,0)</f>
        <v>0</v>
      </c>
      <c r="BF335" s="211">
        <f>IF(N335="znížená",J335,0)</f>
        <v>16.399999999999999</v>
      </c>
      <c r="BG335" s="211">
        <f>IF(N335="zákl. prenesená",J335,0)</f>
        <v>0</v>
      </c>
      <c r="BH335" s="211">
        <f>IF(N335="zníž. prenesená",J335,0)</f>
        <v>0</v>
      </c>
      <c r="BI335" s="211">
        <f>IF(N335="nulová",J335,0)</f>
        <v>0</v>
      </c>
      <c r="BJ335" s="14" t="s">
        <v>89</v>
      </c>
      <c r="BK335" s="211">
        <f>ROUND(I335*H335,2)</f>
        <v>16.399999999999999</v>
      </c>
      <c r="BL335" s="14" t="s">
        <v>189</v>
      </c>
      <c r="BM335" s="210" t="s">
        <v>1078</v>
      </c>
    </row>
    <row r="336" spans="1:65" s="2" customFormat="1" ht="24.2" customHeight="1">
      <c r="A336" s="28"/>
      <c r="B336" s="29"/>
      <c r="C336" s="199" t="s">
        <v>476</v>
      </c>
      <c r="D336" s="199" t="s">
        <v>159</v>
      </c>
      <c r="E336" s="200" t="s">
        <v>1079</v>
      </c>
      <c r="F336" s="201" t="s">
        <v>1080</v>
      </c>
      <c r="G336" s="202" t="s">
        <v>162</v>
      </c>
      <c r="H336" s="203">
        <v>722.43</v>
      </c>
      <c r="I336" s="204">
        <v>0.67</v>
      </c>
      <c r="J336" s="204">
        <f>ROUND(I336*H336,2)</f>
        <v>484.03</v>
      </c>
      <c r="K336" s="205"/>
      <c r="L336" s="33"/>
      <c r="M336" s="206" t="s">
        <v>1</v>
      </c>
      <c r="N336" s="207" t="s">
        <v>42</v>
      </c>
      <c r="O336" s="208">
        <v>0</v>
      </c>
      <c r="P336" s="208">
        <f>O336*H336</f>
        <v>0</v>
      </c>
      <c r="Q336" s="208">
        <v>0</v>
      </c>
      <c r="R336" s="208">
        <f>Q336*H336</f>
        <v>0</v>
      </c>
      <c r="S336" s="208">
        <v>0</v>
      </c>
      <c r="T336" s="209">
        <f>S336*H336</f>
        <v>0</v>
      </c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210" t="s">
        <v>189</v>
      </c>
      <c r="AT336" s="210" t="s">
        <v>159</v>
      </c>
      <c r="AU336" s="210" t="s">
        <v>89</v>
      </c>
      <c r="AY336" s="14" t="s">
        <v>157</v>
      </c>
      <c r="BE336" s="211">
        <f>IF(N336="základná",J336,0)</f>
        <v>0</v>
      </c>
      <c r="BF336" s="211">
        <f>IF(N336="znížená",J336,0)</f>
        <v>484.03</v>
      </c>
      <c r="BG336" s="211">
        <f>IF(N336="zákl. prenesená",J336,0)</f>
        <v>0</v>
      </c>
      <c r="BH336" s="211">
        <f>IF(N336="zníž. prenesená",J336,0)</f>
        <v>0</v>
      </c>
      <c r="BI336" s="211">
        <f>IF(N336="nulová",J336,0)</f>
        <v>0</v>
      </c>
      <c r="BJ336" s="14" t="s">
        <v>89</v>
      </c>
      <c r="BK336" s="211">
        <f>ROUND(I336*H336,2)</f>
        <v>484.03</v>
      </c>
      <c r="BL336" s="14" t="s">
        <v>189</v>
      </c>
      <c r="BM336" s="210" t="s">
        <v>1081</v>
      </c>
    </row>
    <row r="337" spans="1:65" s="2" customFormat="1" ht="24.2" customHeight="1">
      <c r="A337" s="28"/>
      <c r="B337" s="29"/>
      <c r="C337" s="199" t="s">
        <v>1082</v>
      </c>
      <c r="D337" s="199" t="s">
        <v>159</v>
      </c>
      <c r="E337" s="200" t="s">
        <v>1083</v>
      </c>
      <c r="F337" s="201" t="s">
        <v>1084</v>
      </c>
      <c r="G337" s="202" t="s">
        <v>162</v>
      </c>
      <c r="H337" s="203">
        <v>154.03</v>
      </c>
      <c r="I337" s="204">
        <v>1.1200000000000001</v>
      </c>
      <c r="J337" s="204">
        <f>ROUND(I337*H337,2)</f>
        <v>172.51</v>
      </c>
      <c r="K337" s="205"/>
      <c r="L337" s="33"/>
      <c r="M337" s="206" t="s">
        <v>1</v>
      </c>
      <c r="N337" s="207" t="s">
        <v>42</v>
      </c>
      <c r="O337" s="208">
        <v>0</v>
      </c>
      <c r="P337" s="208">
        <f>O337*H337</f>
        <v>0</v>
      </c>
      <c r="Q337" s="208">
        <v>0</v>
      </c>
      <c r="R337" s="208">
        <f>Q337*H337</f>
        <v>0</v>
      </c>
      <c r="S337" s="208">
        <v>0</v>
      </c>
      <c r="T337" s="209">
        <f>S337*H337</f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210" t="s">
        <v>189</v>
      </c>
      <c r="AT337" s="210" t="s">
        <v>159</v>
      </c>
      <c r="AU337" s="210" t="s">
        <v>89</v>
      </c>
      <c r="AY337" s="14" t="s">
        <v>157</v>
      </c>
      <c r="BE337" s="211">
        <f>IF(N337="základná",J337,0)</f>
        <v>0</v>
      </c>
      <c r="BF337" s="211">
        <f>IF(N337="znížená",J337,0)</f>
        <v>172.51</v>
      </c>
      <c r="BG337" s="211">
        <f>IF(N337="zákl. prenesená",J337,0)</f>
        <v>0</v>
      </c>
      <c r="BH337" s="211">
        <f>IF(N337="zníž. prenesená",J337,0)</f>
        <v>0</v>
      </c>
      <c r="BI337" s="211">
        <f>IF(N337="nulová",J337,0)</f>
        <v>0</v>
      </c>
      <c r="BJ337" s="14" t="s">
        <v>89</v>
      </c>
      <c r="BK337" s="211">
        <f>ROUND(I337*H337,2)</f>
        <v>172.51</v>
      </c>
      <c r="BL337" s="14" t="s">
        <v>189</v>
      </c>
      <c r="BM337" s="210" t="s">
        <v>1085</v>
      </c>
    </row>
    <row r="338" spans="1:65" s="2" customFormat="1" ht="33" customHeight="1">
      <c r="A338" s="28"/>
      <c r="B338" s="29"/>
      <c r="C338" s="199" t="s">
        <v>477</v>
      </c>
      <c r="D338" s="199" t="s">
        <v>159</v>
      </c>
      <c r="E338" s="200" t="s">
        <v>1086</v>
      </c>
      <c r="F338" s="201" t="s">
        <v>1087</v>
      </c>
      <c r="G338" s="202" t="s">
        <v>162</v>
      </c>
      <c r="H338" s="203">
        <v>722.43</v>
      </c>
      <c r="I338" s="204">
        <v>2.39</v>
      </c>
      <c r="J338" s="204">
        <f>ROUND(I338*H338,2)</f>
        <v>1726.61</v>
      </c>
      <c r="K338" s="205"/>
      <c r="L338" s="33"/>
      <c r="M338" s="222" t="s">
        <v>1</v>
      </c>
      <c r="N338" s="223" t="s">
        <v>42</v>
      </c>
      <c r="O338" s="224">
        <v>0</v>
      </c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210" t="s">
        <v>189</v>
      </c>
      <c r="AT338" s="210" t="s">
        <v>159</v>
      </c>
      <c r="AU338" s="210" t="s">
        <v>89</v>
      </c>
      <c r="AY338" s="14" t="s">
        <v>157</v>
      </c>
      <c r="BE338" s="211">
        <f>IF(N338="základná",J338,0)</f>
        <v>0</v>
      </c>
      <c r="BF338" s="211">
        <f>IF(N338="znížená",J338,0)</f>
        <v>1726.61</v>
      </c>
      <c r="BG338" s="211">
        <f>IF(N338="zákl. prenesená",J338,0)</f>
        <v>0</v>
      </c>
      <c r="BH338" s="211">
        <f>IF(N338="zníž. prenesená",J338,0)</f>
        <v>0</v>
      </c>
      <c r="BI338" s="211">
        <f>IF(N338="nulová",J338,0)</f>
        <v>0</v>
      </c>
      <c r="BJ338" s="14" t="s">
        <v>89</v>
      </c>
      <c r="BK338" s="211">
        <f>ROUND(I338*H338,2)</f>
        <v>1726.61</v>
      </c>
      <c r="BL338" s="14" t="s">
        <v>189</v>
      </c>
      <c r="BM338" s="210" t="s">
        <v>1088</v>
      </c>
    </row>
    <row r="339" spans="1:65" s="2" customFormat="1" ht="6.95" customHeight="1">
      <c r="A339" s="28"/>
      <c r="B339" s="52"/>
      <c r="C339" s="53"/>
      <c r="D339" s="53"/>
      <c r="E339" s="53"/>
      <c r="F339" s="53"/>
      <c r="G339" s="53"/>
      <c r="H339" s="53"/>
      <c r="I339" s="53"/>
      <c r="J339" s="53"/>
      <c r="K339" s="53"/>
      <c r="L339" s="33"/>
      <c r="M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</row>
  </sheetData>
  <sheetProtection algorithmName="SHA-512" hashValue="9ywTkBWsircLDaZsqkjhiMkkVqyvUEmqrNkyCXhWObESQm/dxoSxYdHGd8x39cyHUXVxGFyVvCFCJwtMEl+btw==" saltValue="HirwD5fIC/Pu3OPuI74oNRPm+/Tgae6rD1xrrzwMMECf6XG1BKjgvfyRoimyGG+22Rp5P6wJ0J0lkGMiVCzpcQ==" spinCount="100000" sheet="1" objects="1" scenarios="1" formatColumns="0" formatRows="0" autoFilter="0"/>
  <autoFilter ref="C142:K338"/>
  <mergeCells count="11">
    <mergeCell ref="L2:V2"/>
    <mergeCell ref="E87:H87"/>
    <mergeCell ref="E89:H89"/>
    <mergeCell ref="E131:H131"/>
    <mergeCell ref="E133:H133"/>
    <mergeCell ref="E135:H135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105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7"/>
      <c r="AT3" s="14" t="s">
        <v>76</v>
      </c>
    </row>
    <row r="4" spans="1:46" s="1" customFormat="1" ht="24.95" customHeight="1">
      <c r="B4" s="17"/>
      <c r="D4" s="115" t="s">
        <v>112</v>
      </c>
      <c r="L4" s="17"/>
      <c r="M4" s="116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7" t="s">
        <v>13</v>
      </c>
      <c r="L6" s="17"/>
    </row>
    <row r="7" spans="1:46" s="1" customFormat="1" ht="16.5" customHeight="1">
      <c r="B7" s="17"/>
      <c r="E7" s="269" t="str">
        <f>'Rekapitulácia stavby'!K6</f>
        <v>ZŠ Cabajská - školský a stravovací pavilón v Nitre - zateplenie</v>
      </c>
      <c r="F7" s="270"/>
      <c r="G7" s="270"/>
      <c r="H7" s="270"/>
      <c r="L7" s="17"/>
    </row>
    <row r="8" spans="1:46" s="1" customFormat="1" ht="12" customHeight="1">
      <c r="B8" s="17"/>
      <c r="D8" s="117" t="s">
        <v>113</v>
      </c>
      <c r="L8" s="17"/>
    </row>
    <row r="9" spans="1:46" s="2" customFormat="1" ht="16.5" customHeight="1">
      <c r="A9" s="28"/>
      <c r="B9" s="33"/>
      <c r="C9" s="28"/>
      <c r="D9" s="28"/>
      <c r="E9" s="269" t="s">
        <v>948</v>
      </c>
      <c r="F9" s="271"/>
      <c r="G9" s="271"/>
      <c r="H9" s="271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33"/>
      <c r="C10" s="28"/>
      <c r="D10" s="117" t="s">
        <v>115</v>
      </c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33"/>
      <c r="C11" s="28"/>
      <c r="D11" s="28"/>
      <c r="E11" s="272" t="s">
        <v>1089</v>
      </c>
      <c r="F11" s="271"/>
      <c r="G11" s="271"/>
      <c r="H11" s="271"/>
      <c r="I11" s="28"/>
      <c r="J11" s="28"/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33"/>
      <c r="C13" s="28"/>
      <c r="D13" s="117" t="s">
        <v>15</v>
      </c>
      <c r="E13" s="28"/>
      <c r="F13" s="108" t="s">
        <v>1</v>
      </c>
      <c r="G13" s="28"/>
      <c r="H13" s="28"/>
      <c r="I13" s="117" t="s">
        <v>16</v>
      </c>
      <c r="J13" s="108" t="s">
        <v>1</v>
      </c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7" t="s">
        <v>17</v>
      </c>
      <c r="E14" s="28"/>
      <c r="F14" s="108" t="s">
        <v>18</v>
      </c>
      <c r="G14" s="28"/>
      <c r="H14" s="28"/>
      <c r="I14" s="117" t="s">
        <v>19</v>
      </c>
      <c r="J14" s="118" t="str">
        <f>'Rekapitulácia stavby'!AN8</f>
        <v>4. 11. 2021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33"/>
      <c r="C16" s="28"/>
      <c r="D16" s="117" t="s">
        <v>21</v>
      </c>
      <c r="E16" s="28"/>
      <c r="F16" s="28"/>
      <c r="G16" s="28"/>
      <c r="H16" s="28"/>
      <c r="I16" s="117" t="s">
        <v>22</v>
      </c>
      <c r="J16" s="108" t="s">
        <v>23</v>
      </c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33"/>
      <c r="C17" s="28"/>
      <c r="D17" s="28"/>
      <c r="E17" s="108" t="s">
        <v>24</v>
      </c>
      <c r="F17" s="28"/>
      <c r="G17" s="28"/>
      <c r="H17" s="28"/>
      <c r="I17" s="117" t="s">
        <v>25</v>
      </c>
      <c r="J17" s="108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33"/>
      <c r="C19" s="28"/>
      <c r="D19" s="117" t="s">
        <v>26</v>
      </c>
      <c r="E19" s="28"/>
      <c r="F19" s="28"/>
      <c r="G19" s="28"/>
      <c r="H19" s="28"/>
      <c r="I19" s="117" t="s">
        <v>22</v>
      </c>
      <c r="J19" s="108" t="s">
        <v>27</v>
      </c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33"/>
      <c r="C20" s="28"/>
      <c r="D20" s="28"/>
      <c r="E20" s="108" t="s">
        <v>28</v>
      </c>
      <c r="F20" s="28"/>
      <c r="G20" s="28"/>
      <c r="H20" s="28"/>
      <c r="I20" s="117" t="s">
        <v>25</v>
      </c>
      <c r="J20" s="108" t="s">
        <v>29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33"/>
      <c r="C22" s="28"/>
      <c r="D22" s="117" t="s">
        <v>31</v>
      </c>
      <c r="E22" s="28"/>
      <c r="F22" s="28"/>
      <c r="G22" s="28"/>
      <c r="H22" s="28"/>
      <c r="I22" s="117" t="s">
        <v>22</v>
      </c>
      <c r="J22" s="108" t="str">
        <f>IF('Rekapitulácia stavby'!AN16="","",'Rekapitulácia stavby'!AN16)</f>
        <v/>
      </c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33"/>
      <c r="C23" s="28"/>
      <c r="D23" s="28"/>
      <c r="E23" s="108" t="str">
        <f>IF('Rekapitulácia stavby'!E17="","",'Rekapitulácia stavby'!E17)</f>
        <v xml:space="preserve"> </v>
      </c>
      <c r="F23" s="28"/>
      <c r="G23" s="28"/>
      <c r="H23" s="28"/>
      <c r="I23" s="117" t="s">
        <v>25</v>
      </c>
      <c r="J23" s="108" t="str">
        <f>IF('Rekapitulácia stavby'!AN17="","",'Rekapitulácia stavby'!AN17)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33"/>
      <c r="C25" s="28"/>
      <c r="D25" s="117" t="s">
        <v>33</v>
      </c>
      <c r="E25" s="28"/>
      <c r="F25" s="28"/>
      <c r="G25" s="28"/>
      <c r="H25" s="28"/>
      <c r="I25" s="117" t="s">
        <v>22</v>
      </c>
      <c r="J25" s="108" t="s">
        <v>1</v>
      </c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33"/>
      <c r="C26" s="28"/>
      <c r="D26" s="28"/>
      <c r="E26" s="108" t="s">
        <v>34</v>
      </c>
      <c r="F26" s="28"/>
      <c r="G26" s="28"/>
      <c r="H26" s="28"/>
      <c r="I26" s="117" t="s">
        <v>25</v>
      </c>
      <c r="J26" s="108" t="s">
        <v>1</v>
      </c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9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33"/>
      <c r="C28" s="28"/>
      <c r="D28" s="117" t="s">
        <v>35</v>
      </c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19"/>
      <c r="B29" s="120"/>
      <c r="C29" s="119"/>
      <c r="D29" s="119"/>
      <c r="E29" s="273" t="s">
        <v>1</v>
      </c>
      <c r="F29" s="273"/>
      <c r="G29" s="273"/>
      <c r="H29" s="273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22"/>
      <c r="E31" s="122"/>
      <c r="F31" s="122"/>
      <c r="G31" s="122"/>
      <c r="H31" s="122"/>
      <c r="I31" s="122"/>
      <c r="J31" s="122"/>
      <c r="K31" s="122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108" t="s">
        <v>117</v>
      </c>
      <c r="E32" s="28"/>
      <c r="F32" s="28"/>
      <c r="G32" s="28"/>
      <c r="H32" s="28"/>
      <c r="I32" s="28"/>
      <c r="J32" s="123">
        <f>J98</f>
        <v>3600.9800000000009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4" t="s">
        <v>118</v>
      </c>
      <c r="E33" s="28"/>
      <c r="F33" s="28"/>
      <c r="G33" s="28"/>
      <c r="H33" s="28"/>
      <c r="I33" s="28"/>
      <c r="J33" s="123">
        <f>J105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33"/>
      <c r="C34" s="28"/>
      <c r="D34" s="125" t="s">
        <v>36</v>
      </c>
      <c r="E34" s="28"/>
      <c r="F34" s="28"/>
      <c r="G34" s="28"/>
      <c r="H34" s="28"/>
      <c r="I34" s="28"/>
      <c r="J34" s="126">
        <f>ROUND(J32 + J33, 2)</f>
        <v>3600.98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33"/>
      <c r="C35" s="28"/>
      <c r="D35" s="122"/>
      <c r="E35" s="122"/>
      <c r="F35" s="122"/>
      <c r="G35" s="122"/>
      <c r="H35" s="122"/>
      <c r="I35" s="122"/>
      <c r="J35" s="122"/>
      <c r="K35" s="122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28"/>
      <c r="F36" s="127" t="s">
        <v>38</v>
      </c>
      <c r="G36" s="28"/>
      <c r="H36" s="28"/>
      <c r="I36" s="127" t="s">
        <v>37</v>
      </c>
      <c r="J36" s="127" t="s">
        <v>39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33"/>
      <c r="C37" s="28"/>
      <c r="D37" s="128" t="s">
        <v>40</v>
      </c>
      <c r="E37" s="129" t="s">
        <v>41</v>
      </c>
      <c r="F37" s="130">
        <f>ROUND((SUM(BE105:BE106) + SUM(BE128:BE178)),  2)</f>
        <v>0</v>
      </c>
      <c r="G37" s="131"/>
      <c r="H37" s="131"/>
      <c r="I37" s="132">
        <v>0.2</v>
      </c>
      <c r="J37" s="130">
        <f>ROUND(((SUM(BE105:BE106) + SUM(BE128:BE178))*I37),  2)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33"/>
      <c r="C38" s="28"/>
      <c r="D38" s="28"/>
      <c r="E38" s="129" t="s">
        <v>42</v>
      </c>
      <c r="F38" s="133">
        <f>ROUND((SUM(BF105:BF106) + SUM(BF128:BF178)),  2)</f>
        <v>3600.98</v>
      </c>
      <c r="G38" s="28"/>
      <c r="H38" s="28"/>
      <c r="I38" s="134">
        <v>0.2</v>
      </c>
      <c r="J38" s="133">
        <f>ROUND(((SUM(BF105:BF106) + SUM(BF128:BF178))*I38),  2)</f>
        <v>720.2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7" t="s">
        <v>43</v>
      </c>
      <c r="F39" s="133">
        <f>ROUND((SUM(BG105:BG106) + SUM(BG128:BG178)),  2)</f>
        <v>0</v>
      </c>
      <c r="G39" s="28"/>
      <c r="H39" s="28"/>
      <c r="I39" s="134">
        <v>0.2</v>
      </c>
      <c r="J39" s="133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33"/>
      <c r="C40" s="28"/>
      <c r="D40" s="28"/>
      <c r="E40" s="117" t="s">
        <v>44</v>
      </c>
      <c r="F40" s="133">
        <f>ROUND((SUM(BH105:BH106) + SUM(BH128:BH178)),  2)</f>
        <v>0</v>
      </c>
      <c r="G40" s="28"/>
      <c r="H40" s="28"/>
      <c r="I40" s="134">
        <v>0.2</v>
      </c>
      <c r="J40" s="133">
        <f>0</f>
        <v>0</v>
      </c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33"/>
      <c r="C41" s="28"/>
      <c r="D41" s="28"/>
      <c r="E41" s="129" t="s">
        <v>45</v>
      </c>
      <c r="F41" s="130">
        <f>ROUND((SUM(BI105:BI106) + SUM(BI128:BI178)),  2)</f>
        <v>0</v>
      </c>
      <c r="G41" s="131"/>
      <c r="H41" s="131"/>
      <c r="I41" s="132">
        <v>0</v>
      </c>
      <c r="J41" s="130">
        <f>0</f>
        <v>0</v>
      </c>
      <c r="K41" s="28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33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37"/>
      <c r="J43" s="140">
        <f>SUM(J34:J41)</f>
        <v>4321.18</v>
      </c>
      <c r="K43" s="141"/>
      <c r="L43" s="49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33"/>
      <c r="C44" s="28"/>
      <c r="D44" s="28"/>
      <c r="E44" s="28"/>
      <c r="F44" s="28"/>
      <c r="G44" s="28"/>
      <c r="H44" s="28"/>
      <c r="I44" s="28"/>
      <c r="J44" s="28"/>
      <c r="K44" s="28"/>
      <c r="L44" s="49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2" t="s">
        <v>49</v>
      </c>
      <c r="E50" s="143"/>
      <c r="F50" s="143"/>
      <c r="G50" s="142" t="s">
        <v>50</v>
      </c>
      <c r="H50" s="143"/>
      <c r="I50" s="143"/>
      <c r="J50" s="143"/>
      <c r="K50" s="14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44" t="s">
        <v>51</v>
      </c>
      <c r="E61" s="145"/>
      <c r="F61" s="146" t="s">
        <v>52</v>
      </c>
      <c r="G61" s="144" t="s">
        <v>51</v>
      </c>
      <c r="H61" s="145"/>
      <c r="I61" s="145"/>
      <c r="J61" s="147" t="s">
        <v>52</v>
      </c>
      <c r="K61" s="145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42" t="s">
        <v>53</v>
      </c>
      <c r="E65" s="148"/>
      <c r="F65" s="148"/>
      <c r="G65" s="142" t="s">
        <v>54</v>
      </c>
      <c r="H65" s="148"/>
      <c r="I65" s="148"/>
      <c r="J65" s="148"/>
      <c r="K65" s="148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44" t="s">
        <v>51</v>
      </c>
      <c r="E76" s="145"/>
      <c r="F76" s="146" t="s">
        <v>52</v>
      </c>
      <c r="G76" s="144" t="s">
        <v>51</v>
      </c>
      <c r="H76" s="145"/>
      <c r="I76" s="145"/>
      <c r="J76" s="147" t="s">
        <v>52</v>
      </c>
      <c r="K76" s="145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119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30"/>
      <c r="D85" s="30"/>
      <c r="E85" s="274" t="str">
        <f>E7</f>
        <v>ZŠ Cabajská - školský a stravovací pavilón v Nitre - zateplenie</v>
      </c>
      <c r="F85" s="275"/>
      <c r="G85" s="275"/>
      <c r="H85" s="275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5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28"/>
      <c r="B87" s="29"/>
      <c r="C87" s="30"/>
      <c r="D87" s="30"/>
      <c r="E87" s="274" t="s">
        <v>948</v>
      </c>
      <c r="F87" s="276"/>
      <c r="G87" s="276"/>
      <c r="H87" s="276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115</v>
      </c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30"/>
      <c r="D89" s="30"/>
      <c r="E89" s="226" t="str">
        <f>E11</f>
        <v>02.2 - 02.2 - Bleskozvod</v>
      </c>
      <c r="F89" s="276"/>
      <c r="G89" s="276"/>
      <c r="H89" s="276"/>
      <c r="I89" s="30"/>
      <c r="J89" s="30"/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17</v>
      </c>
      <c r="D91" s="30"/>
      <c r="E91" s="30"/>
      <c r="F91" s="23" t="str">
        <f>F14</f>
        <v>Nitra</v>
      </c>
      <c r="G91" s="30"/>
      <c r="H91" s="30"/>
      <c r="I91" s="25" t="s">
        <v>19</v>
      </c>
      <c r="J91" s="64" t="str">
        <f>IF(J14="","",J14)</f>
        <v>4. 11. 2021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21</v>
      </c>
      <c r="D93" s="30"/>
      <c r="E93" s="30"/>
      <c r="F93" s="23" t="str">
        <f>E17</f>
        <v>Mesto Nitra</v>
      </c>
      <c r="G93" s="30"/>
      <c r="H93" s="30"/>
      <c r="I93" s="25" t="s">
        <v>31</v>
      </c>
      <c r="J93" s="26" t="str">
        <f>E23</f>
        <v xml:space="preserve"> </v>
      </c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26</v>
      </c>
      <c r="D94" s="30"/>
      <c r="E94" s="30"/>
      <c r="F94" s="23" t="str">
        <f>IF(E20="","",E20)</f>
        <v>AB-STAV, s.r.o. Malý Cetín</v>
      </c>
      <c r="G94" s="30"/>
      <c r="H94" s="30"/>
      <c r="I94" s="25" t="s">
        <v>33</v>
      </c>
      <c r="J94" s="26" t="str">
        <f>E26</f>
        <v>Miroslav Čech</v>
      </c>
      <c r="K94" s="30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53" t="s">
        <v>120</v>
      </c>
      <c r="D96" s="154"/>
      <c r="E96" s="154"/>
      <c r="F96" s="154"/>
      <c r="G96" s="154"/>
      <c r="H96" s="154"/>
      <c r="I96" s="154"/>
      <c r="J96" s="155" t="s">
        <v>121</v>
      </c>
      <c r="K96" s="154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9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56" t="s">
        <v>122</v>
      </c>
      <c r="D98" s="30"/>
      <c r="E98" s="30"/>
      <c r="F98" s="30"/>
      <c r="G98" s="30"/>
      <c r="H98" s="30"/>
      <c r="I98" s="30"/>
      <c r="J98" s="82">
        <f>J128</f>
        <v>3600.9800000000009</v>
      </c>
      <c r="K98" s="30"/>
      <c r="L98" s="4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123</v>
      </c>
    </row>
    <row r="99" spans="1:47" s="9" customFormat="1" ht="24.95" customHeight="1">
      <c r="B99" s="157"/>
      <c r="C99" s="158"/>
      <c r="D99" s="159" t="s">
        <v>749</v>
      </c>
      <c r="E99" s="160"/>
      <c r="F99" s="160"/>
      <c r="G99" s="160"/>
      <c r="H99" s="160"/>
      <c r="I99" s="160"/>
      <c r="J99" s="161">
        <f>J129</f>
        <v>3600.9800000000009</v>
      </c>
      <c r="K99" s="158"/>
      <c r="L99" s="162"/>
    </row>
    <row r="100" spans="1:47" s="10" customFormat="1" ht="19.899999999999999" customHeight="1">
      <c r="B100" s="163"/>
      <c r="C100" s="102"/>
      <c r="D100" s="164" t="s">
        <v>750</v>
      </c>
      <c r="E100" s="165"/>
      <c r="F100" s="165"/>
      <c r="G100" s="165"/>
      <c r="H100" s="165"/>
      <c r="I100" s="165"/>
      <c r="J100" s="166">
        <f>J130</f>
        <v>3454.8200000000011</v>
      </c>
      <c r="K100" s="102"/>
      <c r="L100" s="167"/>
    </row>
    <row r="101" spans="1:47" s="10" customFormat="1" ht="14.85" customHeight="1">
      <c r="B101" s="163"/>
      <c r="C101" s="102"/>
      <c r="D101" s="164" t="s">
        <v>751</v>
      </c>
      <c r="E101" s="165"/>
      <c r="F101" s="165"/>
      <c r="G101" s="165"/>
      <c r="H101" s="165"/>
      <c r="I101" s="165"/>
      <c r="J101" s="166">
        <f>J175</f>
        <v>198</v>
      </c>
      <c r="K101" s="102"/>
      <c r="L101" s="167"/>
    </row>
    <row r="102" spans="1:47" s="10" customFormat="1" ht="19.899999999999999" customHeight="1">
      <c r="B102" s="163"/>
      <c r="C102" s="102"/>
      <c r="D102" s="164" t="s">
        <v>752</v>
      </c>
      <c r="E102" s="165"/>
      <c r="F102" s="165"/>
      <c r="G102" s="165"/>
      <c r="H102" s="165"/>
      <c r="I102" s="165"/>
      <c r="J102" s="166">
        <f>J177</f>
        <v>146.16</v>
      </c>
      <c r="K102" s="102"/>
      <c r="L102" s="167"/>
    </row>
    <row r="103" spans="1:47" s="2" customFormat="1" ht="21.75" customHeight="1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4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47" s="2" customFormat="1" ht="6.95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9.25" customHeight="1">
      <c r="A105" s="28"/>
      <c r="B105" s="29"/>
      <c r="C105" s="156" t="s">
        <v>141</v>
      </c>
      <c r="D105" s="30"/>
      <c r="E105" s="30"/>
      <c r="F105" s="30"/>
      <c r="G105" s="30"/>
      <c r="H105" s="30"/>
      <c r="I105" s="30"/>
      <c r="J105" s="168">
        <v>0</v>
      </c>
      <c r="K105" s="30"/>
      <c r="L105" s="49"/>
      <c r="N105" s="169" t="s">
        <v>40</v>
      </c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18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9.25" customHeight="1">
      <c r="A107" s="28"/>
      <c r="B107" s="29"/>
      <c r="C107" s="170" t="s">
        <v>142</v>
      </c>
      <c r="D107" s="154"/>
      <c r="E107" s="154"/>
      <c r="F107" s="154"/>
      <c r="G107" s="154"/>
      <c r="H107" s="154"/>
      <c r="I107" s="154"/>
      <c r="J107" s="171">
        <f>ROUND(J98+J105,2)</f>
        <v>3600.98</v>
      </c>
      <c r="K107" s="154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47" s="2" customFormat="1" ht="6.95" customHeight="1">
      <c r="A112" s="28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143</v>
      </c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13</v>
      </c>
      <c r="D115" s="30"/>
      <c r="E115" s="30"/>
      <c r="F115" s="30"/>
      <c r="G115" s="30"/>
      <c r="H115" s="30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30"/>
      <c r="D116" s="30"/>
      <c r="E116" s="274" t="str">
        <f>E7</f>
        <v>ZŠ Cabajská - školský a stravovací pavilón v Nitre - zateplenie</v>
      </c>
      <c r="F116" s="275"/>
      <c r="G116" s="275"/>
      <c r="H116" s="275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1" customFormat="1" ht="12" customHeight="1">
      <c r="B117" s="18"/>
      <c r="C117" s="25" t="s">
        <v>113</v>
      </c>
      <c r="D117" s="19"/>
      <c r="E117" s="19"/>
      <c r="F117" s="19"/>
      <c r="G117" s="19"/>
      <c r="H117" s="19"/>
      <c r="I117" s="19"/>
      <c r="J117" s="19"/>
      <c r="K117" s="19"/>
      <c r="L117" s="17"/>
    </row>
    <row r="118" spans="1:63" s="2" customFormat="1" ht="16.5" customHeight="1">
      <c r="A118" s="28"/>
      <c r="B118" s="29"/>
      <c r="C118" s="30"/>
      <c r="D118" s="30"/>
      <c r="E118" s="274" t="s">
        <v>948</v>
      </c>
      <c r="F118" s="276"/>
      <c r="G118" s="276"/>
      <c r="H118" s="276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2" customHeight="1">
      <c r="A119" s="28"/>
      <c r="B119" s="29"/>
      <c r="C119" s="25" t="s">
        <v>115</v>
      </c>
      <c r="D119" s="30"/>
      <c r="E119" s="30"/>
      <c r="F119" s="30"/>
      <c r="G119" s="30"/>
      <c r="H119" s="30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6.5" customHeight="1">
      <c r="A120" s="28"/>
      <c r="B120" s="29"/>
      <c r="C120" s="30"/>
      <c r="D120" s="30"/>
      <c r="E120" s="226" t="str">
        <f>E11</f>
        <v>02.2 - 02.2 - Bleskozvod</v>
      </c>
      <c r="F120" s="276"/>
      <c r="G120" s="276"/>
      <c r="H120" s="276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2" customHeight="1">
      <c r="A122" s="28"/>
      <c r="B122" s="29"/>
      <c r="C122" s="25" t="s">
        <v>17</v>
      </c>
      <c r="D122" s="30"/>
      <c r="E122" s="30"/>
      <c r="F122" s="23" t="str">
        <f>F14</f>
        <v>Nitra</v>
      </c>
      <c r="G122" s="30"/>
      <c r="H122" s="30"/>
      <c r="I122" s="25" t="s">
        <v>19</v>
      </c>
      <c r="J122" s="64" t="str">
        <f>IF(J14="","",J14)</f>
        <v>4. 11. 2021</v>
      </c>
      <c r="K122" s="30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6.95" customHeight="1">
      <c r="A123" s="28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5" t="s">
        <v>21</v>
      </c>
      <c r="D124" s="30"/>
      <c r="E124" s="30"/>
      <c r="F124" s="23" t="str">
        <f>E17</f>
        <v>Mesto Nitra</v>
      </c>
      <c r="G124" s="30"/>
      <c r="H124" s="30"/>
      <c r="I124" s="25" t="s">
        <v>31</v>
      </c>
      <c r="J124" s="26" t="str">
        <f>E23</f>
        <v xml:space="preserve"> </v>
      </c>
      <c r="K124" s="30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5.2" customHeight="1">
      <c r="A125" s="28"/>
      <c r="B125" s="29"/>
      <c r="C125" s="25" t="s">
        <v>26</v>
      </c>
      <c r="D125" s="30"/>
      <c r="E125" s="30"/>
      <c r="F125" s="23" t="str">
        <f>IF(E20="","",E20)</f>
        <v>AB-STAV, s.r.o. Malý Cetín</v>
      </c>
      <c r="G125" s="30"/>
      <c r="H125" s="30"/>
      <c r="I125" s="25" t="s">
        <v>33</v>
      </c>
      <c r="J125" s="26" t="str">
        <f>E26</f>
        <v>Miroslav Čech</v>
      </c>
      <c r="K125" s="30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2" customFormat="1" ht="10.35" customHeight="1">
      <c r="A126" s="28"/>
      <c r="B126" s="29"/>
      <c r="C126" s="30"/>
      <c r="D126" s="30"/>
      <c r="E126" s="30"/>
      <c r="F126" s="30"/>
      <c r="G126" s="30"/>
      <c r="H126" s="30"/>
      <c r="I126" s="30"/>
      <c r="J126" s="30"/>
      <c r="K126" s="30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3" s="11" customFormat="1" ht="29.25" customHeight="1">
      <c r="A127" s="172"/>
      <c r="B127" s="173"/>
      <c r="C127" s="174" t="s">
        <v>144</v>
      </c>
      <c r="D127" s="175" t="s">
        <v>61</v>
      </c>
      <c r="E127" s="175" t="s">
        <v>57</v>
      </c>
      <c r="F127" s="175" t="s">
        <v>58</v>
      </c>
      <c r="G127" s="175" t="s">
        <v>145</v>
      </c>
      <c r="H127" s="175" t="s">
        <v>146</v>
      </c>
      <c r="I127" s="175" t="s">
        <v>147</v>
      </c>
      <c r="J127" s="176" t="s">
        <v>121</v>
      </c>
      <c r="K127" s="177" t="s">
        <v>148</v>
      </c>
      <c r="L127" s="178"/>
      <c r="M127" s="73" t="s">
        <v>1</v>
      </c>
      <c r="N127" s="74" t="s">
        <v>40</v>
      </c>
      <c r="O127" s="74" t="s">
        <v>149</v>
      </c>
      <c r="P127" s="74" t="s">
        <v>150</v>
      </c>
      <c r="Q127" s="74" t="s">
        <v>151</v>
      </c>
      <c r="R127" s="74" t="s">
        <v>152</v>
      </c>
      <c r="S127" s="74" t="s">
        <v>153</v>
      </c>
      <c r="T127" s="75" t="s">
        <v>154</v>
      </c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</row>
    <row r="128" spans="1:63" s="2" customFormat="1" ht="22.9" customHeight="1">
      <c r="A128" s="28"/>
      <c r="B128" s="29"/>
      <c r="C128" s="80" t="s">
        <v>117</v>
      </c>
      <c r="D128" s="30"/>
      <c r="E128" s="30"/>
      <c r="F128" s="30"/>
      <c r="G128" s="30"/>
      <c r="H128" s="30"/>
      <c r="I128" s="30"/>
      <c r="J128" s="179">
        <f>BK128</f>
        <v>3600.9800000000009</v>
      </c>
      <c r="K128" s="30"/>
      <c r="L128" s="33"/>
      <c r="M128" s="76"/>
      <c r="N128" s="180"/>
      <c r="O128" s="77"/>
      <c r="P128" s="181">
        <f>P129</f>
        <v>0</v>
      </c>
      <c r="Q128" s="77"/>
      <c r="R128" s="181">
        <f>R129</f>
        <v>0</v>
      </c>
      <c r="S128" s="77"/>
      <c r="T128" s="182">
        <f>T129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75</v>
      </c>
      <c r="AU128" s="14" t="s">
        <v>123</v>
      </c>
      <c r="BK128" s="183">
        <f>BK129</f>
        <v>3600.9800000000009</v>
      </c>
    </row>
    <row r="129" spans="1:65" s="12" customFormat="1" ht="25.9" customHeight="1">
      <c r="B129" s="184"/>
      <c r="C129" s="185"/>
      <c r="D129" s="186" t="s">
        <v>75</v>
      </c>
      <c r="E129" s="187" t="s">
        <v>294</v>
      </c>
      <c r="F129" s="187" t="s">
        <v>753</v>
      </c>
      <c r="G129" s="185"/>
      <c r="H129" s="185"/>
      <c r="I129" s="185"/>
      <c r="J129" s="188">
        <f>BK129</f>
        <v>3600.9800000000009</v>
      </c>
      <c r="K129" s="185"/>
      <c r="L129" s="189"/>
      <c r="M129" s="190"/>
      <c r="N129" s="191"/>
      <c r="O129" s="191"/>
      <c r="P129" s="192">
        <f>P130+P177</f>
        <v>0</v>
      </c>
      <c r="Q129" s="191"/>
      <c r="R129" s="192">
        <f>R130+R177</f>
        <v>0</v>
      </c>
      <c r="S129" s="191"/>
      <c r="T129" s="193">
        <f>T130+T177</f>
        <v>0</v>
      </c>
      <c r="AR129" s="194" t="s">
        <v>167</v>
      </c>
      <c r="AT129" s="195" t="s">
        <v>75</v>
      </c>
      <c r="AU129" s="195" t="s">
        <v>76</v>
      </c>
      <c r="AY129" s="194" t="s">
        <v>157</v>
      </c>
      <c r="BK129" s="196">
        <f>BK130+BK177</f>
        <v>3600.9800000000009</v>
      </c>
    </row>
    <row r="130" spans="1:65" s="12" customFormat="1" ht="22.9" customHeight="1">
      <c r="B130" s="184"/>
      <c r="C130" s="185"/>
      <c r="D130" s="186" t="s">
        <v>75</v>
      </c>
      <c r="E130" s="197" t="s">
        <v>754</v>
      </c>
      <c r="F130" s="197" t="s">
        <v>755</v>
      </c>
      <c r="G130" s="185"/>
      <c r="H130" s="185"/>
      <c r="I130" s="185"/>
      <c r="J130" s="198">
        <f>BK130</f>
        <v>3454.8200000000011</v>
      </c>
      <c r="K130" s="185"/>
      <c r="L130" s="189"/>
      <c r="M130" s="190"/>
      <c r="N130" s="191"/>
      <c r="O130" s="191"/>
      <c r="P130" s="192">
        <f>P131+SUM(P132:P175)</f>
        <v>0</v>
      </c>
      <c r="Q130" s="191"/>
      <c r="R130" s="192">
        <f>R131+SUM(R132:R175)</f>
        <v>0</v>
      </c>
      <c r="S130" s="191"/>
      <c r="T130" s="193">
        <f>T131+SUM(T132:T175)</f>
        <v>0</v>
      </c>
      <c r="AR130" s="194" t="s">
        <v>167</v>
      </c>
      <c r="AT130" s="195" t="s">
        <v>75</v>
      </c>
      <c r="AU130" s="195" t="s">
        <v>83</v>
      </c>
      <c r="AY130" s="194" t="s">
        <v>157</v>
      </c>
      <c r="BK130" s="196">
        <f>BK131+SUM(BK132:BK175)</f>
        <v>3454.8200000000011</v>
      </c>
    </row>
    <row r="131" spans="1:65" s="2" customFormat="1" ht="24.2" customHeight="1">
      <c r="A131" s="28"/>
      <c r="B131" s="29"/>
      <c r="C131" s="199" t="s">
        <v>83</v>
      </c>
      <c r="D131" s="199" t="s">
        <v>159</v>
      </c>
      <c r="E131" s="200" t="s">
        <v>756</v>
      </c>
      <c r="F131" s="201" t="s">
        <v>757</v>
      </c>
      <c r="G131" s="202" t="s">
        <v>287</v>
      </c>
      <c r="H131" s="203">
        <v>48</v>
      </c>
      <c r="I131" s="204">
        <v>1.62</v>
      </c>
      <c r="J131" s="204">
        <f t="shared" ref="J131:J174" si="0">ROUND(I131*H131,2)</f>
        <v>77.760000000000005</v>
      </c>
      <c r="K131" s="205"/>
      <c r="L131" s="33"/>
      <c r="M131" s="206" t="s">
        <v>1</v>
      </c>
      <c r="N131" s="207" t="s">
        <v>42</v>
      </c>
      <c r="O131" s="208">
        <v>0</v>
      </c>
      <c r="P131" s="208">
        <f t="shared" ref="P131:P174" si="1">O131*H131</f>
        <v>0</v>
      </c>
      <c r="Q131" s="208">
        <v>0</v>
      </c>
      <c r="R131" s="208">
        <f t="shared" ref="R131:R174" si="2">Q131*H131</f>
        <v>0</v>
      </c>
      <c r="S131" s="208">
        <v>0</v>
      </c>
      <c r="T131" s="209">
        <f t="shared" ref="T131:T174" si="3"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10" t="s">
        <v>273</v>
      </c>
      <c r="AT131" s="210" t="s">
        <v>159</v>
      </c>
      <c r="AU131" s="210" t="s">
        <v>89</v>
      </c>
      <c r="AY131" s="14" t="s">
        <v>157</v>
      </c>
      <c r="BE131" s="211">
        <f t="shared" ref="BE131:BE174" si="4">IF(N131="základná",J131,0)</f>
        <v>0</v>
      </c>
      <c r="BF131" s="211">
        <f t="shared" ref="BF131:BF174" si="5">IF(N131="znížená",J131,0)</f>
        <v>77.760000000000005</v>
      </c>
      <c r="BG131" s="211">
        <f t="shared" ref="BG131:BG174" si="6">IF(N131="zákl. prenesená",J131,0)</f>
        <v>0</v>
      </c>
      <c r="BH131" s="211">
        <f t="shared" ref="BH131:BH174" si="7">IF(N131="zníž. prenesená",J131,0)</f>
        <v>0</v>
      </c>
      <c r="BI131" s="211">
        <f t="shared" ref="BI131:BI174" si="8">IF(N131="nulová",J131,0)</f>
        <v>0</v>
      </c>
      <c r="BJ131" s="14" t="s">
        <v>89</v>
      </c>
      <c r="BK131" s="211">
        <f t="shared" ref="BK131:BK174" si="9">ROUND(I131*H131,2)</f>
        <v>77.760000000000005</v>
      </c>
      <c r="BL131" s="14" t="s">
        <v>273</v>
      </c>
      <c r="BM131" s="210" t="s">
        <v>89</v>
      </c>
    </row>
    <row r="132" spans="1:65" s="2" customFormat="1" ht="33" customHeight="1">
      <c r="A132" s="28"/>
      <c r="B132" s="29"/>
      <c r="C132" s="212" t="s">
        <v>89</v>
      </c>
      <c r="D132" s="212" t="s">
        <v>294</v>
      </c>
      <c r="E132" s="213" t="s">
        <v>758</v>
      </c>
      <c r="F132" s="214" t="s">
        <v>759</v>
      </c>
      <c r="G132" s="215" t="s">
        <v>689</v>
      </c>
      <c r="H132" s="216">
        <v>31.05</v>
      </c>
      <c r="I132" s="217">
        <v>3.23</v>
      </c>
      <c r="J132" s="217">
        <f t="shared" si="0"/>
        <v>100.29</v>
      </c>
      <c r="K132" s="218"/>
      <c r="L132" s="219"/>
      <c r="M132" s="220" t="s">
        <v>1</v>
      </c>
      <c r="N132" s="221" t="s">
        <v>42</v>
      </c>
      <c r="O132" s="208">
        <v>0</v>
      </c>
      <c r="P132" s="208">
        <f t="shared" si="1"/>
        <v>0</v>
      </c>
      <c r="Q132" s="208">
        <v>0</v>
      </c>
      <c r="R132" s="208">
        <f t="shared" si="2"/>
        <v>0</v>
      </c>
      <c r="S132" s="208">
        <v>0</v>
      </c>
      <c r="T132" s="209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210" t="s">
        <v>606</v>
      </c>
      <c r="AT132" s="210" t="s">
        <v>294</v>
      </c>
      <c r="AU132" s="210" t="s">
        <v>89</v>
      </c>
      <c r="AY132" s="14" t="s">
        <v>157</v>
      </c>
      <c r="BE132" s="211">
        <f t="shared" si="4"/>
        <v>0</v>
      </c>
      <c r="BF132" s="211">
        <f t="shared" si="5"/>
        <v>100.29</v>
      </c>
      <c r="BG132" s="211">
        <f t="shared" si="6"/>
        <v>0</v>
      </c>
      <c r="BH132" s="211">
        <f t="shared" si="7"/>
        <v>0</v>
      </c>
      <c r="BI132" s="211">
        <f t="shared" si="8"/>
        <v>0</v>
      </c>
      <c r="BJ132" s="14" t="s">
        <v>89</v>
      </c>
      <c r="BK132" s="211">
        <f t="shared" si="9"/>
        <v>100.29</v>
      </c>
      <c r="BL132" s="14" t="s">
        <v>273</v>
      </c>
      <c r="BM132" s="210" t="s">
        <v>163</v>
      </c>
    </row>
    <row r="133" spans="1:65" s="2" customFormat="1" ht="16.5" customHeight="1">
      <c r="A133" s="28"/>
      <c r="B133" s="29"/>
      <c r="C133" s="199" t="s">
        <v>167</v>
      </c>
      <c r="D133" s="199" t="s">
        <v>159</v>
      </c>
      <c r="E133" s="200" t="s">
        <v>760</v>
      </c>
      <c r="F133" s="201" t="s">
        <v>761</v>
      </c>
      <c r="G133" s="202" t="s">
        <v>297</v>
      </c>
      <c r="H133" s="203">
        <v>110</v>
      </c>
      <c r="I133" s="204">
        <v>0.85</v>
      </c>
      <c r="J133" s="204">
        <f t="shared" si="0"/>
        <v>93.5</v>
      </c>
      <c r="K133" s="205"/>
      <c r="L133" s="33"/>
      <c r="M133" s="206" t="s">
        <v>1</v>
      </c>
      <c r="N133" s="207" t="s">
        <v>42</v>
      </c>
      <c r="O133" s="208">
        <v>0</v>
      </c>
      <c r="P133" s="208">
        <f t="shared" si="1"/>
        <v>0</v>
      </c>
      <c r="Q133" s="208">
        <v>0</v>
      </c>
      <c r="R133" s="208">
        <f t="shared" si="2"/>
        <v>0</v>
      </c>
      <c r="S133" s="208">
        <v>0</v>
      </c>
      <c r="T133" s="209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10" t="s">
        <v>273</v>
      </c>
      <c r="AT133" s="210" t="s">
        <v>159</v>
      </c>
      <c r="AU133" s="210" t="s">
        <v>89</v>
      </c>
      <c r="AY133" s="14" t="s">
        <v>157</v>
      </c>
      <c r="BE133" s="211">
        <f t="shared" si="4"/>
        <v>0</v>
      </c>
      <c r="BF133" s="211">
        <f t="shared" si="5"/>
        <v>93.5</v>
      </c>
      <c r="BG133" s="211">
        <f t="shared" si="6"/>
        <v>0</v>
      </c>
      <c r="BH133" s="211">
        <f t="shared" si="7"/>
        <v>0</v>
      </c>
      <c r="BI133" s="211">
        <f t="shared" si="8"/>
        <v>0</v>
      </c>
      <c r="BJ133" s="14" t="s">
        <v>89</v>
      </c>
      <c r="BK133" s="211">
        <f t="shared" si="9"/>
        <v>93.5</v>
      </c>
      <c r="BL133" s="14" t="s">
        <v>273</v>
      </c>
      <c r="BM133" s="210" t="s">
        <v>170</v>
      </c>
    </row>
    <row r="134" spans="1:65" s="2" customFormat="1" ht="24.2" customHeight="1">
      <c r="A134" s="28"/>
      <c r="B134" s="29"/>
      <c r="C134" s="212" t="s">
        <v>163</v>
      </c>
      <c r="D134" s="212" t="s">
        <v>294</v>
      </c>
      <c r="E134" s="213" t="s">
        <v>762</v>
      </c>
      <c r="F134" s="214" t="s">
        <v>763</v>
      </c>
      <c r="G134" s="215" t="s">
        <v>297</v>
      </c>
      <c r="H134" s="216">
        <v>110</v>
      </c>
      <c r="I134" s="217">
        <v>1.47</v>
      </c>
      <c r="J134" s="217">
        <f t="shared" si="0"/>
        <v>161.69999999999999</v>
      </c>
      <c r="K134" s="218"/>
      <c r="L134" s="219"/>
      <c r="M134" s="220" t="s">
        <v>1</v>
      </c>
      <c r="N134" s="221" t="s">
        <v>42</v>
      </c>
      <c r="O134" s="208">
        <v>0</v>
      </c>
      <c r="P134" s="208">
        <f t="shared" si="1"/>
        <v>0</v>
      </c>
      <c r="Q134" s="208">
        <v>0</v>
      </c>
      <c r="R134" s="208">
        <f t="shared" si="2"/>
        <v>0</v>
      </c>
      <c r="S134" s="208">
        <v>0</v>
      </c>
      <c r="T134" s="20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10" t="s">
        <v>606</v>
      </c>
      <c r="AT134" s="210" t="s">
        <v>294</v>
      </c>
      <c r="AU134" s="210" t="s">
        <v>89</v>
      </c>
      <c r="AY134" s="14" t="s">
        <v>157</v>
      </c>
      <c r="BE134" s="211">
        <f t="shared" si="4"/>
        <v>0</v>
      </c>
      <c r="BF134" s="211">
        <f t="shared" si="5"/>
        <v>161.69999999999999</v>
      </c>
      <c r="BG134" s="211">
        <f t="shared" si="6"/>
        <v>0</v>
      </c>
      <c r="BH134" s="211">
        <f t="shared" si="7"/>
        <v>0</v>
      </c>
      <c r="BI134" s="211">
        <f t="shared" si="8"/>
        <v>0</v>
      </c>
      <c r="BJ134" s="14" t="s">
        <v>89</v>
      </c>
      <c r="BK134" s="211">
        <f t="shared" si="9"/>
        <v>161.69999999999999</v>
      </c>
      <c r="BL134" s="14" t="s">
        <v>273</v>
      </c>
      <c r="BM134" s="210" t="s">
        <v>173</v>
      </c>
    </row>
    <row r="135" spans="1:65" s="2" customFormat="1" ht="24.2" customHeight="1">
      <c r="A135" s="28"/>
      <c r="B135" s="29"/>
      <c r="C135" s="212" t="s">
        <v>174</v>
      </c>
      <c r="D135" s="212" t="s">
        <v>294</v>
      </c>
      <c r="E135" s="213" t="s">
        <v>764</v>
      </c>
      <c r="F135" s="214" t="s">
        <v>765</v>
      </c>
      <c r="G135" s="215" t="s">
        <v>297</v>
      </c>
      <c r="H135" s="216">
        <v>110</v>
      </c>
      <c r="I135" s="217">
        <v>1.06</v>
      </c>
      <c r="J135" s="217">
        <f t="shared" si="0"/>
        <v>116.6</v>
      </c>
      <c r="K135" s="218"/>
      <c r="L135" s="219"/>
      <c r="M135" s="220" t="s">
        <v>1</v>
      </c>
      <c r="N135" s="221" t="s">
        <v>42</v>
      </c>
      <c r="O135" s="208">
        <v>0</v>
      </c>
      <c r="P135" s="208">
        <f t="shared" si="1"/>
        <v>0</v>
      </c>
      <c r="Q135" s="208">
        <v>0</v>
      </c>
      <c r="R135" s="208">
        <f t="shared" si="2"/>
        <v>0</v>
      </c>
      <c r="S135" s="208">
        <v>0</v>
      </c>
      <c r="T135" s="20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10" t="s">
        <v>606</v>
      </c>
      <c r="AT135" s="210" t="s">
        <v>294</v>
      </c>
      <c r="AU135" s="210" t="s">
        <v>89</v>
      </c>
      <c r="AY135" s="14" t="s">
        <v>157</v>
      </c>
      <c r="BE135" s="211">
        <f t="shared" si="4"/>
        <v>0</v>
      </c>
      <c r="BF135" s="211">
        <f t="shared" si="5"/>
        <v>116.6</v>
      </c>
      <c r="BG135" s="211">
        <f t="shared" si="6"/>
        <v>0</v>
      </c>
      <c r="BH135" s="211">
        <f t="shared" si="7"/>
        <v>0</v>
      </c>
      <c r="BI135" s="211">
        <f t="shared" si="8"/>
        <v>0</v>
      </c>
      <c r="BJ135" s="14" t="s">
        <v>89</v>
      </c>
      <c r="BK135" s="211">
        <f t="shared" si="9"/>
        <v>116.6</v>
      </c>
      <c r="BL135" s="14" t="s">
        <v>273</v>
      </c>
      <c r="BM135" s="210" t="s">
        <v>177</v>
      </c>
    </row>
    <row r="136" spans="1:65" s="2" customFormat="1" ht="24.2" customHeight="1">
      <c r="A136" s="28"/>
      <c r="B136" s="29"/>
      <c r="C136" s="199" t="s">
        <v>170</v>
      </c>
      <c r="D136" s="199" t="s">
        <v>159</v>
      </c>
      <c r="E136" s="200" t="s">
        <v>766</v>
      </c>
      <c r="F136" s="201" t="s">
        <v>767</v>
      </c>
      <c r="G136" s="202" t="s">
        <v>297</v>
      </c>
      <c r="H136" s="203">
        <v>1</v>
      </c>
      <c r="I136" s="204">
        <v>7.11</v>
      </c>
      <c r="J136" s="204">
        <f t="shared" si="0"/>
        <v>7.11</v>
      </c>
      <c r="K136" s="205"/>
      <c r="L136" s="33"/>
      <c r="M136" s="206" t="s">
        <v>1</v>
      </c>
      <c r="N136" s="207" t="s">
        <v>42</v>
      </c>
      <c r="O136" s="208">
        <v>0</v>
      </c>
      <c r="P136" s="208">
        <f t="shared" si="1"/>
        <v>0</v>
      </c>
      <c r="Q136" s="208">
        <v>0</v>
      </c>
      <c r="R136" s="208">
        <f t="shared" si="2"/>
        <v>0</v>
      </c>
      <c r="S136" s="208">
        <v>0</v>
      </c>
      <c r="T136" s="20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10" t="s">
        <v>273</v>
      </c>
      <c r="AT136" s="210" t="s">
        <v>159</v>
      </c>
      <c r="AU136" s="210" t="s">
        <v>89</v>
      </c>
      <c r="AY136" s="14" t="s">
        <v>157</v>
      </c>
      <c r="BE136" s="211">
        <f t="shared" si="4"/>
        <v>0</v>
      </c>
      <c r="BF136" s="211">
        <f t="shared" si="5"/>
        <v>7.11</v>
      </c>
      <c r="BG136" s="211">
        <f t="shared" si="6"/>
        <v>0</v>
      </c>
      <c r="BH136" s="211">
        <f t="shared" si="7"/>
        <v>0</v>
      </c>
      <c r="BI136" s="211">
        <f t="shared" si="8"/>
        <v>0</v>
      </c>
      <c r="BJ136" s="14" t="s">
        <v>89</v>
      </c>
      <c r="BK136" s="211">
        <f t="shared" si="9"/>
        <v>7.11</v>
      </c>
      <c r="BL136" s="14" t="s">
        <v>273</v>
      </c>
      <c r="BM136" s="210" t="s">
        <v>180</v>
      </c>
    </row>
    <row r="137" spans="1:65" s="2" customFormat="1" ht="24.2" customHeight="1">
      <c r="A137" s="28"/>
      <c r="B137" s="29"/>
      <c r="C137" s="212" t="s">
        <v>182</v>
      </c>
      <c r="D137" s="212" t="s">
        <v>294</v>
      </c>
      <c r="E137" s="213" t="s">
        <v>1090</v>
      </c>
      <c r="F137" s="214" t="s">
        <v>1091</v>
      </c>
      <c r="G137" s="215" t="s">
        <v>297</v>
      </c>
      <c r="H137" s="216">
        <v>1</v>
      </c>
      <c r="I137" s="217">
        <v>16.739999999999998</v>
      </c>
      <c r="J137" s="217">
        <f t="shared" si="0"/>
        <v>16.739999999999998</v>
      </c>
      <c r="K137" s="218"/>
      <c r="L137" s="219"/>
      <c r="M137" s="220" t="s">
        <v>1</v>
      </c>
      <c r="N137" s="221" t="s">
        <v>42</v>
      </c>
      <c r="O137" s="208">
        <v>0</v>
      </c>
      <c r="P137" s="208">
        <f t="shared" si="1"/>
        <v>0</v>
      </c>
      <c r="Q137" s="208">
        <v>0</v>
      </c>
      <c r="R137" s="208">
        <f t="shared" si="2"/>
        <v>0</v>
      </c>
      <c r="S137" s="208">
        <v>0</v>
      </c>
      <c r="T137" s="20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10" t="s">
        <v>606</v>
      </c>
      <c r="AT137" s="210" t="s">
        <v>294</v>
      </c>
      <c r="AU137" s="210" t="s">
        <v>89</v>
      </c>
      <c r="AY137" s="14" t="s">
        <v>157</v>
      </c>
      <c r="BE137" s="211">
        <f t="shared" si="4"/>
        <v>0</v>
      </c>
      <c r="BF137" s="211">
        <f t="shared" si="5"/>
        <v>16.739999999999998</v>
      </c>
      <c r="BG137" s="211">
        <f t="shared" si="6"/>
        <v>0</v>
      </c>
      <c r="BH137" s="211">
        <f t="shared" si="7"/>
        <v>0</v>
      </c>
      <c r="BI137" s="211">
        <f t="shared" si="8"/>
        <v>0</v>
      </c>
      <c r="BJ137" s="14" t="s">
        <v>89</v>
      </c>
      <c r="BK137" s="211">
        <f t="shared" si="9"/>
        <v>16.739999999999998</v>
      </c>
      <c r="BL137" s="14" t="s">
        <v>273</v>
      </c>
      <c r="BM137" s="210" t="s">
        <v>185</v>
      </c>
    </row>
    <row r="138" spans="1:65" s="2" customFormat="1" ht="24.2" customHeight="1">
      <c r="A138" s="28"/>
      <c r="B138" s="29"/>
      <c r="C138" s="212" t="s">
        <v>173</v>
      </c>
      <c r="D138" s="212" t="s">
        <v>294</v>
      </c>
      <c r="E138" s="213" t="s">
        <v>1092</v>
      </c>
      <c r="F138" s="214" t="s">
        <v>1093</v>
      </c>
      <c r="G138" s="215" t="s">
        <v>297</v>
      </c>
      <c r="H138" s="216">
        <v>1</v>
      </c>
      <c r="I138" s="217">
        <v>11.06</v>
      </c>
      <c r="J138" s="217">
        <f t="shared" si="0"/>
        <v>11.06</v>
      </c>
      <c r="K138" s="218"/>
      <c r="L138" s="219"/>
      <c r="M138" s="220" t="s">
        <v>1</v>
      </c>
      <c r="N138" s="221" t="s">
        <v>42</v>
      </c>
      <c r="O138" s="208">
        <v>0</v>
      </c>
      <c r="P138" s="208">
        <f t="shared" si="1"/>
        <v>0</v>
      </c>
      <c r="Q138" s="208">
        <v>0</v>
      </c>
      <c r="R138" s="208">
        <f t="shared" si="2"/>
        <v>0</v>
      </c>
      <c r="S138" s="208">
        <v>0</v>
      </c>
      <c r="T138" s="20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10" t="s">
        <v>606</v>
      </c>
      <c r="AT138" s="210" t="s">
        <v>294</v>
      </c>
      <c r="AU138" s="210" t="s">
        <v>89</v>
      </c>
      <c r="AY138" s="14" t="s">
        <v>157</v>
      </c>
      <c r="BE138" s="211">
        <f t="shared" si="4"/>
        <v>0</v>
      </c>
      <c r="BF138" s="211">
        <f t="shared" si="5"/>
        <v>11.06</v>
      </c>
      <c r="BG138" s="211">
        <f t="shared" si="6"/>
        <v>0</v>
      </c>
      <c r="BH138" s="211">
        <f t="shared" si="7"/>
        <v>0</v>
      </c>
      <c r="BI138" s="211">
        <f t="shared" si="8"/>
        <v>0</v>
      </c>
      <c r="BJ138" s="14" t="s">
        <v>89</v>
      </c>
      <c r="BK138" s="211">
        <f t="shared" si="9"/>
        <v>11.06</v>
      </c>
      <c r="BL138" s="14" t="s">
        <v>273</v>
      </c>
      <c r="BM138" s="210" t="s">
        <v>189</v>
      </c>
    </row>
    <row r="139" spans="1:65" s="2" customFormat="1" ht="24.2" customHeight="1">
      <c r="A139" s="28"/>
      <c r="B139" s="29"/>
      <c r="C139" s="199" t="s">
        <v>191</v>
      </c>
      <c r="D139" s="199" t="s">
        <v>159</v>
      </c>
      <c r="E139" s="200" t="s">
        <v>1094</v>
      </c>
      <c r="F139" s="201" t="s">
        <v>1095</v>
      </c>
      <c r="G139" s="202" t="s">
        <v>297</v>
      </c>
      <c r="H139" s="203">
        <v>2</v>
      </c>
      <c r="I139" s="204">
        <v>11.39</v>
      </c>
      <c r="J139" s="204">
        <f t="shared" si="0"/>
        <v>22.78</v>
      </c>
      <c r="K139" s="205"/>
      <c r="L139" s="33"/>
      <c r="M139" s="206" t="s">
        <v>1</v>
      </c>
      <c r="N139" s="207" t="s">
        <v>42</v>
      </c>
      <c r="O139" s="208">
        <v>0</v>
      </c>
      <c r="P139" s="208">
        <f t="shared" si="1"/>
        <v>0</v>
      </c>
      <c r="Q139" s="208">
        <v>0</v>
      </c>
      <c r="R139" s="208">
        <f t="shared" si="2"/>
        <v>0</v>
      </c>
      <c r="S139" s="208">
        <v>0</v>
      </c>
      <c r="T139" s="20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10" t="s">
        <v>273</v>
      </c>
      <c r="AT139" s="210" t="s">
        <v>159</v>
      </c>
      <c r="AU139" s="210" t="s">
        <v>89</v>
      </c>
      <c r="AY139" s="14" t="s">
        <v>157</v>
      </c>
      <c r="BE139" s="211">
        <f t="shared" si="4"/>
        <v>0</v>
      </c>
      <c r="BF139" s="211">
        <f t="shared" si="5"/>
        <v>22.78</v>
      </c>
      <c r="BG139" s="211">
        <f t="shared" si="6"/>
        <v>0</v>
      </c>
      <c r="BH139" s="211">
        <f t="shared" si="7"/>
        <v>0</v>
      </c>
      <c r="BI139" s="211">
        <f t="shared" si="8"/>
        <v>0</v>
      </c>
      <c r="BJ139" s="14" t="s">
        <v>89</v>
      </c>
      <c r="BK139" s="211">
        <f t="shared" si="9"/>
        <v>22.78</v>
      </c>
      <c r="BL139" s="14" t="s">
        <v>273</v>
      </c>
      <c r="BM139" s="210" t="s">
        <v>194</v>
      </c>
    </row>
    <row r="140" spans="1:65" s="2" customFormat="1" ht="24.2" customHeight="1">
      <c r="A140" s="28"/>
      <c r="B140" s="29"/>
      <c r="C140" s="212" t="s">
        <v>177</v>
      </c>
      <c r="D140" s="212" t="s">
        <v>294</v>
      </c>
      <c r="E140" s="213" t="s">
        <v>1096</v>
      </c>
      <c r="F140" s="214" t="s">
        <v>1097</v>
      </c>
      <c r="G140" s="215" t="s">
        <v>297</v>
      </c>
      <c r="H140" s="216">
        <v>2</v>
      </c>
      <c r="I140" s="217">
        <v>16.739999999999998</v>
      </c>
      <c r="J140" s="217">
        <f t="shared" si="0"/>
        <v>33.479999999999997</v>
      </c>
      <c r="K140" s="218"/>
      <c r="L140" s="219"/>
      <c r="M140" s="220" t="s">
        <v>1</v>
      </c>
      <c r="N140" s="221" t="s">
        <v>42</v>
      </c>
      <c r="O140" s="208">
        <v>0</v>
      </c>
      <c r="P140" s="208">
        <f t="shared" si="1"/>
        <v>0</v>
      </c>
      <c r="Q140" s="208">
        <v>0</v>
      </c>
      <c r="R140" s="208">
        <f t="shared" si="2"/>
        <v>0</v>
      </c>
      <c r="S140" s="208">
        <v>0</v>
      </c>
      <c r="T140" s="20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10" t="s">
        <v>606</v>
      </c>
      <c r="AT140" s="210" t="s">
        <v>294</v>
      </c>
      <c r="AU140" s="210" t="s">
        <v>89</v>
      </c>
      <c r="AY140" s="14" t="s">
        <v>157</v>
      </c>
      <c r="BE140" s="211">
        <f t="shared" si="4"/>
        <v>0</v>
      </c>
      <c r="BF140" s="211">
        <f t="shared" si="5"/>
        <v>33.479999999999997</v>
      </c>
      <c r="BG140" s="211">
        <f t="shared" si="6"/>
        <v>0</v>
      </c>
      <c r="BH140" s="211">
        <f t="shared" si="7"/>
        <v>0</v>
      </c>
      <c r="BI140" s="211">
        <f t="shared" si="8"/>
        <v>0</v>
      </c>
      <c r="BJ140" s="14" t="s">
        <v>89</v>
      </c>
      <c r="BK140" s="211">
        <f t="shared" si="9"/>
        <v>33.479999999999997</v>
      </c>
      <c r="BL140" s="14" t="s">
        <v>273</v>
      </c>
      <c r="BM140" s="210" t="s">
        <v>7</v>
      </c>
    </row>
    <row r="141" spans="1:65" s="2" customFormat="1" ht="16.5" customHeight="1">
      <c r="A141" s="28"/>
      <c r="B141" s="29"/>
      <c r="C141" s="212" t="s">
        <v>197</v>
      </c>
      <c r="D141" s="212" t="s">
        <v>294</v>
      </c>
      <c r="E141" s="213" t="s">
        <v>1098</v>
      </c>
      <c r="F141" s="214" t="s">
        <v>1099</v>
      </c>
      <c r="G141" s="215" t="s">
        <v>297</v>
      </c>
      <c r="H141" s="216">
        <v>4</v>
      </c>
      <c r="I141" s="217">
        <v>2.4900000000000002</v>
      </c>
      <c r="J141" s="217">
        <f t="shared" si="0"/>
        <v>9.9600000000000009</v>
      </c>
      <c r="K141" s="218"/>
      <c r="L141" s="219"/>
      <c r="M141" s="220" t="s">
        <v>1</v>
      </c>
      <c r="N141" s="221" t="s">
        <v>42</v>
      </c>
      <c r="O141" s="208">
        <v>0</v>
      </c>
      <c r="P141" s="208">
        <f t="shared" si="1"/>
        <v>0</v>
      </c>
      <c r="Q141" s="208">
        <v>0</v>
      </c>
      <c r="R141" s="208">
        <f t="shared" si="2"/>
        <v>0</v>
      </c>
      <c r="S141" s="208">
        <v>0</v>
      </c>
      <c r="T141" s="20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10" t="s">
        <v>606</v>
      </c>
      <c r="AT141" s="210" t="s">
        <v>294</v>
      </c>
      <c r="AU141" s="210" t="s">
        <v>89</v>
      </c>
      <c r="AY141" s="14" t="s">
        <v>157</v>
      </c>
      <c r="BE141" s="211">
        <f t="shared" si="4"/>
        <v>0</v>
      </c>
      <c r="BF141" s="211">
        <f t="shared" si="5"/>
        <v>9.9600000000000009</v>
      </c>
      <c r="BG141" s="211">
        <f t="shared" si="6"/>
        <v>0</v>
      </c>
      <c r="BH141" s="211">
        <f t="shared" si="7"/>
        <v>0</v>
      </c>
      <c r="BI141" s="211">
        <f t="shared" si="8"/>
        <v>0</v>
      </c>
      <c r="BJ141" s="14" t="s">
        <v>89</v>
      </c>
      <c r="BK141" s="211">
        <f t="shared" si="9"/>
        <v>9.9600000000000009</v>
      </c>
      <c r="BL141" s="14" t="s">
        <v>273</v>
      </c>
      <c r="BM141" s="210" t="s">
        <v>200</v>
      </c>
    </row>
    <row r="142" spans="1:65" s="2" customFormat="1" ht="16.5" customHeight="1">
      <c r="A142" s="28"/>
      <c r="B142" s="29"/>
      <c r="C142" s="212" t="s">
        <v>180</v>
      </c>
      <c r="D142" s="212" t="s">
        <v>294</v>
      </c>
      <c r="E142" s="213" t="s">
        <v>1100</v>
      </c>
      <c r="F142" s="214" t="s">
        <v>1101</v>
      </c>
      <c r="G142" s="215" t="s">
        <v>297</v>
      </c>
      <c r="H142" s="216">
        <v>4</v>
      </c>
      <c r="I142" s="217">
        <v>10.58</v>
      </c>
      <c r="J142" s="217">
        <f t="shared" si="0"/>
        <v>42.32</v>
      </c>
      <c r="K142" s="218"/>
      <c r="L142" s="219"/>
      <c r="M142" s="220" t="s">
        <v>1</v>
      </c>
      <c r="N142" s="221" t="s">
        <v>42</v>
      </c>
      <c r="O142" s="208">
        <v>0</v>
      </c>
      <c r="P142" s="208">
        <f t="shared" si="1"/>
        <v>0</v>
      </c>
      <c r="Q142" s="208">
        <v>0</v>
      </c>
      <c r="R142" s="208">
        <f t="shared" si="2"/>
        <v>0</v>
      </c>
      <c r="S142" s="208">
        <v>0</v>
      </c>
      <c r="T142" s="20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10" t="s">
        <v>606</v>
      </c>
      <c r="AT142" s="210" t="s">
        <v>294</v>
      </c>
      <c r="AU142" s="210" t="s">
        <v>89</v>
      </c>
      <c r="AY142" s="14" t="s">
        <v>157</v>
      </c>
      <c r="BE142" s="211">
        <f t="shared" si="4"/>
        <v>0</v>
      </c>
      <c r="BF142" s="211">
        <f t="shared" si="5"/>
        <v>42.32</v>
      </c>
      <c r="BG142" s="211">
        <f t="shared" si="6"/>
        <v>0</v>
      </c>
      <c r="BH142" s="211">
        <f t="shared" si="7"/>
        <v>0</v>
      </c>
      <c r="BI142" s="211">
        <f t="shared" si="8"/>
        <v>0</v>
      </c>
      <c r="BJ142" s="14" t="s">
        <v>89</v>
      </c>
      <c r="BK142" s="211">
        <f t="shared" si="9"/>
        <v>42.32</v>
      </c>
      <c r="BL142" s="14" t="s">
        <v>273</v>
      </c>
      <c r="BM142" s="210" t="s">
        <v>203</v>
      </c>
    </row>
    <row r="143" spans="1:65" s="2" customFormat="1" ht="21.75" customHeight="1">
      <c r="A143" s="28"/>
      <c r="B143" s="29"/>
      <c r="C143" s="212" t="s">
        <v>204</v>
      </c>
      <c r="D143" s="212" t="s">
        <v>294</v>
      </c>
      <c r="E143" s="213" t="s">
        <v>1102</v>
      </c>
      <c r="F143" s="214" t="s">
        <v>1103</v>
      </c>
      <c r="G143" s="215" t="s">
        <v>297</v>
      </c>
      <c r="H143" s="216">
        <v>2</v>
      </c>
      <c r="I143" s="217">
        <v>1.82</v>
      </c>
      <c r="J143" s="217">
        <f t="shared" si="0"/>
        <v>3.64</v>
      </c>
      <c r="K143" s="218"/>
      <c r="L143" s="219"/>
      <c r="M143" s="220" t="s">
        <v>1</v>
      </c>
      <c r="N143" s="221" t="s">
        <v>42</v>
      </c>
      <c r="O143" s="208">
        <v>0</v>
      </c>
      <c r="P143" s="208">
        <f t="shared" si="1"/>
        <v>0</v>
      </c>
      <c r="Q143" s="208">
        <v>0</v>
      </c>
      <c r="R143" s="208">
        <f t="shared" si="2"/>
        <v>0</v>
      </c>
      <c r="S143" s="208">
        <v>0</v>
      </c>
      <c r="T143" s="20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10" t="s">
        <v>606</v>
      </c>
      <c r="AT143" s="210" t="s">
        <v>294</v>
      </c>
      <c r="AU143" s="210" t="s">
        <v>89</v>
      </c>
      <c r="AY143" s="14" t="s">
        <v>157</v>
      </c>
      <c r="BE143" s="211">
        <f t="shared" si="4"/>
        <v>0</v>
      </c>
      <c r="BF143" s="211">
        <f t="shared" si="5"/>
        <v>3.64</v>
      </c>
      <c r="BG143" s="211">
        <f t="shared" si="6"/>
        <v>0</v>
      </c>
      <c r="BH143" s="211">
        <f t="shared" si="7"/>
        <v>0</v>
      </c>
      <c r="BI143" s="211">
        <f t="shared" si="8"/>
        <v>0</v>
      </c>
      <c r="BJ143" s="14" t="s">
        <v>89</v>
      </c>
      <c r="BK143" s="211">
        <f t="shared" si="9"/>
        <v>3.64</v>
      </c>
      <c r="BL143" s="14" t="s">
        <v>273</v>
      </c>
      <c r="BM143" s="210" t="s">
        <v>207</v>
      </c>
    </row>
    <row r="144" spans="1:65" s="2" customFormat="1" ht="16.5" customHeight="1">
      <c r="A144" s="28"/>
      <c r="B144" s="29"/>
      <c r="C144" s="212" t="s">
        <v>185</v>
      </c>
      <c r="D144" s="212" t="s">
        <v>294</v>
      </c>
      <c r="E144" s="213" t="s">
        <v>1104</v>
      </c>
      <c r="F144" s="214" t="s">
        <v>1105</v>
      </c>
      <c r="G144" s="215" t="s">
        <v>297</v>
      </c>
      <c r="H144" s="216">
        <v>4</v>
      </c>
      <c r="I144" s="217">
        <v>2.39</v>
      </c>
      <c r="J144" s="217">
        <f t="shared" si="0"/>
        <v>9.56</v>
      </c>
      <c r="K144" s="218"/>
      <c r="L144" s="219"/>
      <c r="M144" s="220" t="s">
        <v>1</v>
      </c>
      <c r="N144" s="221" t="s">
        <v>42</v>
      </c>
      <c r="O144" s="208">
        <v>0</v>
      </c>
      <c r="P144" s="208">
        <f t="shared" si="1"/>
        <v>0</v>
      </c>
      <c r="Q144" s="208">
        <v>0</v>
      </c>
      <c r="R144" s="208">
        <f t="shared" si="2"/>
        <v>0</v>
      </c>
      <c r="S144" s="208">
        <v>0</v>
      </c>
      <c r="T144" s="20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10" t="s">
        <v>606</v>
      </c>
      <c r="AT144" s="210" t="s">
        <v>294</v>
      </c>
      <c r="AU144" s="210" t="s">
        <v>89</v>
      </c>
      <c r="AY144" s="14" t="s">
        <v>157</v>
      </c>
      <c r="BE144" s="211">
        <f t="shared" si="4"/>
        <v>0</v>
      </c>
      <c r="BF144" s="211">
        <f t="shared" si="5"/>
        <v>9.56</v>
      </c>
      <c r="BG144" s="211">
        <f t="shared" si="6"/>
        <v>0</v>
      </c>
      <c r="BH144" s="211">
        <f t="shared" si="7"/>
        <v>0</v>
      </c>
      <c r="BI144" s="211">
        <f t="shared" si="8"/>
        <v>0</v>
      </c>
      <c r="BJ144" s="14" t="s">
        <v>89</v>
      </c>
      <c r="BK144" s="211">
        <f t="shared" si="9"/>
        <v>9.56</v>
      </c>
      <c r="BL144" s="14" t="s">
        <v>273</v>
      </c>
      <c r="BM144" s="210" t="s">
        <v>210</v>
      </c>
    </row>
    <row r="145" spans="1:65" s="2" customFormat="1" ht="16.5" customHeight="1">
      <c r="A145" s="28"/>
      <c r="B145" s="29"/>
      <c r="C145" s="199" t="s">
        <v>211</v>
      </c>
      <c r="D145" s="199" t="s">
        <v>159</v>
      </c>
      <c r="E145" s="200" t="s">
        <v>770</v>
      </c>
      <c r="F145" s="201" t="s">
        <v>771</v>
      </c>
      <c r="G145" s="202" t="s">
        <v>297</v>
      </c>
      <c r="H145" s="203">
        <v>16</v>
      </c>
      <c r="I145" s="204">
        <v>2.84</v>
      </c>
      <c r="J145" s="204">
        <f t="shared" si="0"/>
        <v>45.44</v>
      </c>
      <c r="K145" s="205"/>
      <c r="L145" s="33"/>
      <c r="M145" s="206" t="s">
        <v>1</v>
      </c>
      <c r="N145" s="207" t="s">
        <v>42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10" t="s">
        <v>273</v>
      </c>
      <c r="AT145" s="210" t="s">
        <v>159</v>
      </c>
      <c r="AU145" s="210" t="s">
        <v>89</v>
      </c>
      <c r="AY145" s="14" t="s">
        <v>157</v>
      </c>
      <c r="BE145" s="211">
        <f t="shared" si="4"/>
        <v>0</v>
      </c>
      <c r="BF145" s="211">
        <f t="shared" si="5"/>
        <v>45.44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4" t="s">
        <v>89</v>
      </c>
      <c r="BK145" s="211">
        <f t="shared" si="9"/>
        <v>45.44</v>
      </c>
      <c r="BL145" s="14" t="s">
        <v>273</v>
      </c>
      <c r="BM145" s="210" t="s">
        <v>214</v>
      </c>
    </row>
    <row r="146" spans="1:65" s="2" customFormat="1" ht="37.9" customHeight="1">
      <c r="A146" s="28"/>
      <c r="B146" s="29"/>
      <c r="C146" s="212" t="s">
        <v>189</v>
      </c>
      <c r="D146" s="212" t="s">
        <v>294</v>
      </c>
      <c r="E146" s="213" t="s">
        <v>772</v>
      </c>
      <c r="F146" s="214" t="s">
        <v>773</v>
      </c>
      <c r="G146" s="215" t="s">
        <v>297</v>
      </c>
      <c r="H146" s="216">
        <v>16</v>
      </c>
      <c r="I146" s="217">
        <v>1.97</v>
      </c>
      <c r="J146" s="217">
        <f t="shared" si="0"/>
        <v>31.52</v>
      </c>
      <c r="K146" s="218"/>
      <c r="L146" s="219"/>
      <c r="M146" s="220" t="s">
        <v>1</v>
      </c>
      <c r="N146" s="221" t="s">
        <v>42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10" t="s">
        <v>606</v>
      </c>
      <c r="AT146" s="210" t="s">
        <v>294</v>
      </c>
      <c r="AU146" s="210" t="s">
        <v>89</v>
      </c>
      <c r="AY146" s="14" t="s">
        <v>157</v>
      </c>
      <c r="BE146" s="211">
        <f t="shared" si="4"/>
        <v>0</v>
      </c>
      <c r="BF146" s="211">
        <f t="shared" si="5"/>
        <v>31.52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4" t="s">
        <v>89</v>
      </c>
      <c r="BK146" s="211">
        <f t="shared" si="9"/>
        <v>31.52</v>
      </c>
      <c r="BL146" s="14" t="s">
        <v>273</v>
      </c>
      <c r="BM146" s="210" t="s">
        <v>217</v>
      </c>
    </row>
    <row r="147" spans="1:65" s="2" customFormat="1" ht="16.5" customHeight="1">
      <c r="A147" s="28"/>
      <c r="B147" s="29"/>
      <c r="C147" s="199" t="s">
        <v>218</v>
      </c>
      <c r="D147" s="199" t="s">
        <v>159</v>
      </c>
      <c r="E147" s="200" t="s">
        <v>774</v>
      </c>
      <c r="F147" s="201" t="s">
        <v>775</v>
      </c>
      <c r="G147" s="202" t="s">
        <v>297</v>
      </c>
      <c r="H147" s="203">
        <v>4</v>
      </c>
      <c r="I147" s="204">
        <v>3.92</v>
      </c>
      <c r="J147" s="204">
        <f t="shared" si="0"/>
        <v>15.68</v>
      </c>
      <c r="K147" s="205"/>
      <c r="L147" s="33"/>
      <c r="M147" s="206" t="s">
        <v>1</v>
      </c>
      <c r="N147" s="207" t="s">
        <v>42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10" t="s">
        <v>273</v>
      </c>
      <c r="AT147" s="210" t="s">
        <v>159</v>
      </c>
      <c r="AU147" s="210" t="s">
        <v>89</v>
      </c>
      <c r="AY147" s="14" t="s">
        <v>157</v>
      </c>
      <c r="BE147" s="211">
        <f t="shared" si="4"/>
        <v>0</v>
      </c>
      <c r="BF147" s="211">
        <f t="shared" si="5"/>
        <v>15.68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4" t="s">
        <v>89</v>
      </c>
      <c r="BK147" s="211">
        <f t="shared" si="9"/>
        <v>15.68</v>
      </c>
      <c r="BL147" s="14" t="s">
        <v>273</v>
      </c>
      <c r="BM147" s="210" t="s">
        <v>221</v>
      </c>
    </row>
    <row r="148" spans="1:65" s="2" customFormat="1" ht="16.5" customHeight="1">
      <c r="A148" s="28"/>
      <c r="B148" s="29"/>
      <c r="C148" s="212" t="s">
        <v>194</v>
      </c>
      <c r="D148" s="212" t="s">
        <v>294</v>
      </c>
      <c r="E148" s="213" t="s">
        <v>776</v>
      </c>
      <c r="F148" s="214" t="s">
        <v>777</v>
      </c>
      <c r="G148" s="215" t="s">
        <v>297</v>
      </c>
      <c r="H148" s="216">
        <v>4</v>
      </c>
      <c r="I148" s="217">
        <v>2.11</v>
      </c>
      <c r="J148" s="217">
        <f t="shared" si="0"/>
        <v>8.44</v>
      </c>
      <c r="K148" s="218"/>
      <c r="L148" s="219"/>
      <c r="M148" s="220" t="s">
        <v>1</v>
      </c>
      <c r="N148" s="221" t="s">
        <v>42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10" t="s">
        <v>606</v>
      </c>
      <c r="AT148" s="210" t="s">
        <v>294</v>
      </c>
      <c r="AU148" s="210" t="s">
        <v>89</v>
      </c>
      <c r="AY148" s="14" t="s">
        <v>157</v>
      </c>
      <c r="BE148" s="211">
        <f t="shared" si="4"/>
        <v>0</v>
      </c>
      <c r="BF148" s="211">
        <f t="shared" si="5"/>
        <v>8.44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4" t="s">
        <v>89</v>
      </c>
      <c r="BK148" s="211">
        <f t="shared" si="9"/>
        <v>8.44</v>
      </c>
      <c r="BL148" s="14" t="s">
        <v>273</v>
      </c>
      <c r="BM148" s="210" t="s">
        <v>224</v>
      </c>
    </row>
    <row r="149" spans="1:65" s="2" customFormat="1" ht="16.5" customHeight="1">
      <c r="A149" s="28"/>
      <c r="B149" s="29"/>
      <c r="C149" s="199" t="s">
        <v>225</v>
      </c>
      <c r="D149" s="199" t="s">
        <v>159</v>
      </c>
      <c r="E149" s="200" t="s">
        <v>778</v>
      </c>
      <c r="F149" s="201" t="s">
        <v>779</v>
      </c>
      <c r="G149" s="202" t="s">
        <v>297</v>
      </c>
      <c r="H149" s="203">
        <v>8</v>
      </c>
      <c r="I149" s="204">
        <v>12.08</v>
      </c>
      <c r="J149" s="204">
        <f t="shared" si="0"/>
        <v>96.64</v>
      </c>
      <c r="K149" s="205"/>
      <c r="L149" s="33"/>
      <c r="M149" s="206" t="s">
        <v>1</v>
      </c>
      <c r="N149" s="207" t="s">
        <v>42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10" t="s">
        <v>273</v>
      </c>
      <c r="AT149" s="210" t="s">
        <v>159</v>
      </c>
      <c r="AU149" s="210" t="s">
        <v>89</v>
      </c>
      <c r="AY149" s="14" t="s">
        <v>157</v>
      </c>
      <c r="BE149" s="211">
        <f t="shared" si="4"/>
        <v>0</v>
      </c>
      <c r="BF149" s="211">
        <f t="shared" si="5"/>
        <v>96.64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4" t="s">
        <v>89</v>
      </c>
      <c r="BK149" s="211">
        <f t="shared" si="9"/>
        <v>96.64</v>
      </c>
      <c r="BL149" s="14" t="s">
        <v>273</v>
      </c>
      <c r="BM149" s="210" t="s">
        <v>228</v>
      </c>
    </row>
    <row r="150" spans="1:65" s="2" customFormat="1" ht="24.2" customHeight="1">
      <c r="A150" s="28"/>
      <c r="B150" s="29"/>
      <c r="C150" s="212" t="s">
        <v>7</v>
      </c>
      <c r="D150" s="212" t="s">
        <v>294</v>
      </c>
      <c r="E150" s="213" t="s">
        <v>780</v>
      </c>
      <c r="F150" s="214" t="s">
        <v>781</v>
      </c>
      <c r="G150" s="215" t="s">
        <v>297</v>
      </c>
      <c r="H150" s="216">
        <v>8</v>
      </c>
      <c r="I150" s="217">
        <v>6.7</v>
      </c>
      <c r="J150" s="217">
        <f t="shared" si="0"/>
        <v>53.6</v>
      </c>
      <c r="K150" s="218"/>
      <c r="L150" s="219"/>
      <c r="M150" s="220" t="s">
        <v>1</v>
      </c>
      <c r="N150" s="221" t="s">
        <v>42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10" t="s">
        <v>606</v>
      </c>
      <c r="AT150" s="210" t="s">
        <v>294</v>
      </c>
      <c r="AU150" s="210" t="s">
        <v>89</v>
      </c>
      <c r="AY150" s="14" t="s">
        <v>157</v>
      </c>
      <c r="BE150" s="211">
        <f t="shared" si="4"/>
        <v>0</v>
      </c>
      <c r="BF150" s="211">
        <f t="shared" si="5"/>
        <v>53.6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4" t="s">
        <v>89</v>
      </c>
      <c r="BK150" s="211">
        <f t="shared" si="9"/>
        <v>53.6</v>
      </c>
      <c r="BL150" s="14" t="s">
        <v>273</v>
      </c>
      <c r="BM150" s="210" t="s">
        <v>231</v>
      </c>
    </row>
    <row r="151" spans="1:65" s="2" customFormat="1" ht="21.75" customHeight="1">
      <c r="A151" s="28"/>
      <c r="B151" s="29"/>
      <c r="C151" s="199" t="s">
        <v>232</v>
      </c>
      <c r="D151" s="199" t="s">
        <v>159</v>
      </c>
      <c r="E151" s="200" t="s">
        <v>782</v>
      </c>
      <c r="F151" s="201" t="s">
        <v>783</v>
      </c>
      <c r="G151" s="202" t="s">
        <v>297</v>
      </c>
      <c r="H151" s="203">
        <v>16</v>
      </c>
      <c r="I151" s="204">
        <v>5.47</v>
      </c>
      <c r="J151" s="204">
        <f t="shared" si="0"/>
        <v>87.52</v>
      </c>
      <c r="K151" s="205"/>
      <c r="L151" s="33"/>
      <c r="M151" s="206" t="s">
        <v>1</v>
      </c>
      <c r="N151" s="207" t="s">
        <v>42</v>
      </c>
      <c r="O151" s="208">
        <v>0</v>
      </c>
      <c r="P151" s="208">
        <f t="shared" si="1"/>
        <v>0</v>
      </c>
      <c r="Q151" s="208">
        <v>0</v>
      </c>
      <c r="R151" s="208">
        <f t="shared" si="2"/>
        <v>0</v>
      </c>
      <c r="S151" s="208">
        <v>0</v>
      </c>
      <c r="T151" s="209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10" t="s">
        <v>273</v>
      </c>
      <c r="AT151" s="210" t="s">
        <v>159</v>
      </c>
      <c r="AU151" s="210" t="s">
        <v>89</v>
      </c>
      <c r="AY151" s="14" t="s">
        <v>157</v>
      </c>
      <c r="BE151" s="211">
        <f t="shared" si="4"/>
        <v>0</v>
      </c>
      <c r="BF151" s="211">
        <f t="shared" si="5"/>
        <v>87.52</v>
      </c>
      <c r="BG151" s="211">
        <f t="shared" si="6"/>
        <v>0</v>
      </c>
      <c r="BH151" s="211">
        <f t="shared" si="7"/>
        <v>0</v>
      </c>
      <c r="BI151" s="211">
        <f t="shared" si="8"/>
        <v>0</v>
      </c>
      <c r="BJ151" s="14" t="s">
        <v>89</v>
      </c>
      <c r="BK151" s="211">
        <f t="shared" si="9"/>
        <v>87.52</v>
      </c>
      <c r="BL151" s="14" t="s">
        <v>273</v>
      </c>
      <c r="BM151" s="210" t="s">
        <v>235</v>
      </c>
    </row>
    <row r="152" spans="1:65" s="2" customFormat="1" ht="24.2" customHeight="1">
      <c r="A152" s="28"/>
      <c r="B152" s="29"/>
      <c r="C152" s="212" t="s">
        <v>200</v>
      </c>
      <c r="D152" s="212" t="s">
        <v>294</v>
      </c>
      <c r="E152" s="213" t="s">
        <v>784</v>
      </c>
      <c r="F152" s="214" t="s">
        <v>785</v>
      </c>
      <c r="G152" s="215" t="s">
        <v>297</v>
      </c>
      <c r="H152" s="216">
        <v>16</v>
      </c>
      <c r="I152" s="217">
        <v>2.02</v>
      </c>
      <c r="J152" s="217">
        <f t="shared" si="0"/>
        <v>32.32</v>
      </c>
      <c r="K152" s="218"/>
      <c r="L152" s="219"/>
      <c r="M152" s="220" t="s">
        <v>1</v>
      </c>
      <c r="N152" s="221" t="s">
        <v>42</v>
      </c>
      <c r="O152" s="208">
        <v>0</v>
      </c>
      <c r="P152" s="208">
        <f t="shared" si="1"/>
        <v>0</v>
      </c>
      <c r="Q152" s="208">
        <v>0</v>
      </c>
      <c r="R152" s="208">
        <f t="shared" si="2"/>
        <v>0</v>
      </c>
      <c r="S152" s="208">
        <v>0</v>
      </c>
      <c r="T152" s="209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10" t="s">
        <v>606</v>
      </c>
      <c r="AT152" s="210" t="s">
        <v>294</v>
      </c>
      <c r="AU152" s="210" t="s">
        <v>89</v>
      </c>
      <c r="AY152" s="14" t="s">
        <v>157</v>
      </c>
      <c r="BE152" s="211">
        <f t="shared" si="4"/>
        <v>0</v>
      </c>
      <c r="BF152" s="211">
        <f t="shared" si="5"/>
        <v>32.32</v>
      </c>
      <c r="BG152" s="211">
        <f t="shared" si="6"/>
        <v>0</v>
      </c>
      <c r="BH152" s="211">
        <f t="shared" si="7"/>
        <v>0</v>
      </c>
      <c r="BI152" s="211">
        <f t="shared" si="8"/>
        <v>0</v>
      </c>
      <c r="BJ152" s="14" t="s">
        <v>89</v>
      </c>
      <c r="BK152" s="211">
        <f t="shared" si="9"/>
        <v>32.32</v>
      </c>
      <c r="BL152" s="14" t="s">
        <v>273</v>
      </c>
      <c r="BM152" s="210" t="s">
        <v>238</v>
      </c>
    </row>
    <row r="153" spans="1:65" s="2" customFormat="1" ht="16.5" customHeight="1">
      <c r="A153" s="28"/>
      <c r="B153" s="29"/>
      <c r="C153" s="199" t="s">
        <v>239</v>
      </c>
      <c r="D153" s="199" t="s">
        <v>159</v>
      </c>
      <c r="E153" s="200" t="s">
        <v>786</v>
      </c>
      <c r="F153" s="201" t="s">
        <v>787</v>
      </c>
      <c r="G153" s="202" t="s">
        <v>297</v>
      </c>
      <c r="H153" s="203">
        <v>16</v>
      </c>
      <c r="I153" s="204">
        <v>16.16</v>
      </c>
      <c r="J153" s="204">
        <f t="shared" si="0"/>
        <v>258.56</v>
      </c>
      <c r="K153" s="205"/>
      <c r="L153" s="33"/>
      <c r="M153" s="206" t="s">
        <v>1</v>
      </c>
      <c r="N153" s="207" t="s">
        <v>42</v>
      </c>
      <c r="O153" s="208">
        <v>0</v>
      </c>
      <c r="P153" s="208">
        <f t="shared" si="1"/>
        <v>0</v>
      </c>
      <c r="Q153" s="208">
        <v>0</v>
      </c>
      <c r="R153" s="208">
        <f t="shared" si="2"/>
        <v>0</v>
      </c>
      <c r="S153" s="208">
        <v>0</v>
      </c>
      <c r="T153" s="209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10" t="s">
        <v>273</v>
      </c>
      <c r="AT153" s="210" t="s">
        <v>159</v>
      </c>
      <c r="AU153" s="210" t="s">
        <v>89</v>
      </c>
      <c r="AY153" s="14" t="s">
        <v>157</v>
      </c>
      <c r="BE153" s="211">
        <f t="shared" si="4"/>
        <v>0</v>
      </c>
      <c r="BF153" s="211">
        <f t="shared" si="5"/>
        <v>258.56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4" t="s">
        <v>89</v>
      </c>
      <c r="BK153" s="211">
        <f t="shared" si="9"/>
        <v>258.56</v>
      </c>
      <c r="BL153" s="14" t="s">
        <v>273</v>
      </c>
      <c r="BM153" s="210" t="s">
        <v>242</v>
      </c>
    </row>
    <row r="154" spans="1:65" s="2" customFormat="1" ht="33" customHeight="1">
      <c r="A154" s="28"/>
      <c r="B154" s="29"/>
      <c r="C154" s="212" t="s">
        <v>203</v>
      </c>
      <c r="D154" s="212" t="s">
        <v>294</v>
      </c>
      <c r="E154" s="213" t="s">
        <v>788</v>
      </c>
      <c r="F154" s="214" t="s">
        <v>789</v>
      </c>
      <c r="G154" s="215" t="s">
        <v>297</v>
      </c>
      <c r="H154" s="216">
        <v>16</v>
      </c>
      <c r="I154" s="217">
        <v>17.670000000000002</v>
      </c>
      <c r="J154" s="217">
        <f t="shared" si="0"/>
        <v>282.72000000000003</v>
      </c>
      <c r="K154" s="218"/>
      <c r="L154" s="219"/>
      <c r="M154" s="220" t="s">
        <v>1</v>
      </c>
      <c r="N154" s="221" t="s">
        <v>42</v>
      </c>
      <c r="O154" s="208">
        <v>0</v>
      </c>
      <c r="P154" s="208">
        <f t="shared" si="1"/>
        <v>0</v>
      </c>
      <c r="Q154" s="208">
        <v>0</v>
      </c>
      <c r="R154" s="208">
        <f t="shared" si="2"/>
        <v>0</v>
      </c>
      <c r="S154" s="208">
        <v>0</v>
      </c>
      <c r="T154" s="209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10" t="s">
        <v>606</v>
      </c>
      <c r="AT154" s="210" t="s">
        <v>294</v>
      </c>
      <c r="AU154" s="210" t="s">
        <v>89</v>
      </c>
      <c r="AY154" s="14" t="s">
        <v>157</v>
      </c>
      <c r="BE154" s="211">
        <f t="shared" si="4"/>
        <v>0</v>
      </c>
      <c r="BF154" s="211">
        <f t="shared" si="5"/>
        <v>282.72000000000003</v>
      </c>
      <c r="BG154" s="211">
        <f t="shared" si="6"/>
        <v>0</v>
      </c>
      <c r="BH154" s="211">
        <f t="shared" si="7"/>
        <v>0</v>
      </c>
      <c r="BI154" s="211">
        <f t="shared" si="8"/>
        <v>0</v>
      </c>
      <c r="BJ154" s="14" t="s">
        <v>89</v>
      </c>
      <c r="BK154" s="211">
        <f t="shared" si="9"/>
        <v>282.72000000000003</v>
      </c>
      <c r="BL154" s="14" t="s">
        <v>273</v>
      </c>
      <c r="BM154" s="210" t="s">
        <v>245</v>
      </c>
    </row>
    <row r="155" spans="1:65" s="2" customFormat="1" ht="21.75" customHeight="1">
      <c r="A155" s="28"/>
      <c r="B155" s="29"/>
      <c r="C155" s="199" t="s">
        <v>246</v>
      </c>
      <c r="D155" s="199" t="s">
        <v>159</v>
      </c>
      <c r="E155" s="200" t="s">
        <v>790</v>
      </c>
      <c r="F155" s="201" t="s">
        <v>791</v>
      </c>
      <c r="G155" s="202" t="s">
        <v>287</v>
      </c>
      <c r="H155" s="203">
        <v>220</v>
      </c>
      <c r="I155" s="204">
        <v>2.5499999999999998</v>
      </c>
      <c r="J155" s="204">
        <f t="shared" si="0"/>
        <v>561</v>
      </c>
      <c r="K155" s="205"/>
      <c r="L155" s="33"/>
      <c r="M155" s="206" t="s">
        <v>1</v>
      </c>
      <c r="N155" s="207" t="s">
        <v>42</v>
      </c>
      <c r="O155" s="208">
        <v>0</v>
      </c>
      <c r="P155" s="208">
        <f t="shared" si="1"/>
        <v>0</v>
      </c>
      <c r="Q155" s="208">
        <v>0</v>
      </c>
      <c r="R155" s="208">
        <f t="shared" si="2"/>
        <v>0</v>
      </c>
      <c r="S155" s="208">
        <v>0</v>
      </c>
      <c r="T155" s="209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10" t="s">
        <v>273</v>
      </c>
      <c r="AT155" s="210" t="s">
        <v>159</v>
      </c>
      <c r="AU155" s="210" t="s">
        <v>89</v>
      </c>
      <c r="AY155" s="14" t="s">
        <v>157</v>
      </c>
      <c r="BE155" s="211">
        <f t="shared" si="4"/>
        <v>0</v>
      </c>
      <c r="BF155" s="211">
        <f t="shared" si="5"/>
        <v>561</v>
      </c>
      <c r="BG155" s="211">
        <f t="shared" si="6"/>
        <v>0</v>
      </c>
      <c r="BH155" s="211">
        <f t="shared" si="7"/>
        <v>0</v>
      </c>
      <c r="BI155" s="211">
        <f t="shared" si="8"/>
        <v>0</v>
      </c>
      <c r="BJ155" s="14" t="s">
        <v>89</v>
      </c>
      <c r="BK155" s="211">
        <f t="shared" si="9"/>
        <v>561</v>
      </c>
      <c r="BL155" s="14" t="s">
        <v>273</v>
      </c>
      <c r="BM155" s="210" t="s">
        <v>249</v>
      </c>
    </row>
    <row r="156" spans="1:65" s="2" customFormat="1" ht="21.75" customHeight="1">
      <c r="A156" s="28"/>
      <c r="B156" s="29"/>
      <c r="C156" s="212" t="s">
        <v>207</v>
      </c>
      <c r="D156" s="212" t="s">
        <v>294</v>
      </c>
      <c r="E156" s="213" t="s">
        <v>792</v>
      </c>
      <c r="F156" s="214" t="s">
        <v>793</v>
      </c>
      <c r="G156" s="215" t="s">
        <v>689</v>
      </c>
      <c r="H156" s="216">
        <v>29.7</v>
      </c>
      <c r="I156" s="217">
        <v>7.78</v>
      </c>
      <c r="J156" s="217">
        <f t="shared" si="0"/>
        <v>231.07</v>
      </c>
      <c r="K156" s="218"/>
      <c r="L156" s="219"/>
      <c r="M156" s="220" t="s">
        <v>1</v>
      </c>
      <c r="N156" s="221" t="s">
        <v>42</v>
      </c>
      <c r="O156" s="208">
        <v>0</v>
      </c>
      <c r="P156" s="208">
        <f t="shared" si="1"/>
        <v>0</v>
      </c>
      <c r="Q156" s="208">
        <v>0</v>
      </c>
      <c r="R156" s="208">
        <f t="shared" si="2"/>
        <v>0</v>
      </c>
      <c r="S156" s="208">
        <v>0</v>
      </c>
      <c r="T156" s="209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10" t="s">
        <v>606</v>
      </c>
      <c r="AT156" s="210" t="s">
        <v>294</v>
      </c>
      <c r="AU156" s="210" t="s">
        <v>89</v>
      </c>
      <c r="AY156" s="14" t="s">
        <v>157</v>
      </c>
      <c r="BE156" s="211">
        <f t="shared" si="4"/>
        <v>0</v>
      </c>
      <c r="BF156" s="211">
        <f t="shared" si="5"/>
        <v>231.07</v>
      </c>
      <c r="BG156" s="211">
        <f t="shared" si="6"/>
        <v>0</v>
      </c>
      <c r="BH156" s="211">
        <f t="shared" si="7"/>
        <v>0</v>
      </c>
      <c r="BI156" s="211">
        <f t="shared" si="8"/>
        <v>0</v>
      </c>
      <c r="BJ156" s="14" t="s">
        <v>89</v>
      </c>
      <c r="BK156" s="211">
        <f t="shared" si="9"/>
        <v>231.07</v>
      </c>
      <c r="BL156" s="14" t="s">
        <v>273</v>
      </c>
      <c r="BM156" s="210" t="s">
        <v>252</v>
      </c>
    </row>
    <row r="157" spans="1:65" s="2" customFormat="1" ht="21.75" customHeight="1">
      <c r="A157" s="28"/>
      <c r="B157" s="29"/>
      <c r="C157" s="199" t="s">
        <v>253</v>
      </c>
      <c r="D157" s="199" t="s">
        <v>159</v>
      </c>
      <c r="E157" s="200" t="s">
        <v>794</v>
      </c>
      <c r="F157" s="201" t="s">
        <v>795</v>
      </c>
      <c r="G157" s="202" t="s">
        <v>297</v>
      </c>
      <c r="H157" s="203">
        <v>36</v>
      </c>
      <c r="I157" s="204">
        <v>1.69</v>
      </c>
      <c r="J157" s="204">
        <f t="shared" si="0"/>
        <v>60.84</v>
      </c>
      <c r="K157" s="205"/>
      <c r="L157" s="33"/>
      <c r="M157" s="206" t="s">
        <v>1</v>
      </c>
      <c r="N157" s="207" t="s">
        <v>42</v>
      </c>
      <c r="O157" s="208">
        <v>0</v>
      </c>
      <c r="P157" s="208">
        <f t="shared" si="1"/>
        <v>0</v>
      </c>
      <c r="Q157" s="208">
        <v>0</v>
      </c>
      <c r="R157" s="208">
        <f t="shared" si="2"/>
        <v>0</v>
      </c>
      <c r="S157" s="208">
        <v>0</v>
      </c>
      <c r="T157" s="209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10" t="s">
        <v>273</v>
      </c>
      <c r="AT157" s="210" t="s">
        <v>159</v>
      </c>
      <c r="AU157" s="210" t="s">
        <v>89</v>
      </c>
      <c r="AY157" s="14" t="s">
        <v>157</v>
      </c>
      <c r="BE157" s="211">
        <f t="shared" si="4"/>
        <v>0</v>
      </c>
      <c r="BF157" s="211">
        <f t="shared" si="5"/>
        <v>60.84</v>
      </c>
      <c r="BG157" s="211">
        <f t="shared" si="6"/>
        <v>0</v>
      </c>
      <c r="BH157" s="211">
        <f t="shared" si="7"/>
        <v>0</v>
      </c>
      <c r="BI157" s="211">
        <f t="shared" si="8"/>
        <v>0</v>
      </c>
      <c r="BJ157" s="14" t="s">
        <v>89</v>
      </c>
      <c r="BK157" s="211">
        <f t="shared" si="9"/>
        <v>60.84</v>
      </c>
      <c r="BL157" s="14" t="s">
        <v>273</v>
      </c>
      <c r="BM157" s="210" t="s">
        <v>256</v>
      </c>
    </row>
    <row r="158" spans="1:65" s="2" customFormat="1" ht="24.2" customHeight="1">
      <c r="A158" s="28"/>
      <c r="B158" s="29"/>
      <c r="C158" s="212" t="s">
        <v>210</v>
      </c>
      <c r="D158" s="212" t="s">
        <v>294</v>
      </c>
      <c r="E158" s="213" t="s">
        <v>796</v>
      </c>
      <c r="F158" s="214" t="s">
        <v>797</v>
      </c>
      <c r="G158" s="215" t="s">
        <v>297</v>
      </c>
      <c r="H158" s="216">
        <v>36</v>
      </c>
      <c r="I158" s="217">
        <v>2.37</v>
      </c>
      <c r="J158" s="217">
        <f t="shared" si="0"/>
        <v>85.32</v>
      </c>
      <c r="K158" s="218"/>
      <c r="L158" s="219"/>
      <c r="M158" s="220" t="s">
        <v>1</v>
      </c>
      <c r="N158" s="221" t="s">
        <v>42</v>
      </c>
      <c r="O158" s="208">
        <v>0</v>
      </c>
      <c r="P158" s="208">
        <f t="shared" si="1"/>
        <v>0</v>
      </c>
      <c r="Q158" s="208">
        <v>0</v>
      </c>
      <c r="R158" s="208">
        <f t="shared" si="2"/>
        <v>0</v>
      </c>
      <c r="S158" s="208">
        <v>0</v>
      </c>
      <c r="T158" s="209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10" t="s">
        <v>606</v>
      </c>
      <c r="AT158" s="210" t="s">
        <v>294</v>
      </c>
      <c r="AU158" s="210" t="s">
        <v>89</v>
      </c>
      <c r="AY158" s="14" t="s">
        <v>157</v>
      </c>
      <c r="BE158" s="211">
        <f t="shared" si="4"/>
        <v>0</v>
      </c>
      <c r="BF158" s="211">
        <f t="shared" si="5"/>
        <v>85.32</v>
      </c>
      <c r="BG158" s="211">
        <f t="shared" si="6"/>
        <v>0</v>
      </c>
      <c r="BH158" s="211">
        <f t="shared" si="7"/>
        <v>0</v>
      </c>
      <c r="BI158" s="211">
        <f t="shared" si="8"/>
        <v>0</v>
      </c>
      <c r="BJ158" s="14" t="s">
        <v>89</v>
      </c>
      <c r="BK158" s="211">
        <f t="shared" si="9"/>
        <v>85.32</v>
      </c>
      <c r="BL158" s="14" t="s">
        <v>273</v>
      </c>
      <c r="BM158" s="210" t="s">
        <v>259</v>
      </c>
    </row>
    <row r="159" spans="1:65" s="2" customFormat="1" ht="21.75" customHeight="1">
      <c r="A159" s="28"/>
      <c r="B159" s="29"/>
      <c r="C159" s="199" t="s">
        <v>260</v>
      </c>
      <c r="D159" s="199" t="s">
        <v>159</v>
      </c>
      <c r="E159" s="200" t="s">
        <v>798</v>
      </c>
      <c r="F159" s="201" t="s">
        <v>799</v>
      </c>
      <c r="G159" s="202" t="s">
        <v>297</v>
      </c>
      <c r="H159" s="203">
        <v>6</v>
      </c>
      <c r="I159" s="204">
        <v>2.84</v>
      </c>
      <c r="J159" s="204">
        <f t="shared" si="0"/>
        <v>17.04</v>
      </c>
      <c r="K159" s="205"/>
      <c r="L159" s="33"/>
      <c r="M159" s="206" t="s">
        <v>1</v>
      </c>
      <c r="N159" s="207" t="s">
        <v>42</v>
      </c>
      <c r="O159" s="208">
        <v>0</v>
      </c>
      <c r="P159" s="208">
        <f t="shared" si="1"/>
        <v>0</v>
      </c>
      <c r="Q159" s="208">
        <v>0</v>
      </c>
      <c r="R159" s="208">
        <f t="shared" si="2"/>
        <v>0</v>
      </c>
      <c r="S159" s="208">
        <v>0</v>
      </c>
      <c r="T159" s="209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10" t="s">
        <v>273</v>
      </c>
      <c r="AT159" s="210" t="s">
        <v>159</v>
      </c>
      <c r="AU159" s="210" t="s">
        <v>89</v>
      </c>
      <c r="AY159" s="14" t="s">
        <v>157</v>
      </c>
      <c r="BE159" s="211">
        <f t="shared" si="4"/>
        <v>0</v>
      </c>
      <c r="BF159" s="211">
        <f t="shared" si="5"/>
        <v>17.04</v>
      </c>
      <c r="BG159" s="211">
        <f t="shared" si="6"/>
        <v>0</v>
      </c>
      <c r="BH159" s="211">
        <f t="shared" si="7"/>
        <v>0</v>
      </c>
      <c r="BI159" s="211">
        <f t="shared" si="8"/>
        <v>0</v>
      </c>
      <c r="BJ159" s="14" t="s">
        <v>89</v>
      </c>
      <c r="BK159" s="211">
        <f t="shared" si="9"/>
        <v>17.04</v>
      </c>
      <c r="BL159" s="14" t="s">
        <v>273</v>
      </c>
      <c r="BM159" s="210" t="s">
        <v>263</v>
      </c>
    </row>
    <row r="160" spans="1:65" s="2" customFormat="1" ht="24.2" customHeight="1">
      <c r="A160" s="28"/>
      <c r="B160" s="29"/>
      <c r="C160" s="212" t="s">
        <v>214</v>
      </c>
      <c r="D160" s="212" t="s">
        <v>294</v>
      </c>
      <c r="E160" s="213" t="s">
        <v>800</v>
      </c>
      <c r="F160" s="214" t="s">
        <v>801</v>
      </c>
      <c r="G160" s="215" t="s">
        <v>297</v>
      </c>
      <c r="H160" s="216">
        <v>6</v>
      </c>
      <c r="I160" s="217">
        <v>1.1000000000000001</v>
      </c>
      <c r="J160" s="217">
        <f t="shared" si="0"/>
        <v>6.6</v>
      </c>
      <c r="K160" s="218"/>
      <c r="L160" s="219"/>
      <c r="M160" s="220" t="s">
        <v>1</v>
      </c>
      <c r="N160" s="221" t="s">
        <v>42</v>
      </c>
      <c r="O160" s="208">
        <v>0</v>
      </c>
      <c r="P160" s="208">
        <f t="shared" si="1"/>
        <v>0</v>
      </c>
      <c r="Q160" s="208">
        <v>0</v>
      </c>
      <c r="R160" s="208">
        <f t="shared" si="2"/>
        <v>0</v>
      </c>
      <c r="S160" s="208">
        <v>0</v>
      </c>
      <c r="T160" s="209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10" t="s">
        <v>606</v>
      </c>
      <c r="AT160" s="210" t="s">
        <v>294</v>
      </c>
      <c r="AU160" s="210" t="s">
        <v>89</v>
      </c>
      <c r="AY160" s="14" t="s">
        <v>157</v>
      </c>
      <c r="BE160" s="211">
        <f t="shared" si="4"/>
        <v>0</v>
      </c>
      <c r="BF160" s="211">
        <f t="shared" si="5"/>
        <v>6.6</v>
      </c>
      <c r="BG160" s="211">
        <f t="shared" si="6"/>
        <v>0</v>
      </c>
      <c r="BH160" s="211">
        <f t="shared" si="7"/>
        <v>0</v>
      </c>
      <c r="BI160" s="211">
        <f t="shared" si="8"/>
        <v>0</v>
      </c>
      <c r="BJ160" s="14" t="s">
        <v>89</v>
      </c>
      <c r="BK160" s="211">
        <f t="shared" si="9"/>
        <v>6.6</v>
      </c>
      <c r="BL160" s="14" t="s">
        <v>273</v>
      </c>
      <c r="BM160" s="210" t="s">
        <v>266</v>
      </c>
    </row>
    <row r="161" spans="1:65" s="2" customFormat="1" ht="16.5" customHeight="1">
      <c r="A161" s="28"/>
      <c r="B161" s="29"/>
      <c r="C161" s="199" t="s">
        <v>267</v>
      </c>
      <c r="D161" s="199" t="s">
        <v>159</v>
      </c>
      <c r="E161" s="200" t="s">
        <v>802</v>
      </c>
      <c r="F161" s="201" t="s">
        <v>803</v>
      </c>
      <c r="G161" s="202" t="s">
        <v>297</v>
      </c>
      <c r="H161" s="203">
        <v>88</v>
      </c>
      <c r="I161" s="204">
        <v>1.99</v>
      </c>
      <c r="J161" s="204">
        <f t="shared" si="0"/>
        <v>175.12</v>
      </c>
      <c r="K161" s="205"/>
      <c r="L161" s="33"/>
      <c r="M161" s="206" t="s">
        <v>1</v>
      </c>
      <c r="N161" s="207" t="s">
        <v>42</v>
      </c>
      <c r="O161" s="208">
        <v>0</v>
      </c>
      <c r="P161" s="208">
        <f t="shared" si="1"/>
        <v>0</v>
      </c>
      <c r="Q161" s="208">
        <v>0</v>
      </c>
      <c r="R161" s="208">
        <f t="shared" si="2"/>
        <v>0</v>
      </c>
      <c r="S161" s="208">
        <v>0</v>
      </c>
      <c r="T161" s="209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10" t="s">
        <v>273</v>
      </c>
      <c r="AT161" s="210" t="s">
        <v>159</v>
      </c>
      <c r="AU161" s="210" t="s">
        <v>89</v>
      </c>
      <c r="AY161" s="14" t="s">
        <v>157</v>
      </c>
      <c r="BE161" s="211">
        <f t="shared" si="4"/>
        <v>0</v>
      </c>
      <c r="BF161" s="211">
        <f t="shared" si="5"/>
        <v>175.12</v>
      </c>
      <c r="BG161" s="211">
        <f t="shared" si="6"/>
        <v>0</v>
      </c>
      <c r="BH161" s="211">
        <f t="shared" si="7"/>
        <v>0</v>
      </c>
      <c r="BI161" s="211">
        <f t="shared" si="8"/>
        <v>0</v>
      </c>
      <c r="BJ161" s="14" t="s">
        <v>89</v>
      </c>
      <c r="BK161" s="211">
        <f t="shared" si="9"/>
        <v>175.12</v>
      </c>
      <c r="BL161" s="14" t="s">
        <v>273</v>
      </c>
      <c r="BM161" s="210" t="s">
        <v>270</v>
      </c>
    </row>
    <row r="162" spans="1:65" s="2" customFormat="1" ht="33" customHeight="1">
      <c r="A162" s="28"/>
      <c r="B162" s="29"/>
      <c r="C162" s="212" t="s">
        <v>217</v>
      </c>
      <c r="D162" s="212" t="s">
        <v>294</v>
      </c>
      <c r="E162" s="213" t="s">
        <v>804</v>
      </c>
      <c r="F162" s="214" t="s">
        <v>805</v>
      </c>
      <c r="G162" s="215" t="s">
        <v>297</v>
      </c>
      <c r="H162" s="216">
        <v>88</v>
      </c>
      <c r="I162" s="217">
        <v>0.73</v>
      </c>
      <c r="J162" s="217">
        <f t="shared" si="0"/>
        <v>64.239999999999995</v>
      </c>
      <c r="K162" s="218"/>
      <c r="L162" s="219"/>
      <c r="M162" s="220" t="s">
        <v>1</v>
      </c>
      <c r="N162" s="221" t="s">
        <v>42</v>
      </c>
      <c r="O162" s="208">
        <v>0</v>
      </c>
      <c r="P162" s="208">
        <f t="shared" si="1"/>
        <v>0</v>
      </c>
      <c r="Q162" s="208">
        <v>0</v>
      </c>
      <c r="R162" s="208">
        <f t="shared" si="2"/>
        <v>0</v>
      </c>
      <c r="S162" s="208">
        <v>0</v>
      </c>
      <c r="T162" s="209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10" t="s">
        <v>606</v>
      </c>
      <c r="AT162" s="210" t="s">
        <v>294</v>
      </c>
      <c r="AU162" s="210" t="s">
        <v>89</v>
      </c>
      <c r="AY162" s="14" t="s">
        <v>157</v>
      </c>
      <c r="BE162" s="211">
        <f t="shared" si="4"/>
        <v>0</v>
      </c>
      <c r="BF162" s="211">
        <f t="shared" si="5"/>
        <v>64.239999999999995</v>
      </c>
      <c r="BG162" s="211">
        <f t="shared" si="6"/>
        <v>0</v>
      </c>
      <c r="BH162" s="211">
        <f t="shared" si="7"/>
        <v>0</v>
      </c>
      <c r="BI162" s="211">
        <f t="shared" si="8"/>
        <v>0</v>
      </c>
      <c r="BJ162" s="14" t="s">
        <v>89</v>
      </c>
      <c r="BK162" s="211">
        <f t="shared" si="9"/>
        <v>64.239999999999995</v>
      </c>
      <c r="BL162" s="14" t="s">
        <v>273</v>
      </c>
      <c r="BM162" s="210" t="s">
        <v>273</v>
      </c>
    </row>
    <row r="163" spans="1:65" s="2" customFormat="1" ht="16.5" customHeight="1">
      <c r="A163" s="28"/>
      <c r="B163" s="29"/>
      <c r="C163" s="199" t="s">
        <v>274</v>
      </c>
      <c r="D163" s="199" t="s">
        <v>159</v>
      </c>
      <c r="E163" s="200" t="s">
        <v>806</v>
      </c>
      <c r="F163" s="201" t="s">
        <v>807</v>
      </c>
      <c r="G163" s="202" t="s">
        <v>297</v>
      </c>
      <c r="H163" s="203">
        <v>8</v>
      </c>
      <c r="I163" s="204">
        <v>1.69</v>
      </c>
      <c r="J163" s="204">
        <f t="shared" si="0"/>
        <v>13.52</v>
      </c>
      <c r="K163" s="205"/>
      <c r="L163" s="33"/>
      <c r="M163" s="206" t="s">
        <v>1</v>
      </c>
      <c r="N163" s="207" t="s">
        <v>42</v>
      </c>
      <c r="O163" s="208">
        <v>0</v>
      </c>
      <c r="P163" s="208">
        <f t="shared" si="1"/>
        <v>0</v>
      </c>
      <c r="Q163" s="208">
        <v>0</v>
      </c>
      <c r="R163" s="208">
        <f t="shared" si="2"/>
        <v>0</v>
      </c>
      <c r="S163" s="208">
        <v>0</v>
      </c>
      <c r="T163" s="209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10" t="s">
        <v>273</v>
      </c>
      <c r="AT163" s="210" t="s">
        <v>159</v>
      </c>
      <c r="AU163" s="210" t="s">
        <v>89</v>
      </c>
      <c r="AY163" s="14" t="s">
        <v>157</v>
      </c>
      <c r="BE163" s="211">
        <f t="shared" si="4"/>
        <v>0</v>
      </c>
      <c r="BF163" s="211">
        <f t="shared" si="5"/>
        <v>13.52</v>
      </c>
      <c r="BG163" s="211">
        <f t="shared" si="6"/>
        <v>0</v>
      </c>
      <c r="BH163" s="211">
        <f t="shared" si="7"/>
        <v>0</v>
      </c>
      <c r="BI163" s="211">
        <f t="shared" si="8"/>
        <v>0</v>
      </c>
      <c r="BJ163" s="14" t="s">
        <v>89</v>
      </c>
      <c r="BK163" s="211">
        <f t="shared" si="9"/>
        <v>13.52</v>
      </c>
      <c r="BL163" s="14" t="s">
        <v>273</v>
      </c>
      <c r="BM163" s="210" t="s">
        <v>277</v>
      </c>
    </row>
    <row r="164" spans="1:65" s="2" customFormat="1" ht="33" customHeight="1">
      <c r="A164" s="28"/>
      <c r="B164" s="29"/>
      <c r="C164" s="212" t="s">
        <v>221</v>
      </c>
      <c r="D164" s="212" t="s">
        <v>294</v>
      </c>
      <c r="E164" s="213" t="s">
        <v>808</v>
      </c>
      <c r="F164" s="214" t="s">
        <v>809</v>
      </c>
      <c r="G164" s="215" t="s">
        <v>297</v>
      </c>
      <c r="H164" s="216">
        <v>8</v>
      </c>
      <c r="I164" s="217">
        <v>0.81</v>
      </c>
      <c r="J164" s="217">
        <f t="shared" si="0"/>
        <v>6.48</v>
      </c>
      <c r="K164" s="218"/>
      <c r="L164" s="219"/>
      <c r="M164" s="220" t="s">
        <v>1</v>
      </c>
      <c r="N164" s="221" t="s">
        <v>42</v>
      </c>
      <c r="O164" s="208">
        <v>0</v>
      </c>
      <c r="P164" s="208">
        <f t="shared" si="1"/>
        <v>0</v>
      </c>
      <c r="Q164" s="208">
        <v>0</v>
      </c>
      <c r="R164" s="208">
        <f t="shared" si="2"/>
        <v>0</v>
      </c>
      <c r="S164" s="208">
        <v>0</v>
      </c>
      <c r="T164" s="209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10" t="s">
        <v>606</v>
      </c>
      <c r="AT164" s="210" t="s">
        <v>294</v>
      </c>
      <c r="AU164" s="210" t="s">
        <v>89</v>
      </c>
      <c r="AY164" s="14" t="s">
        <v>157</v>
      </c>
      <c r="BE164" s="211">
        <f t="shared" si="4"/>
        <v>0</v>
      </c>
      <c r="BF164" s="211">
        <f t="shared" si="5"/>
        <v>6.48</v>
      </c>
      <c r="BG164" s="211">
        <f t="shared" si="6"/>
        <v>0</v>
      </c>
      <c r="BH164" s="211">
        <f t="shared" si="7"/>
        <v>0</v>
      </c>
      <c r="BI164" s="211">
        <f t="shared" si="8"/>
        <v>0</v>
      </c>
      <c r="BJ164" s="14" t="s">
        <v>89</v>
      </c>
      <c r="BK164" s="211">
        <f t="shared" si="9"/>
        <v>6.48</v>
      </c>
      <c r="BL164" s="14" t="s">
        <v>273</v>
      </c>
      <c r="BM164" s="210" t="s">
        <v>280</v>
      </c>
    </row>
    <row r="165" spans="1:65" s="2" customFormat="1" ht="16.5" customHeight="1">
      <c r="A165" s="28"/>
      <c r="B165" s="29"/>
      <c r="C165" s="199" t="s">
        <v>281</v>
      </c>
      <c r="D165" s="199" t="s">
        <v>159</v>
      </c>
      <c r="E165" s="200" t="s">
        <v>810</v>
      </c>
      <c r="F165" s="201" t="s">
        <v>811</v>
      </c>
      <c r="G165" s="202" t="s">
        <v>297</v>
      </c>
      <c r="H165" s="203">
        <v>16</v>
      </c>
      <c r="I165" s="204">
        <v>2.84</v>
      </c>
      <c r="J165" s="204">
        <f t="shared" si="0"/>
        <v>45.44</v>
      </c>
      <c r="K165" s="205"/>
      <c r="L165" s="33"/>
      <c r="M165" s="206" t="s">
        <v>1</v>
      </c>
      <c r="N165" s="207" t="s">
        <v>42</v>
      </c>
      <c r="O165" s="208">
        <v>0</v>
      </c>
      <c r="P165" s="208">
        <f t="shared" si="1"/>
        <v>0</v>
      </c>
      <c r="Q165" s="208">
        <v>0</v>
      </c>
      <c r="R165" s="208">
        <f t="shared" si="2"/>
        <v>0</v>
      </c>
      <c r="S165" s="208">
        <v>0</v>
      </c>
      <c r="T165" s="209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10" t="s">
        <v>273</v>
      </c>
      <c r="AT165" s="210" t="s">
        <v>159</v>
      </c>
      <c r="AU165" s="210" t="s">
        <v>89</v>
      </c>
      <c r="AY165" s="14" t="s">
        <v>157</v>
      </c>
      <c r="BE165" s="211">
        <f t="shared" si="4"/>
        <v>0</v>
      </c>
      <c r="BF165" s="211">
        <f t="shared" si="5"/>
        <v>45.44</v>
      </c>
      <c r="BG165" s="211">
        <f t="shared" si="6"/>
        <v>0</v>
      </c>
      <c r="BH165" s="211">
        <f t="shared" si="7"/>
        <v>0</v>
      </c>
      <c r="BI165" s="211">
        <f t="shared" si="8"/>
        <v>0</v>
      </c>
      <c r="BJ165" s="14" t="s">
        <v>89</v>
      </c>
      <c r="BK165" s="211">
        <f t="shared" si="9"/>
        <v>45.44</v>
      </c>
      <c r="BL165" s="14" t="s">
        <v>273</v>
      </c>
      <c r="BM165" s="210" t="s">
        <v>284</v>
      </c>
    </row>
    <row r="166" spans="1:65" s="2" customFormat="1" ht="24.2" customHeight="1">
      <c r="A166" s="28"/>
      <c r="B166" s="29"/>
      <c r="C166" s="212" t="s">
        <v>224</v>
      </c>
      <c r="D166" s="212" t="s">
        <v>294</v>
      </c>
      <c r="E166" s="213" t="s">
        <v>812</v>
      </c>
      <c r="F166" s="214" t="s">
        <v>813</v>
      </c>
      <c r="G166" s="215" t="s">
        <v>297</v>
      </c>
      <c r="H166" s="216">
        <v>16</v>
      </c>
      <c r="I166" s="217">
        <v>1.49</v>
      </c>
      <c r="J166" s="217">
        <f t="shared" si="0"/>
        <v>23.84</v>
      </c>
      <c r="K166" s="218"/>
      <c r="L166" s="219"/>
      <c r="M166" s="220" t="s">
        <v>1</v>
      </c>
      <c r="N166" s="221" t="s">
        <v>42</v>
      </c>
      <c r="O166" s="208">
        <v>0</v>
      </c>
      <c r="P166" s="208">
        <f t="shared" si="1"/>
        <v>0</v>
      </c>
      <c r="Q166" s="208">
        <v>0</v>
      </c>
      <c r="R166" s="208">
        <f t="shared" si="2"/>
        <v>0</v>
      </c>
      <c r="S166" s="208">
        <v>0</v>
      </c>
      <c r="T166" s="209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10" t="s">
        <v>606</v>
      </c>
      <c r="AT166" s="210" t="s">
        <v>294</v>
      </c>
      <c r="AU166" s="210" t="s">
        <v>89</v>
      </c>
      <c r="AY166" s="14" t="s">
        <v>157</v>
      </c>
      <c r="BE166" s="211">
        <f t="shared" si="4"/>
        <v>0</v>
      </c>
      <c r="BF166" s="211">
        <f t="shared" si="5"/>
        <v>23.84</v>
      </c>
      <c r="BG166" s="211">
        <f t="shared" si="6"/>
        <v>0</v>
      </c>
      <c r="BH166" s="211">
        <f t="shared" si="7"/>
        <v>0</v>
      </c>
      <c r="BI166" s="211">
        <f t="shared" si="8"/>
        <v>0</v>
      </c>
      <c r="BJ166" s="14" t="s">
        <v>89</v>
      </c>
      <c r="BK166" s="211">
        <f t="shared" si="9"/>
        <v>23.84</v>
      </c>
      <c r="BL166" s="14" t="s">
        <v>273</v>
      </c>
      <c r="BM166" s="210" t="s">
        <v>288</v>
      </c>
    </row>
    <row r="167" spans="1:65" s="2" customFormat="1" ht="16.5" customHeight="1">
      <c r="A167" s="28"/>
      <c r="B167" s="29"/>
      <c r="C167" s="199" t="s">
        <v>290</v>
      </c>
      <c r="D167" s="199" t="s">
        <v>159</v>
      </c>
      <c r="E167" s="200" t="s">
        <v>814</v>
      </c>
      <c r="F167" s="201" t="s">
        <v>815</v>
      </c>
      <c r="G167" s="202" t="s">
        <v>297</v>
      </c>
      <c r="H167" s="203">
        <v>8</v>
      </c>
      <c r="I167" s="204">
        <v>2.84</v>
      </c>
      <c r="J167" s="204">
        <f t="shared" si="0"/>
        <v>22.72</v>
      </c>
      <c r="K167" s="205"/>
      <c r="L167" s="33"/>
      <c r="M167" s="206" t="s">
        <v>1</v>
      </c>
      <c r="N167" s="207" t="s">
        <v>42</v>
      </c>
      <c r="O167" s="208">
        <v>0</v>
      </c>
      <c r="P167" s="208">
        <f t="shared" si="1"/>
        <v>0</v>
      </c>
      <c r="Q167" s="208">
        <v>0</v>
      </c>
      <c r="R167" s="208">
        <f t="shared" si="2"/>
        <v>0</v>
      </c>
      <c r="S167" s="208">
        <v>0</v>
      </c>
      <c r="T167" s="209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10" t="s">
        <v>273</v>
      </c>
      <c r="AT167" s="210" t="s">
        <v>159</v>
      </c>
      <c r="AU167" s="210" t="s">
        <v>89</v>
      </c>
      <c r="AY167" s="14" t="s">
        <v>157</v>
      </c>
      <c r="BE167" s="211">
        <f t="shared" si="4"/>
        <v>0</v>
      </c>
      <c r="BF167" s="211">
        <f t="shared" si="5"/>
        <v>22.72</v>
      </c>
      <c r="BG167" s="211">
        <f t="shared" si="6"/>
        <v>0</v>
      </c>
      <c r="BH167" s="211">
        <f t="shared" si="7"/>
        <v>0</v>
      </c>
      <c r="BI167" s="211">
        <f t="shared" si="8"/>
        <v>0</v>
      </c>
      <c r="BJ167" s="14" t="s">
        <v>89</v>
      </c>
      <c r="BK167" s="211">
        <f t="shared" si="9"/>
        <v>22.72</v>
      </c>
      <c r="BL167" s="14" t="s">
        <v>273</v>
      </c>
      <c r="BM167" s="210" t="s">
        <v>293</v>
      </c>
    </row>
    <row r="168" spans="1:65" s="2" customFormat="1" ht="24.2" customHeight="1">
      <c r="A168" s="28"/>
      <c r="B168" s="29"/>
      <c r="C168" s="212" t="s">
        <v>228</v>
      </c>
      <c r="D168" s="212" t="s">
        <v>294</v>
      </c>
      <c r="E168" s="213" t="s">
        <v>816</v>
      </c>
      <c r="F168" s="214" t="s">
        <v>817</v>
      </c>
      <c r="G168" s="215" t="s">
        <v>297</v>
      </c>
      <c r="H168" s="216">
        <v>8</v>
      </c>
      <c r="I168" s="217">
        <v>1.75</v>
      </c>
      <c r="J168" s="217">
        <f t="shared" si="0"/>
        <v>14</v>
      </c>
      <c r="K168" s="218"/>
      <c r="L168" s="219"/>
      <c r="M168" s="220" t="s">
        <v>1</v>
      </c>
      <c r="N168" s="221" t="s">
        <v>42</v>
      </c>
      <c r="O168" s="208">
        <v>0</v>
      </c>
      <c r="P168" s="208">
        <f t="shared" si="1"/>
        <v>0</v>
      </c>
      <c r="Q168" s="208">
        <v>0</v>
      </c>
      <c r="R168" s="208">
        <f t="shared" si="2"/>
        <v>0</v>
      </c>
      <c r="S168" s="208">
        <v>0</v>
      </c>
      <c r="T168" s="209">
        <f t="shared" si="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210" t="s">
        <v>606</v>
      </c>
      <c r="AT168" s="210" t="s">
        <v>294</v>
      </c>
      <c r="AU168" s="210" t="s">
        <v>89</v>
      </c>
      <c r="AY168" s="14" t="s">
        <v>157</v>
      </c>
      <c r="BE168" s="211">
        <f t="shared" si="4"/>
        <v>0</v>
      </c>
      <c r="BF168" s="211">
        <f t="shared" si="5"/>
        <v>14</v>
      </c>
      <c r="BG168" s="211">
        <f t="shared" si="6"/>
        <v>0</v>
      </c>
      <c r="BH168" s="211">
        <f t="shared" si="7"/>
        <v>0</v>
      </c>
      <c r="BI168" s="211">
        <f t="shared" si="8"/>
        <v>0</v>
      </c>
      <c r="BJ168" s="14" t="s">
        <v>89</v>
      </c>
      <c r="BK168" s="211">
        <f t="shared" si="9"/>
        <v>14</v>
      </c>
      <c r="BL168" s="14" t="s">
        <v>273</v>
      </c>
      <c r="BM168" s="210" t="s">
        <v>298</v>
      </c>
    </row>
    <row r="169" spans="1:65" s="2" customFormat="1" ht="16.5" customHeight="1">
      <c r="A169" s="28"/>
      <c r="B169" s="29"/>
      <c r="C169" s="199" t="s">
        <v>299</v>
      </c>
      <c r="D169" s="199" t="s">
        <v>159</v>
      </c>
      <c r="E169" s="200" t="s">
        <v>818</v>
      </c>
      <c r="F169" s="201" t="s">
        <v>819</v>
      </c>
      <c r="G169" s="202" t="s">
        <v>297</v>
      </c>
      <c r="H169" s="203">
        <v>8</v>
      </c>
      <c r="I169" s="204">
        <v>3.11</v>
      </c>
      <c r="J169" s="204">
        <f t="shared" si="0"/>
        <v>24.88</v>
      </c>
      <c r="K169" s="205"/>
      <c r="L169" s="33"/>
      <c r="M169" s="206" t="s">
        <v>1</v>
      </c>
      <c r="N169" s="207" t="s">
        <v>42</v>
      </c>
      <c r="O169" s="208">
        <v>0</v>
      </c>
      <c r="P169" s="208">
        <f t="shared" si="1"/>
        <v>0</v>
      </c>
      <c r="Q169" s="208">
        <v>0</v>
      </c>
      <c r="R169" s="208">
        <f t="shared" si="2"/>
        <v>0</v>
      </c>
      <c r="S169" s="208">
        <v>0</v>
      </c>
      <c r="T169" s="209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10" t="s">
        <v>273</v>
      </c>
      <c r="AT169" s="210" t="s">
        <v>159</v>
      </c>
      <c r="AU169" s="210" t="s">
        <v>89</v>
      </c>
      <c r="AY169" s="14" t="s">
        <v>157</v>
      </c>
      <c r="BE169" s="211">
        <f t="shared" si="4"/>
        <v>0</v>
      </c>
      <c r="BF169" s="211">
        <f t="shared" si="5"/>
        <v>24.88</v>
      </c>
      <c r="BG169" s="211">
        <f t="shared" si="6"/>
        <v>0</v>
      </c>
      <c r="BH169" s="211">
        <f t="shared" si="7"/>
        <v>0</v>
      </c>
      <c r="BI169" s="211">
        <f t="shared" si="8"/>
        <v>0</v>
      </c>
      <c r="BJ169" s="14" t="s">
        <v>89</v>
      </c>
      <c r="BK169" s="211">
        <f t="shared" si="9"/>
        <v>24.88</v>
      </c>
      <c r="BL169" s="14" t="s">
        <v>273</v>
      </c>
      <c r="BM169" s="210" t="s">
        <v>302</v>
      </c>
    </row>
    <row r="170" spans="1:65" s="2" customFormat="1" ht="24.2" customHeight="1">
      <c r="A170" s="28"/>
      <c r="B170" s="29"/>
      <c r="C170" s="212" t="s">
        <v>231</v>
      </c>
      <c r="D170" s="212" t="s">
        <v>294</v>
      </c>
      <c r="E170" s="213" t="s">
        <v>820</v>
      </c>
      <c r="F170" s="214" t="s">
        <v>821</v>
      </c>
      <c r="G170" s="215" t="s">
        <v>297</v>
      </c>
      <c r="H170" s="216">
        <v>8</v>
      </c>
      <c r="I170" s="217">
        <v>0.72</v>
      </c>
      <c r="J170" s="217">
        <f t="shared" si="0"/>
        <v>5.76</v>
      </c>
      <c r="K170" s="218"/>
      <c r="L170" s="219"/>
      <c r="M170" s="220" t="s">
        <v>1</v>
      </c>
      <c r="N170" s="221" t="s">
        <v>42</v>
      </c>
      <c r="O170" s="208">
        <v>0</v>
      </c>
      <c r="P170" s="208">
        <f t="shared" si="1"/>
        <v>0</v>
      </c>
      <c r="Q170" s="208">
        <v>0</v>
      </c>
      <c r="R170" s="208">
        <f t="shared" si="2"/>
        <v>0</v>
      </c>
      <c r="S170" s="208">
        <v>0</v>
      </c>
      <c r="T170" s="209">
        <f t="shared" si="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10" t="s">
        <v>606</v>
      </c>
      <c r="AT170" s="210" t="s">
        <v>294</v>
      </c>
      <c r="AU170" s="210" t="s">
        <v>89</v>
      </c>
      <c r="AY170" s="14" t="s">
        <v>157</v>
      </c>
      <c r="BE170" s="211">
        <f t="shared" si="4"/>
        <v>0</v>
      </c>
      <c r="BF170" s="211">
        <f t="shared" si="5"/>
        <v>5.76</v>
      </c>
      <c r="BG170" s="211">
        <f t="shared" si="6"/>
        <v>0</v>
      </c>
      <c r="BH170" s="211">
        <f t="shared" si="7"/>
        <v>0</v>
      </c>
      <c r="BI170" s="211">
        <f t="shared" si="8"/>
        <v>0</v>
      </c>
      <c r="BJ170" s="14" t="s">
        <v>89</v>
      </c>
      <c r="BK170" s="211">
        <f t="shared" si="9"/>
        <v>5.76</v>
      </c>
      <c r="BL170" s="14" t="s">
        <v>273</v>
      </c>
      <c r="BM170" s="210" t="s">
        <v>305</v>
      </c>
    </row>
    <row r="171" spans="1:65" s="2" customFormat="1" ht="16.5" customHeight="1">
      <c r="A171" s="28"/>
      <c r="B171" s="29"/>
      <c r="C171" s="199" t="s">
        <v>306</v>
      </c>
      <c r="D171" s="199" t="s">
        <v>159</v>
      </c>
      <c r="E171" s="200" t="s">
        <v>822</v>
      </c>
      <c r="F171" s="201" t="s">
        <v>823</v>
      </c>
      <c r="G171" s="202" t="s">
        <v>326</v>
      </c>
      <c r="H171" s="203">
        <v>1</v>
      </c>
      <c r="I171" s="204">
        <v>104.5</v>
      </c>
      <c r="J171" s="204">
        <f t="shared" si="0"/>
        <v>104.5</v>
      </c>
      <c r="K171" s="205"/>
      <c r="L171" s="33"/>
      <c r="M171" s="206" t="s">
        <v>1</v>
      </c>
      <c r="N171" s="207" t="s">
        <v>42</v>
      </c>
      <c r="O171" s="208">
        <v>0</v>
      </c>
      <c r="P171" s="208">
        <f t="shared" si="1"/>
        <v>0</v>
      </c>
      <c r="Q171" s="208">
        <v>0</v>
      </c>
      <c r="R171" s="208">
        <f t="shared" si="2"/>
        <v>0</v>
      </c>
      <c r="S171" s="208">
        <v>0</v>
      </c>
      <c r="T171" s="209">
        <f t="shared" si="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10" t="s">
        <v>273</v>
      </c>
      <c r="AT171" s="210" t="s">
        <v>159</v>
      </c>
      <c r="AU171" s="210" t="s">
        <v>89</v>
      </c>
      <c r="AY171" s="14" t="s">
        <v>157</v>
      </c>
      <c r="BE171" s="211">
        <f t="shared" si="4"/>
        <v>0</v>
      </c>
      <c r="BF171" s="211">
        <f t="shared" si="5"/>
        <v>104.5</v>
      </c>
      <c r="BG171" s="211">
        <f t="shared" si="6"/>
        <v>0</v>
      </c>
      <c r="BH171" s="211">
        <f t="shared" si="7"/>
        <v>0</v>
      </c>
      <c r="BI171" s="211">
        <f t="shared" si="8"/>
        <v>0</v>
      </c>
      <c r="BJ171" s="14" t="s">
        <v>89</v>
      </c>
      <c r="BK171" s="211">
        <f t="shared" si="9"/>
        <v>104.5</v>
      </c>
      <c r="BL171" s="14" t="s">
        <v>273</v>
      </c>
      <c r="BM171" s="210" t="s">
        <v>309</v>
      </c>
    </row>
    <row r="172" spans="1:65" s="2" customFormat="1" ht="16.5" customHeight="1">
      <c r="A172" s="28"/>
      <c r="B172" s="29"/>
      <c r="C172" s="199" t="s">
        <v>235</v>
      </c>
      <c r="D172" s="199" t="s">
        <v>159</v>
      </c>
      <c r="E172" s="200" t="s">
        <v>824</v>
      </c>
      <c r="F172" s="201" t="s">
        <v>825</v>
      </c>
      <c r="G172" s="202" t="s">
        <v>434</v>
      </c>
      <c r="H172" s="203">
        <v>19.280999999999999</v>
      </c>
      <c r="I172" s="204">
        <v>1</v>
      </c>
      <c r="J172" s="204">
        <f t="shared" si="0"/>
        <v>19.28</v>
      </c>
      <c r="K172" s="205"/>
      <c r="L172" s="33"/>
      <c r="M172" s="206" t="s">
        <v>1</v>
      </c>
      <c r="N172" s="207" t="s">
        <v>42</v>
      </c>
      <c r="O172" s="208">
        <v>0</v>
      </c>
      <c r="P172" s="208">
        <f t="shared" si="1"/>
        <v>0</v>
      </c>
      <c r="Q172" s="208">
        <v>0</v>
      </c>
      <c r="R172" s="208">
        <f t="shared" si="2"/>
        <v>0</v>
      </c>
      <c r="S172" s="208">
        <v>0</v>
      </c>
      <c r="T172" s="209">
        <f t="shared" si="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10" t="s">
        <v>273</v>
      </c>
      <c r="AT172" s="210" t="s">
        <v>159</v>
      </c>
      <c r="AU172" s="210" t="s">
        <v>89</v>
      </c>
      <c r="AY172" s="14" t="s">
        <v>157</v>
      </c>
      <c r="BE172" s="211">
        <f t="shared" si="4"/>
        <v>0</v>
      </c>
      <c r="BF172" s="211">
        <f t="shared" si="5"/>
        <v>19.28</v>
      </c>
      <c r="BG172" s="211">
        <f t="shared" si="6"/>
        <v>0</v>
      </c>
      <c r="BH172" s="211">
        <f t="shared" si="7"/>
        <v>0</v>
      </c>
      <c r="BI172" s="211">
        <f t="shared" si="8"/>
        <v>0</v>
      </c>
      <c r="BJ172" s="14" t="s">
        <v>89</v>
      </c>
      <c r="BK172" s="211">
        <f t="shared" si="9"/>
        <v>19.28</v>
      </c>
      <c r="BL172" s="14" t="s">
        <v>273</v>
      </c>
      <c r="BM172" s="210" t="s">
        <v>312</v>
      </c>
    </row>
    <row r="173" spans="1:65" s="2" customFormat="1" ht="16.5" customHeight="1">
      <c r="A173" s="28"/>
      <c r="B173" s="29"/>
      <c r="C173" s="199" t="s">
        <v>313</v>
      </c>
      <c r="D173" s="199" t="s">
        <v>159</v>
      </c>
      <c r="E173" s="200" t="s">
        <v>826</v>
      </c>
      <c r="F173" s="201" t="s">
        <v>827</v>
      </c>
      <c r="G173" s="202" t="s">
        <v>434</v>
      </c>
      <c r="H173" s="203">
        <v>13.513</v>
      </c>
      <c r="I173" s="204">
        <v>3</v>
      </c>
      <c r="J173" s="204">
        <f t="shared" si="0"/>
        <v>40.54</v>
      </c>
      <c r="K173" s="205"/>
      <c r="L173" s="33"/>
      <c r="M173" s="206" t="s">
        <v>1</v>
      </c>
      <c r="N173" s="207" t="s">
        <v>42</v>
      </c>
      <c r="O173" s="208">
        <v>0</v>
      </c>
      <c r="P173" s="208">
        <f t="shared" si="1"/>
        <v>0</v>
      </c>
      <c r="Q173" s="208">
        <v>0</v>
      </c>
      <c r="R173" s="208">
        <f t="shared" si="2"/>
        <v>0</v>
      </c>
      <c r="S173" s="208">
        <v>0</v>
      </c>
      <c r="T173" s="209">
        <f t="shared" si="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10" t="s">
        <v>273</v>
      </c>
      <c r="AT173" s="210" t="s">
        <v>159</v>
      </c>
      <c r="AU173" s="210" t="s">
        <v>89</v>
      </c>
      <c r="AY173" s="14" t="s">
        <v>157</v>
      </c>
      <c r="BE173" s="211">
        <f t="shared" si="4"/>
        <v>0</v>
      </c>
      <c r="BF173" s="211">
        <f t="shared" si="5"/>
        <v>40.54</v>
      </c>
      <c r="BG173" s="211">
        <f t="shared" si="6"/>
        <v>0</v>
      </c>
      <c r="BH173" s="211">
        <f t="shared" si="7"/>
        <v>0</v>
      </c>
      <c r="BI173" s="211">
        <f t="shared" si="8"/>
        <v>0</v>
      </c>
      <c r="BJ173" s="14" t="s">
        <v>89</v>
      </c>
      <c r="BK173" s="211">
        <f t="shared" si="9"/>
        <v>40.54</v>
      </c>
      <c r="BL173" s="14" t="s">
        <v>273</v>
      </c>
      <c r="BM173" s="210" t="s">
        <v>316</v>
      </c>
    </row>
    <row r="174" spans="1:65" s="2" customFormat="1" ht="16.5" customHeight="1">
      <c r="A174" s="28"/>
      <c r="B174" s="29"/>
      <c r="C174" s="199" t="s">
        <v>238</v>
      </c>
      <c r="D174" s="199" t="s">
        <v>159</v>
      </c>
      <c r="E174" s="200" t="s">
        <v>828</v>
      </c>
      <c r="F174" s="201" t="s">
        <v>829</v>
      </c>
      <c r="G174" s="202" t="s">
        <v>434</v>
      </c>
      <c r="H174" s="203">
        <v>19.280999999999999</v>
      </c>
      <c r="I174" s="204">
        <v>6</v>
      </c>
      <c r="J174" s="204">
        <f t="shared" si="0"/>
        <v>115.69</v>
      </c>
      <c r="K174" s="205"/>
      <c r="L174" s="33"/>
      <c r="M174" s="206" t="s">
        <v>1</v>
      </c>
      <c r="N174" s="207" t="s">
        <v>42</v>
      </c>
      <c r="O174" s="208">
        <v>0</v>
      </c>
      <c r="P174" s="208">
        <f t="shared" si="1"/>
        <v>0</v>
      </c>
      <c r="Q174" s="208">
        <v>0</v>
      </c>
      <c r="R174" s="208">
        <f t="shared" si="2"/>
        <v>0</v>
      </c>
      <c r="S174" s="208">
        <v>0</v>
      </c>
      <c r="T174" s="209">
        <f t="shared" si="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210" t="s">
        <v>273</v>
      </c>
      <c r="AT174" s="210" t="s">
        <v>159</v>
      </c>
      <c r="AU174" s="210" t="s">
        <v>89</v>
      </c>
      <c r="AY174" s="14" t="s">
        <v>157</v>
      </c>
      <c r="BE174" s="211">
        <f t="shared" si="4"/>
        <v>0</v>
      </c>
      <c r="BF174" s="211">
        <f t="shared" si="5"/>
        <v>115.69</v>
      </c>
      <c r="BG174" s="211">
        <f t="shared" si="6"/>
        <v>0</v>
      </c>
      <c r="BH174" s="211">
        <f t="shared" si="7"/>
        <v>0</v>
      </c>
      <c r="BI174" s="211">
        <f t="shared" si="8"/>
        <v>0</v>
      </c>
      <c r="BJ174" s="14" t="s">
        <v>89</v>
      </c>
      <c r="BK174" s="211">
        <f t="shared" si="9"/>
        <v>115.69</v>
      </c>
      <c r="BL174" s="14" t="s">
        <v>273</v>
      </c>
      <c r="BM174" s="210" t="s">
        <v>319</v>
      </c>
    </row>
    <row r="175" spans="1:65" s="12" customFormat="1" ht="20.85" customHeight="1">
      <c r="B175" s="184"/>
      <c r="C175" s="185"/>
      <c r="D175" s="186" t="s">
        <v>75</v>
      </c>
      <c r="E175" s="197" t="s">
        <v>191</v>
      </c>
      <c r="F175" s="197" t="s">
        <v>289</v>
      </c>
      <c r="G175" s="185"/>
      <c r="H175" s="185"/>
      <c r="I175" s="185"/>
      <c r="J175" s="198">
        <f>BK175</f>
        <v>198</v>
      </c>
      <c r="K175" s="185"/>
      <c r="L175" s="189"/>
      <c r="M175" s="190"/>
      <c r="N175" s="191"/>
      <c r="O175" s="191"/>
      <c r="P175" s="192">
        <f>P176</f>
        <v>0</v>
      </c>
      <c r="Q175" s="191"/>
      <c r="R175" s="192">
        <f>R176</f>
        <v>0</v>
      </c>
      <c r="S175" s="191"/>
      <c r="T175" s="193">
        <f>T176</f>
        <v>0</v>
      </c>
      <c r="AR175" s="194" t="s">
        <v>83</v>
      </c>
      <c r="AT175" s="195" t="s">
        <v>75</v>
      </c>
      <c r="AU175" s="195" t="s">
        <v>89</v>
      </c>
      <c r="AY175" s="194" t="s">
        <v>157</v>
      </c>
      <c r="BK175" s="196">
        <f>BK176</f>
        <v>198</v>
      </c>
    </row>
    <row r="176" spans="1:65" s="2" customFormat="1" ht="37.9" customHeight="1">
      <c r="A176" s="28"/>
      <c r="B176" s="29"/>
      <c r="C176" s="199" t="s">
        <v>320</v>
      </c>
      <c r="D176" s="199" t="s">
        <v>159</v>
      </c>
      <c r="E176" s="200" t="s">
        <v>830</v>
      </c>
      <c r="F176" s="201" t="s">
        <v>831</v>
      </c>
      <c r="G176" s="202" t="s">
        <v>832</v>
      </c>
      <c r="H176" s="203">
        <v>6</v>
      </c>
      <c r="I176" s="204">
        <v>33</v>
      </c>
      <c r="J176" s="204">
        <f>ROUND(I176*H176,2)</f>
        <v>198</v>
      </c>
      <c r="K176" s="205"/>
      <c r="L176" s="33"/>
      <c r="M176" s="206" t="s">
        <v>1</v>
      </c>
      <c r="N176" s="207" t="s">
        <v>42</v>
      </c>
      <c r="O176" s="208">
        <v>0</v>
      </c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10" t="s">
        <v>163</v>
      </c>
      <c r="AT176" s="210" t="s">
        <v>159</v>
      </c>
      <c r="AU176" s="210" t="s">
        <v>167</v>
      </c>
      <c r="AY176" s="14" t="s">
        <v>157</v>
      </c>
      <c r="BE176" s="211">
        <f>IF(N176="základná",J176,0)</f>
        <v>0</v>
      </c>
      <c r="BF176" s="211">
        <f>IF(N176="znížená",J176,0)</f>
        <v>198</v>
      </c>
      <c r="BG176" s="211">
        <f>IF(N176="zákl. prenesená",J176,0)</f>
        <v>0</v>
      </c>
      <c r="BH176" s="211">
        <f>IF(N176="zníž. prenesená",J176,0)</f>
        <v>0</v>
      </c>
      <c r="BI176" s="211">
        <f>IF(N176="nulová",J176,0)</f>
        <v>0</v>
      </c>
      <c r="BJ176" s="14" t="s">
        <v>89</v>
      </c>
      <c r="BK176" s="211">
        <f>ROUND(I176*H176,2)</f>
        <v>198</v>
      </c>
      <c r="BL176" s="14" t="s">
        <v>163</v>
      </c>
      <c r="BM176" s="210" t="s">
        <v>323</v>
      </c>
    </row>
    <row r="177" spans="1:65" s="12" customFormat="1" ht="22.9" customHeight="1">
      <c r="B177" s="184"/>
      <c r="C177" s="185"/>
      <c r="D177" s="186" t="s">
        <v>75</v>
      </c>
      <c r="E177" s="197" t="s">
        <v>833</v>
      </c>
      <c r="F177" s="197" t="s">
        <v>834</v>
      </c>
      <c r="G177" s="185"/>
      <c r="H177" s="185"/>
      <c r="I177" s="185"/>
      <c r="J177" s="198">
        <f>BK177</f>
        <v>146.16</v>
      </c>
      <c r="K177" s="185"/>
      <c r="L177" s="189"/>
      <c r="M177" s="190"/>
      <c r="N177" s="191"/>
      <c r="O177" s="191"/>
      <c r="P177" s="192">
        <f>P178</f>
        <v>0</v>
      </c>
      <c r="Q177" s="191"/>
      <c r="R177" s="192">
        <f>R178</f>
        <v>0</v>
      </c>
      <c r="S177" s="191"/>
      <c r="T177" s="193">
        <f>T178</f>
        <v>0</v>
      </c>
      <c r="AR177" s="194" t="s">
        <v>167</v>
      </c>
      <c r="AT177" s="195" t="s">
        <v>75</v>
      </c>
      <c r="AU177" s="195" t="s">
        <v>83</v>
      </c>
      <c r="AY177" s="194" t="s">
        <v>157</v>
      </c>
      <c r="BK177" s="196">
        <f>BK178</f>
        <v>146.16</v>
      </c>
    </row>
    <row r="178" spans="1:65" s="2" customFormat="1" ht="24.2" customHeight="1">
      <c r="A178" s="28"/>
      <c r="B178" s="29"/>
      <c r="C178" s="199" t="s">
        <v>242</v>
      </c>
      <c r="D178" s="199" t="s">
        <v>159</v>
      </c>
      <c r="E178" s="200" t="s">
        <v>835</v>
      </c>
      <c r="F178" s="201" t="s">
        <v>836</v>
      </c>
      <c r="G178" s="202" t="s">
        <v>287</v>
      </c>
      <c r="H178" s="203">
        <v>24</v>
      </c>
      <c r="I178" s="204">
        <v>6.09</v>
      </c>
      <c r="J178" s="204">
        <f>ROUND(I178*H178,2)</f>
        <v>146.16</v>
      </c>
      <c r="K178" s="205"/>
      <c r="L178" s="33"/>
      <c r="M178" s="222" t="s">
        <v>1</v>
      </c>
      <c r="N178" s="223" t="s">
        <v>42</v>
      </c>
      <c r="O178" s="224">
        <v>0</v>
      </c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210" t="s">
        <v>273</v>
      </c>
      <c r="AT178" s="210" t="s">
        <v>159</v>
      </c>
      <c r="AU178" s="210" t="s">
        <v>89</v>
      </c>
      <c r="AY178" s="14" t="s">
        <v>157</v>
      </c>
      <c r="BE178" s="211">
        <f>IF(N178="základná",J178,0)</f>
        <v>0</v>
      </c>
      <c r="BF178" s="211">
        <f>IF(N178="znížená",J178,0)</f>
        <v>146.16</v>
      </c>
      <c r="BG178" s="211">
        <f>IF(N178="zákl. prenesená",J178,0)</f>
        <v>0</v>
      </c>
      <c r="BH178" s="211">
        <f>IF(N178="zníž. prenesená",J178,0)</f>
        <v>0</v>
      </c>
      <c r="BI178" s="211">
        <f>IF(N178="nulová",J178,0)</f>
        <v>0</v>
      </c>
      <c r="BJ178" s="14" t="s">
        <v>89</v>
      </c>
      <c r="BK178" s="211">
        <f>ROUND(I178*H178,2)</f>
        <v>146.16</v>
      </c>
      <c r="BL178" s="14" t="s">
        <v>273</v>
      </c>
      <c r="BM178" s="210" t="s">
        <v>327</v>
      </c>
    </row>
    <row r="179" spans="1:65" s="2" customFormat="1" ht="6.95" customHeight="1">
      <c r="A179" s="28"/>
      <c r="B179" s="52"/>
      <c r="C179" s="53"/>
      <c r="D179" s="53"/>
      <c r="E179" s="53"/>
      <c r="F179" s="53"/>
      <c r="G179" s="53"/>
      <c r="H179" s="53"/>
      <c r="I179" s="53"/>
      <c r="J179" s="53"/>
      <c r="K179" s="53"/>
      <c r="L179" s="33"/>
      <c r="M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</row>
  </sheetData>
  <sheetProtection algorithmName="SHA-512" hashValue="CR8RH9+p05+1PkAM7BSjPiIEx1tN+UYNIv1mCThVb4DdtC3zhuDocJtHw4w4ktCV4Bm8yxeEjsJk7cwC5xhvHQ==" saltValue="G77rLbPzeKVE3EXo1XKjP2kmWmNwjyYojvbcsjYhNPsoJjlP1qntPDW1zVxRZVp4J+p3zcczzspncImL9gSaiA==" spinCount="100000" sheet="1" objects="1" scenarios="1" formatColumns="0" formatRows="0" autoFilter="0"/>
  <autoFilter ref="C127:K178"/>
  <mergeCells count="11">
    <mergeCell ref="L2:V2"/>
    <mergeCell ref="E87:H87"/>
    <mergeCell ref="E89:H89"/>
    <mergeCell ref="E116:H116"/>
    <mergeCell ref="E118:H118"/>
    <mergeCell ref="E120:H120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108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7"/>
      <c r="AT3" s="14" t="s">
        <v>76</v>
      </c>
    </row>
    <row r="4" spans="1:46" s="1" customFormat="1" ht="24.95" customHeight="1">
      <c r="B4" s="17"/>
      <c r="D4" s="115" t="s">
        <v>112</v>
      </c>
      <c r="L4" s="17"/>
      <c r="M4" s="116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7" t="s">
        <v>13</v>
      </c>
      <c r="L6" s="17"/>
    </row>
    <row r="7" spans="1:46" s="1" customFormat="1" ht="16.5" customHeight="1">
      <c r="B7" s="17"/>
      <c r="E7" s="269" t="str">
        <f>'Rekapitulácia stavby'!K6</f>
        <v>ZŠ Cabajská - školský a stravovací pavilón v Nitre - zateplenie</v>
      </c>
      <c r="F7" s="270"/>
      <c r="G7" s="270"/>
      <c r="H7" s="270"/>
      <c r="L7" s="17"/>
    </row>
    <row r="8" spans="1:46" s="1" customFormat="1" ht="12" customHeight="1">
      <c r="B8" s="17"/>
      <c r="D8" s="117" t="s">
        <v>113</v>
      </c>
      <c r="L8" s="17"/>
    </row>
    <row r="9" spans="1:46" s="2" customFormat="1" ht="16.5" customHeight="1">
      <c r="A9" s="28"/>
      <c r="B9" s="33"/>
      <c r="C9" s="28"/>
      <c r="D9" s="28"/>
      <c r="E9" s="269" t="s">
        <v>948</v>
      </c>
      <c r="F9" s="271"/>
      <c r="G9" s="271"/>
      <c r="H9" s="271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33"/>
      <c r="C10" s="28"/>
      <c r="D10" s="117" t="s">
        <v>115</v>
      </c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33"/>
      <c r="C11" s="28"/>
      <c r="D11" s="28"/>
      <c r="E11" s="272" t="s">
        <v>1106</v>
      </c>
      <c r="F11" s="271"/>
      <c r="G11" s="271"/>
      <c r="H11" s="271"/>
      <c r="I11" s="28"/>
      <c r="J11" s="28"/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33"/>
      <c r="C13" s="28"/>
      <c r="D13" s="117" t="s">
        <v>15</v>
      </c>
      <c r="E13" s="28"/>
      <c r="F13" s="108" t="s">
        <v>1</v>
      </c>
      <c r="G13" s="28"/>
      <c r="H13" s="28"/>
      <c r="I13" s="117" t="s">
        <v>16</v>
      </c>
      <c r="J13" s="108" t="s">
        <v>1</v>
      </c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7" t="s">
        <v>17</v>
      </c>
      <c r="E14" s="28"/>
      <c r="F14" s="108" t="s">
        <v>18</v>
      </c>
      <c r="G14" s="28"/>
      <c r="H14" s="28"/>
      <c r="I14" s="117" t="s">
        <v>19</v>
      </c>
      <c r="J14" s="118" t="str">
        <f>'Rekapitulácia stavby'!AN8</f>
        <v>4. 11. 2021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33"/>
      <c r="C16" s="28"/>
      <c r="D16" s="117" t="s">
        <v>21</v>
      </c>
      <c r="E16" s="28"/>
      <c r="F16" s="28"/>
      <c r="G16" s="28"/>
      <c r="H16" s="28"/>
      <c r="I16" s="117" t="s">
        <v>22</v>
      </c>
      <c r="J16" s="108" t="s">
        <v>23</v>
      </c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33"/>
      <c r="C17" s="28"/>
      <c r="D17" s="28"/>
      <c r="E17" s="108" t="s">
        <v>24</v>
      </c>
      <c r="F17" s="28"/>
      <c r="G17" s="28"/>
      <c r="H17" s="28"/>
      <c r="I17" s="117" t="s">
        <v>25</v>
      </c>
      <c r="J17" s="108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33"/>
      <c r="C19" s="28"/>
      <c r="D19" s="117" t="s">
        <v>26</v>
      </c>
      <c r="E19" s="28"/>
      <c r="F19" s="28"/>
      <c r="G19" s="28"/>
      <c r="H19" s="28"/>
      <c r="I19" s="117" t="s">
        <v>22</v>
      </c>
      <c r="J19" s="108" t="s">
        <v>27</v>
      </c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33"/>
      <c r="C20" s="28"/>
      <c r="D20" s="28"/>
      <c r="E20" s="108" t="s">
        <v>28</v>
      </c>
      <c r="F20" s="28"/>
      <c r="G20" s="28"/>
      <c r="H20" s="28"/>
      <c r="I20" s="117" t="s">
        <v>25</v>
      </c>
      <c r="J20" s="108" t="s">
        <v>29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33"/>
      <c r="C22" s="28"/>
      <c r="D22" s="117" t="s">
        <v>31</v>
      </c>
      <c r="E22" s="28"/>
      <c r="F22" s="28"/>
      <c r="G22" s="28"/>
      <c r="H22" s="28"/>
      <c r="I22" s="117" t="s">
        <v>22</v>
      </c>
      <c r="J22" s="108" t="str">
        <f>IF('Rekapitulácia stavby'!AN16="","",'Rekapitulácia stavby'!AN16)</f>
        <v/>
      </c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33"/>
      <c r="C23" s="28"/>
      <c r="D23" s="28"/>
      <c r="E23" s="108" t="str">
        <f>IF('Rekapitulácia stavby'!E17="","",'Rekapitulácia stavby'!E17)</f>
        <v xml:space="preserve"> </v>
      </c>
      <c r="F23" s="28"/>
      <c r="G23" s="28"/>
      <c r="H23" s="28"/>
      <c r="I23" s="117" t="s">
        <v>25</v>
      </c>
      <c r="J23" s="108" t="str">
        <f>IF('Rekapitulácia stavby'!AN17="","",'Rekapitulácia stavby'!AN17)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33"/>
      <c r="C25" s="28"/>
      <c r="D25" s="117" t="s">
        <v>33</v>
      </c>
      <c r="E25" s="28"/>
      <c r="F25" s="28"/>
      <c r="G25" s="28"/>
      <c r="H25" s="28"/>
      <c r="I25" s="117" t="s">
        <v>22</v>
      </c>
      <c r="J25" s="108" t="s">
        <v>1</v>
      </c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33"/>
      <c r="C26" s="28"/>
      <c r="D26" s="28"/>
      <c r="E26" s="108" t="s">
        <v>34</v>
      </c>
      <c r="F26" s="28"/>
      <c r="G26" s="28"/>
      <c r="H26" s="28"/>
      <c r="I26" s="117" t="s">
        <v>25</v>
      </c>
      <c r="J26" s="108" t="s">
        <v>1</v>
      </c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9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33"/>
      <c r="C28" s="28"/>
      <c r="D28" s="117" t="s">
        <v>35</v>
      </c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19"/>
      <c r="B29" s="120"/>
      <c r="C29" s="119"/>
      <c r="D29" s="119"/>
      <c r="E29" s="273" t="s">
        <v>1</v>
      </c>
      <c r="F29" s="273"/>
      <c r="G29" s="273"/>
      <c r="H29" s="273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22"/>
      <c r="E31" s="122"/>
      <c r="F31" s="122"/>
      <c r="G31" s="122"/>
      <c r="H31" s="122"/>
      <c r="I31" s="122"/>
      <c r="J31" s="122"/>
      <c r="K31" s="122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108" t="s">
        <v>117</v>
      </c>
      <c r="E32" s="28"/>
      <c r="F32" s="28"/>
      <c r="G32" s="28"/>
      <c r="H32" s="28"/>
      <c r="I32" s="28"/>
      <c r="J32" s="123">
        <f>J98</f>
        <v>3482.05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4" t="s">
        <v>118</v>
      </c>
      <c r="E33" s="28"/>
      <c r="F33" s="28"/>
      <c r="G33" s="28"/>
      <c r="H33" s="28"/>
      <c r="I33" s="28"/>
      <c r="J33" s="123">
        <f>J108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33"/>
      <c r="C34" s="28"/>
      <c r="D34" s="125" t="s">
        <v>36</v>
      </c>
      <c r="E34" s="28"/>
      <c r="F34" s="28"/>
      <c r="G34" s="28"/>
      <c r="H34" s="28"/>
      <c r="I34" s="28"/>
      <c r="J34" s="126">
        <f>ROUND(J32 + J33, 2)</f>
        <v>3482.05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33"/>
      <c r="C35" s="28"/>
      <c r="D35" s="122"/>
      <c r="E35" s="122"/>
      <c r="F35" s="122"/>
      <c r="G35" s="122"/>
      <c r="H35" s="122"/>
      <c r="I35" s="122"/>
      <c r="J35" s="122"/>
      <c r="K35" s="122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28"/>
      <c r="F36" s="127" t="s">
        <v>38</v>
      </c>
      <c r="G36" s="28"/>
      <c r="H36" s="28"/>
      <c r="I36" s="127" t="s">
        <v>37</v>
      </c>
      <c r="J36" s="127" t="s">
        <v>39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33"/>
      <c r="C37" s="28"/>
      <c r="D37" s="128" t="s">
        <v>40</v>
      </c>
      <c r="E37" s="129" t="s">
        <v>41</v>
      </c>
      <c r="F37" s="130">
        <f>ROUND((SUM(BE108:BE109) + SUM(BE131:BE176)),  2)</f>
        <v>0</v>
      </c>
      <c r="G37" s="131"/>
      <c r="H37" s="131"/>
      <c r="I37" s="132">
        <v>0.2</v>
      </c>
      <c r="J37" s="130">
        <f>ROUND(((SUM(BE108:BE109) + SUM(BE131:BE176))*I37),  2)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33"/>
      <c r="C38" s="28"/>
      <c r="D38" s="28"/>
      <c r="E38" s="129" t="s">
        <v>42</v>
      </c>
      <c r="F38" s="133">
        <f>ROUND((SUM(BF108:BF109) + SUM(BF131:BF176)),  2)</f>
        <v>3482.05</v>
      </c>
      <c r="G38" s="28"/>
      <c r="H38" s="28"/>
      <c r="I38" s="134">
        <v>0.2</v>
      </c>
      <c r="J38" s="133">
        <f>ROUND(((SUM(BF108:BF109) + SUM(BF131:BF176))*I38),  2)</f>
        <v>696.41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7" t="s">
        <v>43</v>
      </c>
      <c r="F39" s="133">
        <f>ROUND((SUM(BG108:BG109) + SUM(BG131:BG176)),  2)</f>
        <v>0</v>
      </c>
      <c r="G39" s="28"/>
      <c r="H39" s="28"/>
      <c r="I39" s="134">
        <v>0.2</v>
      </c>
      <c r="J39" s="133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33"/>
      <c r="C40" s="28"/>
      <c r="D40" s="28"/>
      <c r="E40" s="117" t="s">
        <v>44</v>
      </c>
      <c r="F40" s="133">
        <f>ROUND((SUM(BH108:BH109) + SUM(BH131:BH176)),  2)</f>
        <v>0</v>
      </c>
      <c r="G40" s="28"/>
      <c r="H40" s="28"/>
      <c r="I40" s="134">
        <v>0.2</v>
      </c>
      <c r="J40" s="133">
        <f>0</f>
        <v>0</v>
      </c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33"/>
      <c r="C41" s="28"/>
      <c r="D41" s="28"/>
      <c r="E41" s="129" t="s">
        <v>45</v>
      </c>
      <c r="F41" s="130">
        <f>ROUND((SUM(BI108:BI109) + SUM(BI131:BI176)),  2)</f>
        <v>0</v>
      </c>
      <c r="G41" s="131"/>
      <c r="H41" s="131"/>
      <c r="I41" s="132">
        <v>0</v>
      </c>
      <c r="J41" s="130">
        <f>0</f>
        <v>0</v>
      </c>
      <c r="K41" s="28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33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37"/>
      <c r="J43" s="140">
        <f>SUM(J34:J41)</f>
        <v>4178.46</v>
      </c>
      <c r="K43" s="141"/>
      <c r="L43" s="49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33"/>
      <c r="C44" s="28"/>
      <c r="D44" s="28"/>
      <c r="E44" s="28"/>
      <c r="F44" s="28"/>
      <c r="G44" s="28"/>
      <c r="H44" s="28"/>
      <c r="I44" s="28"/>
      <c r="J44" s="28"/>
      <c r="K44" s="28"/>
      <c r="L44" s="49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2" t="s">
        <v>49</v>
      </c>
      <c r="E50" s="143"/>
      <c r="F50" s="143"/>
      <c r="G50" s="142" t="s">
        <v>50</v>
      </c>
      <c r="H50" s="143"/>
      <c r="I50" s="143"/>
      <c r="J50" s="143"/>
      <c r="K50" s="14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44" t="s">
        <v>51</v>
      </c>
      <c r="E61" s="145"/>
      <c r="F61" s="146" t="s">
        <v>52</v>
      </c>
      <c r="G61" s="144" t="s">
        <v>51</v>
      </c>
      <c r="H61" s="145"/>
      <c r="I61" s="145"/>
      <c r="J61" s="147" t="s">
        <v>52</v>
      </c>
      <c r="K61" s="145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42" t="s">
        <v>53</v>
      </c>
      <c r="E65" s="148"/>
      <c r="F65" s="148"/>
      <c r="G65" s="142" t="s">
        <v>54</v>
      </c>
      <c r="H65" s="148"/>
      <c r="I65" s="148"/>
      <c r="J65" s="148"/>
      <c r="K65" s="148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44" t="s">
        <v>51</v>
      </c>
      <c r="E76" s="145"/>
      <c r="F76" s="146" t="s">
        <v>52</v>
      </c>
      <c r="G76" s="144" t="s">
        <v>51</v>
      </c>
      <c r="H76" s="145"/>
      <c r="I76" s="145"/>
      <c r="J76" s="147" t="s">
        <v>52</v>
      </c>
      <c r="K76" s="145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119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30"/>
      <c r="D85" s="30"/>
      <c r="E85" s="274" t="str">
        <f>E7</f>
        <v>ZŠ Cabajská - školský a stravovací pavilón v Nitre - zateplenie</v>
      </c>
      <c r="F85" s="275"/>
      <c r="G85" s="275"/>
      <c r="H85" s="275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5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28"/>
      <c r="B87" s="29"/>
      <c r="C87" s="30"/>
      <c r="D87" s="30"/>
      <c r="E87" s="274" t="s">
        <v>948</v>
      </c>
      <c r="F87" s="276"/>
      <c r="G87" s="276"/>
      <c r="H87" s="276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115</v>
      </c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30"/>
      <c r="D89" s="30"/>
      <c r="E89" s="226" t="str">
        <f>E11</f>
        <v>02.3 - 02.3 - Hydraulické vyregulovanie vykurovacej sústavy</v>
      </c>
      <c r="F89" s="276"/>
      <c r="G89" s="276"/>
      <c r="H89" s="276"/>
      <c r="I89" s="30"/>
      <c r="J89" s="30"/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17</v>
      </c>
      <c r="D91" s="30"/>
      <c r="E91" s="30"/>
      <c r="F91" s="23" t="str">
        <f>F14</f>
        <v>Nitra</v>
      </c>
      <c r="G91" s="30"/>
      <c r="H91" s="30"/>
      <c r="I91" s="25" t="s">
        <v>19</v>
      </c>
      <c r="J91" s="64" t="str">
        <f>IF(J14="","",J14)</f>
        <v>4. 11. 2021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21</v>
      </c>
      <c r="D93" s="30"/>
      <c r="E93" s="30"/>
      <c r="F93" s="23" t="str">
        <f>E17</f>
        <v>Mesto Nitra</v>
      </c>
      <c r="G93" s="30"/>
      <c r="H93" s="30"/>
      <c r="I93" s="25" t="s">
        <v>31</v>
      </c>
      <c r="J93" s="26" t="str">
        <f>E23</f>
        <v xml:space="preserve"> </v>
      </c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26</v>
      </c>
      <c r="D94" s="30"/>
      <c r="E94" s="30"/>
      <c r="F94" s="23" t="str">
        <f>IF(E20="","",E20)</f>
        <v>AB-STAV, s.r.o. Malý Cetín</v>
      </c>
      <c r="G94" s="30"/>
      <c r="H94" s="30"/>
      <c r="I94" s="25" t="s">
        <v>33</v>
      </c>
      <c r="J94" s="26" t="str">
        <f>E26</f>
        <v>Miroslav Čech</v>
      </c>
      <c r="K94" s="30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53" t="s">
        <v>120</v>
      </c>
      <c r="D96" s="154"/>
      <c r="E96" s="154"/>
      <c r="F96" s="154"/>
      <c r="G96" s="154"/>
      <c r="H96" s="154"/>
      <c r="I96" s="154"/>
      <c r="J96" s="155" t="s">
        <v>121</v>
      </c>
      <c r="K96" s="154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9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56" t="s">
        <v>122</v>
      </c>
      <c r="D98" s="30"/>
      <c r="E98" s="30"/>
      <c r="F98" s="30"/>
      <c r="G98" s="30"/>
      <c r="H98" s="30"/>
      <c r="I98" s="30"/>
      <c r="J98" s="82">
        <f>J131</f>
        <v>3482.05</v>
      </c>
      <c r="K98" s="30"/>
      <c r="L98" s="4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123</v>
      </c>
    </row>
    <row r="99" spans="1:47" s="9" customFormat="1" ht="24.95" customHeight="1">
      <c r="B99" s="157"/>
      <c r="C99" s="158"/>
      <c r="D99" s="159" t="s">
        <v>131</v>
      </c>
      <c r="E99" s="160"/>
      <c r="F99" s="160"/>
      <c r="G99" s="160"/>
      <c r="H99" s="160"/>
      <c r="I99" s="160"/>
      <c r="J99" s="161">
        <f>J132</f>
        <v>2384.25</v>
      </c>
      <c r="K99" s="158"/>
      <c r="L99" s="162"/>
    </row>
    <row r="100" spans="1:47" s="10" customFormat="1" ht="19.899999999999999" customHeight="1">
      <c r="B100" s="163"/>
      <c r="C100" s="102"/>
      <c r="D100" s="164" t="s">
        <v>840</v>
      </c>
      <c r="E100" s="165"/>
      <c r="F100" s="165"/>
      <c r="G100" s="165"/>
      <c r="H100" s="165"/>
      <c r="I100" s="165"/>
      <c r="J100" s="166">
        <f>J133</f>
        <v>1574.9599999999998</v>
      </c>
      <c r="K100" s="102"/>
      <c r="L100" s="167"/>
    </row>
    <row r="101" spans="1:47" s="10" customFormat="1" ht="19.899999999999999" customHeight="1">
      <c r="B101" s="163"/>
      <c r="C101" s="102"/>
      <c r="D101" s="164" t="s">
        <v>841</v>
      </c>
      <c r="E101" s="165"/>
      <c r="F101" s="165"/>
      <c r="G101" s="165"/>
      <c r="H101" s="165"/>
      <c r="I101" s="165"/>
      <c r="J101" s="166">
        <f>J157</f>
        <v>809.29000000000008</v>
      </c>
      <c r="K101" s="102"/>
      <c r="L101" s="167"/>
    </row>
    <row r="102" spans="1:47" s="9" customFormat="1" ht="24.95" customHeight="1">
      <c r="B102" s="157"/>
      <c r="C102" s="158"/>
      <c r="D102" s="159" t="s">
        <v>749</v>
      </c>
      <c r="E102" s="160"/>
      <c r="F102" s="160"/>
      <c r="G102" s="160"/>
      <c r="H102" s="160"/>
      <c r="I102" s="160"/>
      <c r="J102" s="161">
        <f>J168</f>
        <v>88</v>
      </c>
      <c r="K102" s="158"/>
      <c r="L102" s="162"/>
    </row>
    <row r="103" spans="1:47" s="10" customFormat="1" ht="19.899999999999999" customHeight="1">
      <c r="B103" s="163"/>
      <c r="C103" s="102"/>
      <c r="D103" s="164" t="s">
        <v>842</v>
      </c>
      <c r="E103" s="165"/>
      <c r="F103" s="165"/>
      <c r="G103" s="165"/>
      <c r="H103" s="165"/>
      <c r="I103" s="165"/>
      <c r="J103" s="166">
        <f>J169</f>
        <v>88</v>
      </c>
      <c r="K103" s="102"/>
      <c r="L103" s="167"/>
    </row>
    <row r="104" spans="1:47" s="9" customFormat="1" ht="24.95" customHeight="1">
      <c r="B104" s="157"/>
      <c r="C104" s="158"/>
      <c r="D104" s="159" t="s">
        <v>843</v>
      </c>
      <c r="E104" s="160"/>
      <c r="F104" s="160"/>
      <c r="G104" s="160"/>
      <c r="H104" s="160"/>
      <c r="I104" s="160"/>
      <c r="J104" s="161">
        <f>J173</f>
        <v>1009.8</v>
      </c>
      <c r="K104" s="158"/>
      <c r="L104" s="162"/>
    </row>
    <row r="105" spans="1:47" s="10" customFormat="1" ht="19.899999999999999" customHeight="1">
      <c r="B105" s="163"/>
      <c r="C105" s="102"/>
      <c r="D105" s="164" t="s">
        <v>844</v>
      </c>
      <c r="E105" s="165"/>
      <c r="F105" s="165"/>
      <c r="G105" s="165"/>
      <c r="H105" s="165"/>
      <c r="I105" s="165"/>
      <c r="J105" s="166">
        <f>J174</f>
        <v>1009.8</v>
      </c>
      <c r="K105" s="102"/>
      <c r="L105" s="167"/>
    </row>
    <row r="106" spans="1:47" s="2" customFormat="1" ht="21.75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6.95" customHeight="1">
      <c r="A107" s="28"/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9.25" customHeight="1">
      <c r="A108" s="28"/>
      <c r="B108" s="29"/>
      <c r="C108" s="156" t="s">
        <v>141</v>
      </c>
      <c r="D108" s="30"/>
      <c r="E108" s="30"/>
      <c r="F108" s="30"/>
      <c r="G108" s="30"/>
      <c r="H108" s="30"/>
      <c r="I108" s="30"/>
      <c r="J108" s="168">
        <v>0</v>
      </c>
      <c r="K108" s="30"/>
      <c r="L108" s="49"/>
      <c r="N108" s="169" t="s">
        <v>40</v>
      </c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18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29.25" customHeight="1">
      <c r="A110" s="28"/>
      <c r="B110" s="29"/>
      <c r="C110" s="170" t="s">
        <v>142</v>
      </c>
      <c r="D110" s="154"/>
      <c r="E110" s="154"/>
      <c r="F110" s="154"/>
      <c r="G110" s="154"/>
      <c r="H110" s="154"/>
      <c r="I110" s="154"/>
      <c r="J110" s="171">
        <f>ROUND(J98+J108,2)</f>
        <v>3482.05</v>
      </c>
      <c r="K110" s="154"/>
      <c r="L110" s="4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6.95" customHeight="1">
      <c r="A111" s="28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5" spans="1:31" s="2" customFormat="1" ht="6.95" customHeight="1">
      <c r="A115" s="28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4.95" customHeight="1">
      <c r="A116" s="28"/>
      <c r="B116" s="29"/>
      <c r="C116" s="20" t="s">
        <v>143</v>
      </c>
      <c r="D116" s="30"/>
      <c r="E116" s="30"/>
      <c r="F116" s="30"/>
      <c r="G116" s="30"/>
      <c r="H116" s="30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4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12" customHeight="1">
      <c r="A118" s="28"/>
      <c r="B118" s="29"/>
      <c r="C118" s="25" t="s">
        <v>13</v>
      </c>
      <c r="D118" s="30"/>
      <c r="E118" s="30"/>
      <c r="F118" s="30"/>
      <c r="G118" s="30"/>
      <c r="H118" s="30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6.5" customHeight="1">
      <c r="A119" s="28"/>
      <c r="B119" s="29"/>
      <c r="C119" s="30"/>
      <c r="D119" s="30"/>
      <c r="E119" s="274" t="str">
        <f>E7</f>
        <v>ZŠ Cabajská - školský a stravovací pavilón v Nitre - zateplenie</v>
      </c>
      <c r="F119" s="275"/>
      <c r="G119" s="275"/>
      <c r="H119" s="275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1" customFormat="1" ht="12" customHeight="1">
      <c r="B120" s="18"/>
      <c r="C120" s="25" t="s">
        <v>113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pans="1:31" s="2" customFormat="1" ht="16.5" customHeight="1">
      <c r="A121" s="28"/>
      <c r="B121" s="29"/>
      <c r="C121" s="30"/>
      <c r="D121" s="30"/>
      <c r="E121" s="274" t="s">
        <v>948</v>
      </c>
      <c r="F121" s="276"/>
      <c r="G121" s="276"/>
      <c r="H121" s="276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12" customHeight="1">
      <c r="A122" s="28"/>
      <c r="B122" s="29"/>
      <c r="C122" s="25" t="s">
        <v>115</v>
      </c>
      <c r="D122" s="30"/>
      <c r="E122" s="30"/>
      <c r="F122" s="30"/>
      <c r="G122" s="30"/>
      <c r="H122" s="30"/>
      <c r="I122" s="30"/>
      <c r="J122" s="30"/>
      <c r="K122" s="30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6.5" customHeight="1">
      <c r="A123" s="28"/>
      <c r="B123" s="29"/>
      <c r="C123" s="30"/>
      <c r="D123" s="30"/>
      <c r="E123" s="226" t="str">
        <f>E11</f>
        <v>02.3 - 02.3 - Hydraulické vyregulovanie vykurovacej sústavy</v>
      </c>
      <c r="F123" s="276"/>
      <c r="G123" s="276"/>
      <c r="H123" s="276"/>
      <c r="I123" s="30"/>
      <c r="J123" s="30"/>
      <c r="K123" s="30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6.95" customHeight="1">
      <c r="A124" s="28"/>
      <c r="B124" s="29"/>
      <c r="C124" s="30"/>
      <c r="D124" s="30"/>
      <c r="E124" s="30"/>
      <c r="F124" s="30"/>
      <c r="G124" s="30"/>
      <c r="H124" s="30"/>
      <c r="I124" s="30"/>
      <c r="J124" s="30"/>
      <c r="K124" s="30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2" customHeight="1">
      <c r="A125" s="28"/>
      <c r="B125" s="29"/>
      <c r="C125" s="25" t="s">
        <v>17</v>
      </c>
      <c r="D125" s="30"/>
      <c r="E125" s="30"/>
      <c r="F125" s="23" t="str">
        <f>F14</f>
        <v>Nitra</v>
      </c>
      <c r="G125" s="30"/>
      <c r="H125" s="30"/>
      <c r="I125" s="25" t="s">
        <v>19</v>
      </c>
      <c r="J125" s="64" t="str">
        <f>IF(J14="","",J14)</f>
        <v>4. 11. 2021</v>
      </c>
      <c r="K125" s="30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6.95" customHeight="1">
      <c r="A126" s="28"/>
      <c r="B126" s="29"/>
      <c r="C126" s="30"/>
      <c r="D126" s="30"/>
      <c r="E126" s="30"/>
      <c r="F126" s="30"/>
      <c r="G126" s="30"/>
      <c r="H126" s="30"/>
      <c r="I126" s="30"/>
      <c r="J126" s="30"/>
      <c r="K126" s="30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5.2" customHeight="1">
      <c r="A127" s="28"/>
      <c r="B127" s="29"/>
      <c r="C127" s="25" t="s">
        <v>21</v>
      </c>
      <c r="D127" s="30"/>
      <c r="E127" s="30"/>
      <c r="F127" s="23" t="str">
        <f>E17</f>
        <v>Mesto Nitra</v>
      </c>
      <c r="G127" s="30"/>
      <c r="H127" s="30"/>
      <c r="I127" s="25" t="s">
        <v>31</v>
      </c>
      <c r="J127" s="26" t="str">
        <f>E23</f>
        <v xml:space="preserve"> </v>
      </c>
      <c r="K127" s="30"/>
      <c r="L127" s="49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5.2" customHeight="1">
      <c r="A128" s="28"/>
      <c r="B128" s="29"/>
      <c r="C128" s="25" t="s">
        <v>26</v>
      </c>
      <c r="D128" s="30"/>
      <c r="E128" s="30"/>
      <c r="F128" s="23" t="str">
        <f>IF(E20="","",E20)</f>
        <v>AB-STAV, s.r.o. Malý Cetín</v>
      </c>
      <c r="G128" s="30"/>
      <c r="H128" s="30"/>
      <c r="I128" s="25" t="s">
        <v>33</v>
      </c>
      <c r="J128" s="26" t="str">
        <f>E26</f>
        <v>Miroslav Čech</v>
      </c>
      <c r="K128" s="30"/>
      <c r="L128" s="49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0.35" customHeight="1">
      <c r="A129" s="28"/>
      <c r="B129" s="29"/>
      <c r="C129" s="30"/>
      <c r="D129" s="30"/>
      <c r="E129" s="30"/>
      <c r="F129" s="30"/>
      <c r="G129" s="30"/>
      <c r="H129" s="30"/>
      <c r="I129" s="30"/>
      <c r="J129" s="30"/>
      <c r="K129" s="30"/>
      <c r="L129" s="49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11" customFormat="1" ht="29.25" customHeight="1">
      <c r="A130" s="172"/>
      <c r="B130" s="173"/>
      <c r="C130" s="174" t="s">
        <v>144</v>
      </c>
      <c r="D130" s="175" t="s">
        <v>61</v>
      </c>
      <c r="E130" s="175" t="s">
        <v>57</v>
      </c>
      <c r="F130" s="175" t="s">
        <v>58</v>
      </c>
      <c r="G130" s="175" t="s">
        <v>145</v>
      </c>
      <c r="H130" s="175" t="s">
        <v>146</v>
      </c>
      <c r="I130" s="175" t="s">
        <v>147</v>
      </c>
      <c r="J130" s="176" t="s">
        <v>121</v>
      </c>
      <c r="K130" s="177" t="s">
        <v>148</v>
      </c>
      <c r="L130" s="178"/>
      <c r="M130" s="73" t="s">
        <v>1</v>
      </c>
      <c r="N130" s="74" t="s">
        <v>40</v>
      </c>
      <c r="O130" s="74" t="s">
        <v>149</v>
      </c>
      <c r="P130" s="74" t="s">
        <v>150</v>
      </c>
      <c r="Q130" s="74" t="s">
        <v>151</v>
      </c>
      <c r="R130" s="74" t="s">
        <v>152</v>
      </c>
      <c r="S130" s="74" t="s">
        <v>153</v>
      </c>
      <c r="T130" s="75" t="s">
        <v>154</v>
      </c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2"/>
      <c r="AE130" s="172"/>
    </row>
    <row r="131" spans="1:65" s="2" customFormat="1" ht="22.9" customHeight="1">
      <c r="A131" s="28"/>
      <c r="B131" s="29"/>
      <c r="C131" s="80" t="s">
        <v>117</v>
      </c>
      <c r="D131" s="30"/>
      <c r="E131" s="30"/>
      <c r="F131" s="30"/>
      <c r="G131" s="30"/>
      <c r="H131" s="30"/>
      <c r="I131" s="30"/>
      <c r="J131" s="179">
        <f>BK131</f>
        <v>3482.05</v>
      </c>
      <c r="K131" s="30"/>
      <c r="L131" s="33"/>
      <c r="M131" s="76"/>
      <c r="N131" s="180"/>
      <c r="O131" s="77"/>
      <c r="P131" s="181">
        <f>P132+P168+P173</f>
        <v>0</v>
      </c>
      <c r="Q131" s="77"/>
      <c r="R131" s="181">
        <f>R132+R168+R173</f>
        <v>0</v>
      </c>
      <c r="S131" s="77"/>
      <c r="T131" s="182">
        <f>T132+T168+T173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4" t="s">
        <v>75</v>
      </c>
      <c r="AU131" s="14" t="s">
        <v>123</v>
      </c>
      <c r="BK131" s="183">
        <f>BK132+BK168+BK173</f>
        <v>3482.05</v>
      </c>
    </row>
    <row r="132" spans="1:65" s="12" customFormat="1" ht="25.9" customHeight="1">
      <c r="B132" s="184"/>
      <c r="C132" s="185"/>
      <c r="D132" s="186" t="s">
        <v>75</v>
      </c>
      <c r="E132" s="187" t="s">
        <v>410</v>
      </c>
      <c r="F132" s="187" t="s">
        <v>411</v>
      </c>
      <c r="G132" s="185"/>
      <c r="H132" s="185"/>
      <c r="I132" s="185"/>
      <c r="J132" s="188">
        <f>BK132</f>
        <v>2384.25</v>
      </c>
      <c r="K132" s="185"/>
      <c r="L132" s="189"/>
      <c r="M132" s="190"/>
      <c r="N132" s="191"/>
      <c r="O132" s="191"/>
      <c r="P132" s="192">
        <f>P133+P157</f>
        <v>0</v>
      </c>
      <c r="Q132" s="191"/>
      <c r="R132" s="192">
        <f>R133+R157</f>
        <v>0</v>
      </c>
      <c r="S132" s="191"/>
      <c r="T132" s="193">
        <f>T133+T157</f>
        <v>0</v>
      </c>
      <c r="AR132" s="194" t="s">
        <v>89</v>
      </c>
      <c r="AT132" s="195" t="s">
        <v>75</v>
      </c>
      <c r="AU132" s="195" t="s">
        <v>76</v>
      </c>
      <c r="AY132" s="194" t="s">
        <v>157</v>
      </c>
      <c r="BK132" s="196">
        <f>BK133+BK157</f>
        <v>2384.25</v>
      </c>
    </row>
    <row r="133" spans="1:65" s="12" customFormat="1" ht="22.9" customHeight="1">
      <c r="B133" s="184"/>
      <c r="C133" s="185"/>
      <c r="D133" s="186" t="s">
        <v>75</v>
      </c>
      <c r="E133" s="197" t="s">
        <v>862</v>
      </c>
      <c r="F133" s="197" t="s">
        <v>863</v>
      </c>
      <c r="G133" s="185"/>
      <c r="H133" s="185"/>
      <c r="I133" s="185"/>
      <c r="J133" s="198">
        <f>BK133</f>
        <v>1574.9599999999998</v>
      </c>
      <c r="K133" s="185"/>
      <c r="L133" s="189"/>
      <c r="M133" s="190"/>
      <c r="N133" s="191"/>
      <c r="O133" s="191"/>
      <c r="P133" s="192">
        <f>SUM(P134:P156)</f>
        <v>0</v>
      </c>
      <c r="Q133" s="191"/>
      <c r="R133" s="192">
        <f>SUM(R134:R156)</f>
        <v>0</v>
      </c>
      <c r="S133" s="191"/>
      <c r="T133" s="193">
        <f>SUM(T134:T156)</f>
        <v>0</v>
      </c>
      <c r="AR133" s="194" t="s">
        <v>89</v>
      </c>
      <c r="AT133" s="195" t="s">
        <v>75</v>
      </c>
      <c r="AU133" s="195" t="s">
        <v>83</v>
      </c>
      <c r="AY133" s="194" t="s">
        <v>157</v>
      </c>
      <c r="BK133" s="196">
        <f>SUM(BK134:BK156)</f>
        <v>1574.9599999999998</v>
      </c>
    </row>
    <row r="134" spans="1:65" s="2" customFormat="1" ht="24.2" customHeight="1">
      <c r="A134" s="28"/>
      <c r="B134" s="29"/>
      <c r="C134" s="199" t="s">
        <v>83</v>
      </c>
      <c r="D134" s="199" t="s">
        <v>159</v>
      </c>
      <c r="E134" s="200" t="s">
        <v>864</v>
      </c>
      <c r="F134" s="201" t="s">
        <v>865</v>
      </c>
      <c r="G134" s="202" t="s">
        <v>297</v>
      </c>
      <c r="H134" s="203">
        <v>61</v>
      </c>
      <c r="I134" s="204">
        <v>2.75</v>
      </c>
      <c r="J134" s="204">
        <f t="shared" ref="J134:J156" si="0">ROUND(I134*H134,2)</f>
        <v>167.75</v>
      </c>
      <c r="K134" s="205"/>
      <c r="L134" s="33"/>
      <c r="M134" s="206" t="s">
        <v>1</v>
      </c>
      <c r="N134" s="207" t="s">
        <v>42</v>
      </c>
      <c r="O134" s="208">
        <v>0</v>
      </c>
      <c r="P134" s="208">
        <f t="shared" ref="P134:P156" si="1">O134*H134</f>
        <v>0</v>
      </c>
      <c r="Q134" s="208">
        <v>0</v>
      </c>
      <c r="R134" s="208">
        <f t="shared" ref="R134:R156" si="2">Q134*H134</f>
        <v>0</v>
      </c>
      <c r="S134" s="208">
        <v>0</v>
      </c>
      <c r="T134" s="209">
        <f t="shared" ref="T134:T156" si="3"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10" t="s">
        <v>189</v>
      </c>
      <c r="AT134" s="210" t="s">
        <v>159</v>
      </c>
      <c r="AU134" s="210" t="s">
        <v>89</v>
      </c>
      <c r="AY134" s="14" t="s">
        <v>157</v>
      </c>
      <c r="BE134" s="211">
        <f t="shared" ref="BE134:BE156" si="4">IF(N134="základná",J134,0)</f>
        <v>0</v>
      </c>
      <c r="BF134" s="211">
        <f t="shared" ref="BF134:BF156" si="5">IF(N134="znížená",J134,0)</f>
        <v>167.75</v>
      </c>
      <c r="BG134" s="211">
        <f t="shared" ref="BG134:BG156" si="6">IF(N134="zákl. prenesená",J134,0)</f>
        <v>0</v>
      </c>
      <c r="BH134" s="211">
        <f t="shared" ref="BH134:BH156" si="7">IF(N134="zníž. prenesená",J134,0)</f>
        <v>0</v>
      </c>
      <c r="BI134" s="211">
        <f t="shared" ref="BI134:BI156" si="8">IF(N134="nulová",J134,0)</f>
        <v>0</v>
      </c>
      <c r="BJ134" s="14" t="s">
        <v>89</v>
      </c>
      <c r="BK134" s="211">
        <f t="shared" ref="BK134:BK156" si="9">ROUND(I134*H134,2)</f>
        <v>167.75</v>
      </c>
      <c r="BL134" s="14" t="s">
        <v>189</v>
      </c>
      <c r="BM134" s="210" t="s">
        <v>89</v>
      </c>
    </row>
    <row r="135" spans="1:65" s="2" customFormat="1" ht="24.2" customHeight="1">
      <c r="A135" s="28"/>
      <c r="B135" s="29"/>
      <c r="C135" s="199" t="s">
        <v>89</v>
      </c>
      <c r="D135" s="199" t="s">
        <v>159</v>
      </c>
      <c r="E135" s="200" t="s">
        <v>866</v>
      </c>
      <c r="F135" s="201" t="s">
        <v>867</v>
      </c>
      <c r="G135" s="202" t="s">
        <v>297</v>
      </c>
      <c r="H135" s="203">
        <v>2</v>
      </c>
      <c r="I135" s="204">
        <v>2.75</v>
      </c>
      <c r="J135" s="204">
        <f t="shared" si="0"/>
        <v>5.5</v>
      </c>
      <c r="K135" s="205"/>
      <c r="L135" s="33"/>
      <c r="M135" s="206" t="s">
        <v>1</v>
      </c>
      <c r="N135" s="207" t="s">
        <v>42</v>
      </c>
      <c r="O135" s="208">
        <v>0</v>
      </c>
      <c r="P135" s="208">
        <f t="shared" si="1"/>
        <v>0</v>
      </c>
      <c r="Q135" s="208">
        <v>0</v>
      </c>
      <c r="R135" s="208">
        <f t="shared" si="2"/>
        <v>0</v>
      </c>
      <c r="S135" s="208">
        <v>0</v>
      </c>
      <c r="T135" s="20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10" t="s">
        <v>189</v>
      </c>
      <c r="AT135" s="210" t="s">
        <v>159</v>
      </c>
      <c r="AU135" s="210" t="s">
        <v>89</v>
      </c>
      <c r="AY135" s="14" t="s">
        <v>157</v>
      </c>
      <c r="BE135" s="211">
        <f t="shared" si="4"/>
        <v>0</v>
      </c>
      <c r="BF135" s="211">
        <f t="shared" si="5"/>
        <v>5.5</v>
      </c>
      <c r="BG135" s="211">
        <f t="shared" si="6"/>
        <v>0</v>
      </c>
      <c r="BH135" s="211">
        <f t="shared" si="7"/>
        <v>0</v>
      </c>
      <c r="BI135" s="211">
        <f t="shared" si="8"/>
        <v>0</v>
      </c>
      <c r="BJ135" s="14" t="s">
        <v>89</v>
      </c>
      <c r="BK135" s="211">
        <f t="shared" si="9"/>
        <v>5.5</v>
      </c>
      <c r="BL135" s="14" t="s">
        <v>189</v>
      </c>
      <c r="BM135" s="210" t="s">
        <v>163</v>
      </c>
    </row>
    <row r="136" spans="1:65" s="2" customFormat="1" ht="16.5" customHeight="1">
      <c r="A136" s="28"/>
      <c r="B136" s="29"/>
      <c r="C136" s="199" t="s">
        <v>167</v>
      </c>
      <c r="D136" s="199" t="s">
        <v>159</v>
      </c>
      <c r="E136" s="200" t="s">
        <v>868</v>
      </c>
      <c r="F136" s="201" t="s">
        <v>869</v>
      </c>
      <c r="G136" s="202" t="s">
        <v>297</v>
      </c>
      <c r="H136" s="203">
        <v>34</v>
      </c>
      <c r="I136" s="204">
        <v>2.86</v>
      </c>
      <c r="J136" s="204">
        <f t="shared" si="0"/>
        <v>97.24</v>
      </c>
      <c r="K136" s="205"/>
      <c r="L136" s="33"/>
      <c r="M136" s="206" t="s">
        <v>1</v>
      </c>
      <c r="N136" s="207" t="s">
        <v>42</v>
      </c>
      <c r="O136" s="208">
        <v>0</v>
      </c>
      <c r="P136" s="208">
        <f t="shared" si="1"/>
        <v>0</v>
      </c>
      <c r="Q136" s="208">
        <v>0</v>
      </c>
      <c r="R136" s="208">
        <f t="shared" si="2"/>
        <v>0</v>
      </c>
      <c r="S136" s="208">
        <v>0</v>
      </c>
      <c r="T136" s="20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10" t="s">
        <v>189</v>
      </c>
      <c r="AT136" s="210" t="s">
        <v>159</v>
      </c>
      <c r="AU136" s="210" t="s">
        <v>89</v>
      </c>
      <c r="AY136" s="14" t="s">
        <v>157</v>
      </c>
      <c r="BE136" s="211">
        <f t="shared" si="4"/>
        <v>0</v>
      </c>
      <c r="BF136" s="211">
        <f t="shared" si="5"/>
        <v>97.24</v>
      </c>
      <c r="BG136" s="211">
        <f t="shared" si="6"/>
        <v>0</v>
      </c>
      <c r="BH136" s="211">
        <f t="shared" si="7"/>
        <v>0</v>
      </c>
      <c r="BI136" s="211">
        <f t="shared" si="8"/>
        <v>0</v>
      </c>
      <c r="BJ136" s="14" t="s">
        <v>89</v>
      </c>
      <c r="BK136" s="211">
        <f t="shared" si="9"/>
        <v>97.24</v>
      </c>
      <c r="BL136" s="14" t="s">
        <v>189</v>
      </c>
      <c r="BM136" s="210" t="s">
        <v>170</v>
      </c>
    </row>
    <row r="137" spans="1:65" s="2" customFormat="1" ht="24.2" customHeight="1">
      <c r="A137" s="28"/>
      <c r="B137" s="29"/>
      <c r="C137" s="212" t="s">
        <v>163</v>
      </c>
      <c r="D137" s="212" t="s">
        <v>294</v>
      </c>
      <c r="E137" s="213" t="s">
        <v>870</v>
      </c>
      <c r="F137" s="214" t="s">
        <v>871</v>
      </c>
      <c r="G137" s="215" t="s">
        <v>297</v>
      </c>
      <c r="H137" s="216">
        <v>10</v>
      </c>
      <c r="I137" s="217">
        <v>8.25</v>
      </c>
      <c r="J137" s="217">
        <f t="shared" si="0"/>
        <v>82.5</v>
      </c>
      <c r="K137" s="218"/>
      <c r="L137" s="219"/>
      <c r="M137" s="220" t="s">
        <v>1</v>
      </c>
      <c r="N137" s="221" t="s">
        <v>42</v>
      </c>
      <c r="O137" s="208">
        <v>0</v>
      </c>
      <c r="P137" s="208">
        <f t="shared" si="1"/>
        <v>0</v>
      </c>
      <c r="Q137" s="208">
        <v>0</v>
      </c>
      <c r="R137" s="208">
        <f t="shared" si="2"/>
        <v>0</v>
      </c>
      <c r="S137" s="208">
        <v>0</v>
      </c>
      <c r="T137" s="20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10" t="s">
        <v>217</v>
      </c>
      <c r="AT137" s="210" t="s">
        <v>294</v>
      </c>
      <c r="AU137" s="210" t="s">
        <v>89</v>
      </c>
      <c r="AY137" s="14" t="s">
        <v>157</v>
      </c>
      <c r="BE137" s="211">
        <f t="shared" si="4"/>
        <v>0</v>
      </c>
      <c r="BF137" s="211">
        <f t="shared" si="5"/>
        <v>82.5</v>
      </c>
      <c r="BG137" s="211">
        <f t="shared" si="6"/>
        <v>0</v>
      </c>
      <c r="BH137" s="211">
        <f t="shared" si="7"/>
        <v>0</v>
      </c>
      <c r="BI137" s="211">
        <f t="shared" si="8"/>
        <v>0</v>
      </c>
      <c r="BJ137" s="14" t="s">
        <v>89</v>
      </c>
      <c r="BK137" s="211">
        <f t="shared" si="9"/>
        <v>82.5</v>
      </c>
      <c r="BL137" s="14" t="s">
        <v>189</v>
      </c>
      <c r="BM137" s="210" t="s">
        <v>173</v>
      </c>
    </row>
    <row r="138" spans="1:65" s="2" customFormat="1" ht="24.2" customHeight="1">
      <c r="A138" s="28"/>
      <c r="B138" s="29"/>
      <c r="C138" s="212" t="s">
        <v>174</v>
      </c>
      <c r="D138" s="212" t="s">
        <v>294</v>
      </c>
      <c r="E138" s="213" t="s">
        <v>874</v>
      </c>
      <c r="F138" s="214" t="s">
        <v>875</v>
      </c>
      <c r="G138" s="215" t="s">
        <v>297</v>
      </c>
      <c r="H138" s="216">
        <v>19</v>
      </c>
      <c r="I138" s="217">
        <v>8.36</v>
      </c>
      <c r="J138" s="217">
        <f t="shared" si="0"/>
        <v>158.84</v>
      </c>
      <c r="K138" s="218"/>
      <c r="L138" s="219"/>
      <c r="M138" s="220" t="s">
        <v>1</v>
      </c>
      <c r="N138" s="221" t="s">
        <v>42</v>
      </c>
      <c r="O138" s="208">
        <v>0</v>
      </c>
      <c r="P138" s="208">
        <f t="shared" si="1"/>
        <v>0</v>
      </c>
      <c r="Q138" s="208">
        <v>0</v>
      </c>
      <c r="R138" s="208">
        <f t="shared" si="2"/>
        <v>0</v>
      </c>
      <c r="S138" s="208">
        <v>0</v>
      </c>
      <c r="T138" s="20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10" t="s">
        <v>217</v>
      </c>
      <c r="AT138" s="210" t="s">
        <v>294</v>
      </c>
      <c r="AU138" s="210" t="s">
        <v>89</v>
      </c>
      <c r="AY138" s="14" t="s">
        <v>157</v>
      </c>
      <c r="BE138" s="211">
        <f t="shared" si="4"/>
        <v>0</v>
      </c>
      <c r="BF138" s="211">
        <f t="shared" si="5"/>
        <v>158.84</v>
      </c>
      <c r="BG138" s="211">
        <f t="shared" si="6"/>
        <v>0</v>
      </c>
      <c r="BH138" s="211">
        <f t="shared" si="7"/>
        <v>0</v>
      </c>
      <c r="BI138" s="211">
        <f t="shared" si="8"/>
        <v>0</v>
      </c>
      <c r="BJ138" s="14" t="s">
        <v>89</v>
      </c>
      <c r="BK138" s="211">
        <f t="shared" si="9"/>
        <v>158.84</v>
      </c>
      <c r="BL138" s="14" t="s">
        <v>189</v>
      </c>
      <c r="BM138" s="210" t="s">
        <v>177</v>
      </c>
    </row>
    <row r="139" spans="1:65" s="2" customFormat="1" ht="24.2" customHeight="1">
      <c r="A139" s="28"/>
      <c r="B139" s="29"/>
      <c r="C139" s="212" t="s">
        <v>170</v>
      </c>
      <c r="D139" s="212" t="s">
        <v>294</v>
      </c>
      <c r="E139" s="213" t="s">
        <v>876</v>
      </c>
      <c r="F139" s="214" t="s">
        <v>877</v>
      </c>
      <c r="G139" s="215" t="s">
        <v>297</v>
      </c>
      <c r="H139" s="216">
        <v>1</v>
      </c>
      <c r="I139" s="217">
        <v>8.36</v>
      </c>
      <c r="J139" s="217">
        <f t="shared" si="0"/>
        <v>8.36</v>
      </c>
      <c r="K139" s="218"/>
      <c r="L139" s="219"/>
      <c r="M139" s="220" t="s">
        <v>1</v>
      </c>
      <c r="N139" s="221" t="s">
        <v>42</v>
      </c>
      <c r="O139" s="208">
        <v>0</v>
      </c>
      <c r="P139" s="208">
        <f t="shared" si="1"/>
        <v>0</v>
      </c>
      <c r="Q139" s="208">
        <v>0</v>
      </c>
      <c r="R139" s="208">
        <f t="shared" si="2"/>
        <v>0</v>
      </c>
      <c r="S139" s="208">
        <v>0</v>
      </c>
      <c r="T139" s="20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10" t="s">
        <v>217</v>
      </c>
      <c r="AT139" s="210" t="s">
        <v>294</v>
      </c>
      <c r="AU139" s="210" t="s">
        <v>89</v>
      </c>
      <c r="AY139" s="14" t="s">
        <v>157</v>
      </c>
      <c r="BE139" s="211">
        <f t="shared" si="4"/>
        <v>0</v>
      </c>
      <c r="BF139" s="211">
        <f t="shared" si="5"/>
        <v>8.36</v>
      </c>
      <c r="BG139" s="211">
        <f t="shared" si="6"/>
        <v>0</v>
      </c>
      <c r="BH139" s="211">
        <f t="shared" si="7"/>
        <v>0</v>
      </c>
      <c r="BI139" s="211">
        <f t="shared" si="8"/>
        <v>0</v>
      </c>
      <c r="BJ139" s="14" t="s">
        <v>89</v>
      </c>
      <c r="BK139" s="211">
        <f t="shared" si="9"/>
        <v>8.36</v>
      </c>
      <c r="BL139" s="14" t="s">
        <v>189</v>
      </c>
      <c r="BM139" s="210" t="s">
        <v>180</v>
      </c>
    </row>
    <row r="140" spans="1:65" s="2" customFormat="1" ht="16.5" customHeight="1">
      <c r="A140" s="28"/>
      <c r="B140" s="29"/>
      <c r="C140" s="199" t="s">
        <v>182</v>
      </c>
      <c r="D140" s="199" t="s">
        <v>159</v>
      </c>
      <c r="E140" s="200" t="s">
        <v>878</v>
      </c>
      <c r="F140" s="201" t="s">
        <v>879</v>
      </c>
      <c r="G140" s="202" t="s">
        <v>297</v>
      </c>
      <c r="H140" s="203">
        <v>1</v>
      </c>
      <c r="I140" s="204">
        <v>3.3</v>
      </c>
      <c r="J140" s="204">
        <f t="shared" si="0"/>
        <v>3.3</v>
      </c>
      <c r="K140" s="205"/>
      <c r="L140" s="33"/>
      <c r="M140" s="206" t="s">
        <v>1</v>
      </c>
      <c r="N140" s="207" t="s">
        <v>42</v>
      </c>
      <c r="O140" s="208">
        <v>0</v>
      </c>
      <c r="P140" s="208">
        <f t="shared" si="1"/>
        <v>0</v>
      </c>
      <c r="Q140" s="208">
        <v>0</v>
      </c>
      <c r="R140" s="208">
        <f t="shared" si="2"/>
        <v>0</v>
      </c>
      <c r="S140" s="208">
        <v>0</v>
      </c>
      <c r="T140" s="20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10" t="s">
        <v>189</v>
      </c>
      <c r="AT140" s="210" t="s">
        <v>159</v>
      </c>
      <c r="AU140" s="210" t="s">
        <v>89</v>
      </c>
      <c r="AY140" s="14" t="s">
        <v>157</v>
      </c>
      <c r="BE140" s="211">
        <f t="shared" si="4"/>
        <v>0</v>
      </c>
      <c r="BF140" s="211">
        <f t="shared" si="5"/>
        <v>3.3</v>
      </c>
      <c r="BG140" s="211">
        <f t="shared" si="6"/>
        <v>0</v>
      </c>
      <c r="BH140" s="211">
        <f t="shared" si="7"/>
        <v>0</v>
      </c>
      <c r="BI140" s="211">
        <f t="shared" si="8"/>
        <v>0</v>
      </c>
      <c r="BJ140" s="14" t="s">
        <v>89</v>
      </c>
      <c r="BK140" s="211">
        <f t="shared" si="9"/>
        <v>3.3</v>
      </c>
      <c r="BL140" s="14" t="s">
        <v>189</v>
      </c>
      <c r="BM140" s="210" t="s">
        <v>185</v>
      </c>
    </row>
    <row r="141" spans="1:65" s="2" customFormat="1" ht="24.2" customHeight="1">
      <c r="A141" s="28"/>
      <c r="B141" s="29"/>
      <c r="C141" s="212" t="s">
        <v>173</v>
      </c>
      <c r="D141" s="212" t="s">
        <v>294</v>
      </c>
      <c r="E141" s="213" t="s">
        <v>880</v>
      </c>
      <c r="F141" s="214" t="s">
        <v>881</v>
      </c>
      <c r="G141" s="215" t="s">
        <v>297</v>
      </c>
      <c r="H141" s="216">
        <v>1</v>
      </c>
      <c r="I141" s="217">
        <v>10.56</v>
      </c>
      <c r="J141" s="217">
        <f t="shared" si="0"/>
        <v>10.56</v>
      </c>
      <c r="K141" s="218"/>
      <c r="L141" s="219"/>
      <c r="M141" s="220" t="s">
        <v>1</v>
      </c>
      <c r="N141" s="221" t="s">
        <v>42</v>
      </c>
      <c r="O141" s="208">
        <v>0</v>
      </c>
      <c r="P141" s="208">
        <f t="shared" si="1"/>
        <v>0</v>
      </c>
      <c r="Q141" s="208">
        <v>0</v>
      </c>
      <c r="R141" s="208">
        <f t="shared" si="2"/>
        <v>0</v>
      </c>
      <c r="S141" s="208">
        <v>0</v>
      </c>
      <c r="T141" s="20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10" t="s">
        <v>217</v>
      </c>
      <c r="AT141" s="210" t="s">
        <v>294</v>
      </c>
      <c r="AU141" s="210" t="s">
        <v>89</v>
      </c>
      <c r="AY141" s="14" t="s">
        <v>157</v>
      </c>
      <c r="BE141" s="211">
        <f t="shared" si="4"/>
        <v>0</v>
      </c>
      <c r="BF141" s="211">
        <f t="shared" si="5"/>
        <v>10.56</v>
      </c>
      <c r="BG141" s="211">
        <f t="shared" si="6"/>
        <v>0</v>
      </c>
      <c r="BH141" s="211">
        <f t="shared" si="7"/>
        <v>0</v>
      </c>
      <c r="BI141" s="211">
        <f t="shared" si="8"/>
        <v>0</v>
      </c>
      <c r="BJ141" s="14" t="s">
        <v>89</v>
      </c>
      <c r="BK141" s="211">
        <f t="shared" si="9"/>
        <v>10.56</v>
      </c>
      <c r="BL141" s="14" t="s">
        <v>189</v>
      </c>
      <c r="BM141" s="210" t="s">
        <v>189</v>
      </c>
    </row>
    <row r="142" spans="1:65" s="2" customFormat="1" ht="24.2" customHeight="1">
      <c r="A142" s="28"/>
      <c r="B142" s="29"/>
      <c r="C142" s="199" t="s">
        <v>191</v>
      </c>
      <c r="D142" s="199" t="s">
        <v>159</v>
      </c>
      <c r="E142" s="200" t="s">
        <v>884</v>
      </c>
      <c r="F142" s="201" t="s">
        <v>885</v>
      </c>
      <c r="G142" s="202" t="s">
        <v>297</v>
      </c>
      <c r="H142" s="203">
        <v>10</v>
      </c>
      <c r="I142" s="204">
        <v>2.75</v>
      </c>
      <c r="J142" s="204">
        <f t="shared" si="0"/>
        <v>27.5</v>
      </c>
      <c r="K142" s="205"/>
      <c r="L142" s="33"/>
      <c r="M142" s="206" t="s">
        <v>1</v>
      </c>
      <c r="N142" s="207" t="s">
        <v>42</v>
      </c>
      <c r="O142" s="208">
        <v>0</v>
      </c>
      <c r="P142" s="208">
        <f t="shared" si="1"/>
        <v>0</v>
      </c>
      <c r="Q142" s="208">
        <v>0</v>
      </c>
      <c r="R142" s="208">
        <f t="shared" si="2"/>
        <v>0</v>
      </c>
      <c r="S142" s="208">
        <v>0</v>
      </c>
      <c r="T142" s="20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10" t="s">
        <v>189</v>
      </c>
      <c r="AT142" s="210" t="s">
        <v>159</v>
      </c>
      <c r="AU142" s="210" t="s">
        <v>89</v>
      </c>
      <c r="AY142" s="14" t="s">
        <v>157</v>
      </c>
      <c r="BE142" s="211">
        <f t="shared" si="4"/>
        <v>0</v>
      </c>
      <c r="BF142" s="211">
        <f t="shared" si="5"/>
        <v>27.5</v>
      </c>
      <c r="BG142" s="211">
        <f t="shared" si="6"/>
        <v>0</v>
      </c>
      <c r="BH142" s="211">
        <f t="shared" si="7"/>
        <v>0</v>
      </c>
      <c r="BI142" s="211">
        <f t="shared" si="8"/>
        <v>0</v>
      </c>
      <c r="BJ142" s="14" t="s">
        <v>89</v>
      </c>
      <c r="BK142" s="211">
        <f t="shared" si="9"/>
        <v>27.5</v>
      </c>
      <c r="BL142" s="14" t="s">
        <v>189</v>
      </c>
      <c r="BM142" s="210" t="s">
        <v>194</v>
      </c>
    </row>
    <row r="143" spans="1:65" s="2" customFormat="1" ht="24.2" customHeight="1">
      <c r="A143" s="28"/>
      <c r="B143" s="29"/>
      <c r="C143" s="212" t="s">
        <v>177</v>
      </c>
      <c r="D143" s="212" t="s">
        <v>294</v>
      </c>
      <c r="E143" s="213" t="s">
        <v>886</v>
      </c>
      <c r="F143" s="214" t="s">
        <v>887</v>
      </c>
      <c r="G143" s="215" t="s">
        <v>297</v>
      </c>
      <c r="H143" s="216">
        <v>10</v>
      </c>
      <c r="I143" s="217">
        <v>10.56</v>
      </c>
      <c r="J143" s="217">
        <f t="shared" si="0"/>
        <v>105.6</v>
      </c>
      <c r="K143" s="218"/>
      <c r="L143" s="219"/>
      <c r="M143" s="220" t="s">
        <v>1</v>
      </c>
      <c r="N143" s="221" t="s">
        <v>42</v>
      </c>
      <c r="O143" s="208">
        <v>0</v>
      </c>
      <c r="P143" s="208">
        <f t="shared" si="1"/>
        <v>0</v>
      </c>
      <c r="Q143" s="208">
        <v>0</v>
      </c>
      <c r="R143" s="208">
        <f t="shared" si="2"/>
        <v>0</v>
      </c>
      <c r="S143" s="208">
        <v>0</v>
      </c>
      <c r="T143" s="20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10" t="s">
        <v>217</v>
      </c>
      <c r="AT143" s="210" t="s">
        <v>294</v>
      </c>
      <c r="AU143" s="210" t="s">
        <v>89</v>
      </c>
      <c r="AY143" s="14" t="s">
        <v>157</v>
      </c>
      <c r="BE143" s="211">
        <f t="shared" si="4"/>
        <v>0</v>
      </c>
      <c r="BF143" s="211">
        <f t="shared" si="5"/>
        <v>105.6</v>
      </c>
      <c r="BG143" s="211">
        <f t="shared" si="6"/>
        <v>0</v>
      </c>
      <c r="BH143" s="211">
        <f t="shared" si="7"/>
        <v>0</v>
      </c>
      <c r="BI143" s="211">
        <f t="shared" si="8"/>
        <v>0</v>
      </c>
      <c r="BJ143" s="14" t="s">
        <v>89</v>
      </c>
      <c r="BK143" s="211">
        <f t="shared" si="9"/>
        <v>105.6</v>
      </c>
      <c r="BL143" s="14" t="s">
        <v>189</v>
      </c>
      <c r="BM143" s="210" t="s">
        <v>7</v>
      </c>
    </row>
    <row r="144" spans="1:65" s="2" customFormat="1" ht="24.2" customHeight="1">
      <c r="A144" s="28"/>
      <c r="B144" s="29"/>
      <c r="C144" s="199" t="s">
        <v>197</v>
      </c>
      <c r="D144" s="199" t="s">
        <v>159</v>
      </c>
      <c r="E144" s="200" t="s">
        <v>890</v>
      </c>
      <c r="F144" s="201" t="s">
        <v>891</v>
      </c>
      <c r="G144" s="202" t="s">
        <v>297</v>
      </c>
      <c r="H144" s="203">
        <v>20</v>
      </c>
      <c r="I144" s="204">
        <v>2.75</v>
      </c>
      <c r="J144" s="204">
        <f t="shared" si="0"/>
        <v>55</v>
      </c>
      <c r="K144" s="205"/>
      <c r="L144" s="33"/>
      <c r="M144" s="206" t="s">
        <v>1</v>
      </c>
      <c r="N144" s="207" t="s">
        <v>42</v>
      </c>
      <c r="O144" s="208">
        <v>0</v>
      </c>
      <c r="P144" s="208">
        <f t="shared" si="1"/>
        <v>0</v>
      </c>
      <c r="Q144" s="208">
        <v>0</v>
      </c>
      <c r="R144" s="208">
        <f t="shared" si="2"/>
        <v>0</v>
      </c>
      <c r="S144" s="208">
        <v>0</v>
      </c>
      <c r="T144" s="20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10" t="s">
        <v>189</v>
      </c>
      <c r="AT144" s="210" t="s">
        <v>159</v>
      </c>
      <c r="AU144" s="210" t="s">
        <v>89</v>
      </c>
      <c r="AY144" s="14" t="s">
        <v>157</v>
      </c>
      <c r="BE144" s="211">
        <f t="shared" si="4"/>
        <v>0</v>
      </c>
      <c r="BF144" s="211">
        <f t="shared" si="5"/>
        <v>55</v>
      </c>
      <c r="BG144" s="211">
        <f t="shared" si="6"/>
        <v>0</v>
      </c>
      <c r="BH144" s="211">
        <f t="shared" si="7"/>
        <v>0</v>
      </c>
      <c r="BI144" s="211">
        <f t="shared" si="8"/>
        <v>0</v>
      </c>
      <c r="BJ144" s="14" t="s">
        <v>89</v>
      </c>
      <c r="BK144" s="211">
        <f t="shared" si="9"/>
        <v>55</v>
      </c>
      <c r="BL144" s="14" t="s">
        <v>189</v>
      </c>
      <c r="BM144" s="210" t="s">
        <v>200</v>
      </c>
    </row>
    <row r="145" spans="1:65" s="2" customFormat="1" ht="24.2" customHeight="1">
      <c r="A145" s="28"/>
      <c r="B145" s="29"/>
      <c r="C145" s="212" t="s">
        <v>180</v>
      </c>
      <c r="D145" s="212" t="s">
        <v>294</v>
      </c>
      <c r="E145" s="213" t="s">
        <v>892</v>
      </c>
      <c r="F145" s="214" t="s">
        <v>893</v>
      </c>
      <c r="G145" s="215" t="s">
        <v>297</v>
      </c>
      <c r="H145" s="216">
        <v>19</v>
      </c>
      <c r="I145" s="217">
        <v>11.55</v>
      </c>
      <c r="J145" s="217">
        <f t="shared" si="0"/>
        <v>219.45</v>
      </c>
      <c r="K145" s="218"/>
      <c r="L145" s="219"/>
      <c r="M145" s="220" t="s">
        <v>1</v>
      </c>
      <c r="N145" s="221" t="s">
        <v>42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10" t="s">
        <v>217</v>
      </c>
      <c r="AT145" s="210" t="s">
        <v>294</v>
      </c>
      <c r="AU145" s="210" t="s">
        <v>89</v>
      </c>
      <c r="AY145" s="14" t="s">
        <v>157</v>
      </c>
      <c r="BE145" s="211">
        <f t="shared" si="4"/>
        <v>0</v>
      </c>
      <c r="BF145" s="211">
        <f t="shared" si="5"/>
        <v>219.45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4" t="s">
        <v>89</v>
      </c>
      <c r="BK145" s="211">
        <f t="shared" si="9"/>
        <v>219.45</v>
      </c>
      <c r="BL145" s="14" t="s">
        <v>189</v>
      </c>
      <c r="BM145" s="210" t="s">
        <v>203</v>
      </c>
    </row>
    <row r="146" spans="1:65" s="2" customFormat="1" ht="24.2" customHeight="1">
      <c r="A146" s="28"/>
      <c r="B146" s="29"/>
      <c r="C146" s="212" t="s">
        <v>204</v>
      </c>
      <c r="D146" s="212" t="s">
        <v>294</v>
      </c>
      <c r="E146" s="213" t="s">
        <v>894</v>
      </c>
      <c r="F146" s="214" t="s">
        <v>895</v>
      </c>
      <c r="G146" s="215" t="s">
        <v>297</v>
      </c>
      <c r="H146" s="216">
        <v>1</v>
      </c>
      <c r="I146" s="217">
        <v>11.55</v>
      </c>
      <c r="J146" s="217">
        <f t="shared" si="0"/>
        <v>11.55</v>
      </c>
      <c r="K146" s="218"/>
      <c r="L146" s="219"/>
      <c r="M146" s="220" t="s">
        <v>1</v>
      </c>
      <c r="N146" s="221" t="s">
        <v>42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10" t="s">
        <v>217</v>
      </c>
      <c r="AT146" s="210" t="s">
        <v>294</v>
      </c>
      <c r="AU146" s="210" t="s">
        <v>89</v>
      </c>
      <c r="AY146" s="14" t="s">
        <v>157</v>
      </c>
      <c r="BE146" s="211">
        <f t="shared" si="4"/>
        <v>0</v>
      </c>
      <c r="BF146" s="211">
        <f t="shared" si="5"/>
        <v>11.55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4" t="s">
        <v>89</v>
      </c>
      <c r="BK146" s="211">
        <f t="shared" si="9"/>
        <v>11.55</v>
      </c>
      <c r="BL146" s="14" t="s">
        <v>189</v>
      </c>
      <c r="BM146" s="210" t="s">
        <v>207</v>
      </c>
    </row>
    <row r="147" spans="1:65" s="2" customFormat="1" ht="24.2" customHeight="1">
      <c r="A147" s="28"/>
      <c r="B147" s="29"/>
      <c r="C147" s="199" t="s">
        <v>185</v>
      </c>
      <c r="D147" s="199" t="s">
        <v>159</v>
      </c>
      <c r="E147" s="200" t="s">
        <v>896</v>
      </c>
      <c r="F147" s="201" t="s">
        <v>897</v>
      </c>
      <c r="G147" s="202" t="s">
        <v>297</v>
      </c>
      <c r="H147" s="203">
        <v>1</v>
      </c>
      <c r="I147" s="204">
        <v>3.3</v>
      </c>
      <c r="J147" s="204">
        <f t="shared" si="0"/>
        <v>3.3</v>
      </c>
      <c r="K147" s="205"/>
      <c r="L147" s="33"/>
      <c r="M147" s="206" t="s">
        <v>1</v>
      </c>
      <c r="N147" s="207" t="s">
        <v>42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10" t="s">
        <v>189</v>
      </c>
      <c r="AT147" s="210" t="s">
        <v>159</v>
      </c>
      <c r="AU147" s="210" t="s">
        <v>89</v>
      </c>
      <c r="AY147" s="14" t="s">
        <v>157</v>
      </c>
      <c r="BE147" s="211">
        <f t="shared" si="4"/>
        <v>0</v>
      </c>
      <c r="BF147" s="211">
        <f t="shared" si="5"/>
        <v>3.3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4" t="s">
        <v>89</v>
      </c>
      <c r="BK147" s="211">
        <f t="shared" si="9"/>
        <v>3.3</v>
      </c>
      <c r="BL147" s="14" t="s">
        <v>189</v>
      </c>
      <c r="BM147" s="210" t="s">
        <v>210</v>
      </c>
    </row>
    <row r="148" spans="1:65" s="2" customFormat="1" ht="24.2" customHeight="1">
      <c r="A148" s="28"/>
      <c r="B148" s="29"/>
      <c r="C148" s="212" t="s">
        <v>211</v>
      </c>
      <c r="D148" s="212" t="s">
        <v>294</v>
      </c>
      <c r="E148" s="213" t="s">
        <v>1107</v>
      </c>
      <c r="F148" s="214" t="s">
        <v>1108</v>
      </c>
      <c r="G148" s="215" t="s">
        <v>297</v>
      </c>
      <c r="H148" s="216">
        <v>1</v>
      </c>
      <c r="I148" s="217">
        <v>15.4</v>
      </c>
      <c r="J148" s="217">
        <f t="shared" si="0"/>
        <v>15.4</v>
      </c>
      <c r="K148" s="218"/>
      <c r="L148" s="219"/>
      <c r="M148" s="220" t="s">
        <v>1</v>
      </c>
      <c r="N148" s="221" t="s">
        <v>42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10" t="s">
        <v>217</v>
      </c>
      <c r="AT148" s="210" t="s">
        <v>294</v>
      </c>
      <c r="AU148" s="210" t="s">
        <v>89</v>
      </c>
      <c r="AY148" s="14" t="s">
        <v>157</v>
      </c>
      <c r="BE148" s="211">
        <f t="shared" si="4"/>
        <v>0</v>
      </c>
      <c r="BF148" s="211">
        <f t="shared" si="5"/>
        <v>15.4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4" t="s">
        <v>89</v>
      </c>
      <c r="BK148" s="211">
        <f t="shared" si="9"/>
        <v>15.4</v>
      </c>
      <c r="BL148" s="14" t="s">
        <v>189</v>
      </c>
      <c r="BM148" s="210" t="s">
        <v>214</v>
      </c>
    </row>
    <row r="149" spans="1:65" s="2" customFormat="1" ht="21.75" customHeight="1">
      <c r="A149" s="28"/>
      <c r="B149" s="29"/>
      <c r="C149" s="199" t="s">
        <v>189</v>
      </c>
      <c r="D149" s="199" t="s">
        <v>159</v>
      </c>
      <c r="E149" s="200" t="s">
        <v>904</v>
      </c>
      <c r="F149" s="201" t="s">
        <v>905</v>
      </c>
      <c r="G149" s="202" t="s">
        <v>851</v>
      </c>
      <c r="H149" s="203">
        <v>31</v>
      </c>
      <c r="I149" s="204">
        <v>1.1000000000000001</v>
      </c>
      <c r="J149" s="204">
        <f t="shared" si="0"/>
        <v>34.1</v>
      </c>
      <c r="K149" s="205"/>
      <c r="L149" s="33"/>
      <c r="M149" s="206" t="s">
        <v>1</v>
      </c>
      <c r="N149" s="207" t="s">
        <v>42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10" t="s">
        <v>189</v>
      </c>
      <c r="AT149" s="210" t="s">
        <v>159</v>
      </c>
      <c r="AU149" s="210" t="s">
        <v>89</v>
      </c>
      <c r="AY149" s="14" t="s">
        <v>157</v>
      </c>
      <c r="BE149" s="211">
        <f t="shared" si="4"/>
        <v>0</v>
      </c>
      <c r="BF149" s="211">
        <f t="shared" si="5"/>
        <v>34.1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4" t="s">
        <v>89</v>
      </c>
      <c r="BK149" s="211">
        <f t="shared" si="9"/>
        <v>34.1</v>
      </c>
      <c r="BL149" s="14" t="s">
        <v>189</v>
      </c>
      <c r="BM149" s="210" t="s">
        <v>217</v>
      </c>
    </row>
    <row r="150" spans="1:65" s="2" customFormat="1" ht="16.5" customHeight="1">
      <c r="A150" s="28"/>
      <c r="B150" s="29"/>
      <c r="C150" s="212" t="s">
        <v>218</v>
      </c>
      <c r="D150" s="212" t="s">
        <v>294</v>
      </c>
      <c r="E150" s="213" t="s">
        <v>906</v>
      </c>
      <c r="F150" s="214" t="s">
        <v>907</v>
      </c>
      <c r="G150" s="215" t="s">
        <v>297</v>
      </c>
      <c r="H150" s="216">
        <v>25</v>
      </c>
      <c r="I150" s="217">
        <v>9.9</v>
      </c>
      <c r="J150" s="217">
        <f t="shared" si="0"/>
        <v>247.5</v>
      </c>
      <c r="K150" s="218"/>
      <c r="L150" s="219"/>
      <c r="M150" s="220" t="s">
        <v>1</v>
      </c>
      <c r="N150" s="221" t="s">
        <v>42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10" t="s">
        <v>217</v>
      </c>
      <c r="AT150" s="210" t="s">
        <v>294</v>
      </c>
      <c r="AU150" s="210" t="s">
        <v>89</v>
      </c>
      <c r="AY150" s="14" t="s">
        <v>157</v>
      </c>
      <c r="BE150" s="211">
        <f t="shared" si="4"/>
        <v>0</v>
      </c>
      <c r="BF150" s="211">
        <f t="shared" si="5"/>
        <v>247.5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4" t="s">
        <v>89</v>
      </c>
      <c r="BK150" s="211">
        <f t="shared" si="9"/>
        <v>247.5</v>
      </c>
      <c r="BL150" s="14" t="s">
        <v>189</v>
      </c>
      <c r="BM150" s="210" t="s">
        <v>221</v>
      </c>
    </row>
    <row r="151" spans="1:65" s="2" customFormat="1" ht="24.2" customHeight="1">
      <c r="A151" s="28"/>
      <c r="B151" s="29"/>
      <c r="C151" s="212" t="s">
        <v>194</v>
      </c>
      <c r="D151" s="212" t="s">
        <v>294</v>
      </c>
      <c r="E151" s="213" t="s">
        <v>1109</v>
      </c>
      <c r="F151" s="214" t="s">
        <v>1110</v>
      </c>
      <c r="G151" s="215" t="s">
        <v>297</v>
      </c>
      <c r="H151" s="216">
        <v>5</v>
      </c>
      <c r="I151" s="217">
        <v>31.9</v>
      </c>
      <c r="J151" s="217">
        <f t="shared" si="0"/>
        <v>159.5</v>
      </c>
      <c r="K151" s="218"/>
      <c r="L151" s="219"/>
      <c r="M151" s="220" t="s">
        <v>1</v>
      </c>
      <c r="N151" s="221" t="s">
        <v>42</v>
      </c>
      <c r="O151" s="208">
        <v>0</v>
      </c>
      <c r="P151" s="208">
        <f t="shared" si="1"/>
        <v>0</v>
      </c>
      <c r="Q151" s="208">
        <v>0</v>
      </c>
      <c r="R151" s="208">
        <f t="shared" si="2"/>
        <v>0</v>
      </c>
      <c r="S151" s="208">
        <v>0</v>
      </c>
      <c r="T151" s="209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10" t="s">
        <v>217</v>
      </c>
      <c r="AT151" s="210" t="s">
        <v>294</v>
      </c>
      <c r="AU151" s="210" t="s">
        <v>89</v>
      </c>
      <c r="AY151" s="14" t="s">
        <v>157</v>
      </c>
      <c r="BE151" s="211">
        <f t="shared" si="4"/>
        <v>0</v>
      </c>
      <c r="BF151" s="211">
        <f t="shared" si="5"/>
        <v>159.5</v>
      </c>
      <c r="BG151" s="211">
        <f t="shared" si="6"/>
        <v>0</v>
      </c>
      <c r="BH151" s="211">
        <f t="shared" si="7"/>
        <v>0</v>
      </c>
      <c r="BI151" s="211">
        <f t="shared" si="8"/>
        <v>0</v>
      </c>
      <c r="BJ151" s="14" t="s">
        <v>89</v>
      </c>
      <c r="BK151" s="211">
        <f t="shared" si="9"/>
        <v>159.5</v>
      </c>
      <c r="BL151" s="14" t="s">
        <v>189</v>
      </c>
      <c r="BM151" s="210" t="s">
        <v>224</v>
      </c>
    </row>
    <row r="152" spans="1:65" s="2" customFormat="1" ht="16.5" customHeight="1">
      <c r="A152" s="28"/>
      <c r="B152" s="29"/>
      <c r="C152" s="212" t="s">
        <v>225</v>
      </c>
      <c r="D152" s="212" t="s">
        <v>294</v>
      </c>
      <c r="E152" s="213" t="s">
        <v>1111</v>
      </c>
      <c r="F152" s="214" t="s">
        <v>1112</v>
      </c>
      <c r="G152" s="215" t="s">
        <v>297</v>
      </c>
      <c r="H152" s="216">
        <v>1</v>
      </c>
      <c r="I152" s="217">
        <v>5.5</v>
      </c>
      <c r="J152" s="217">
        <f t="shared" si="0"/>
        <v>5.5</v>
      </c>
      <c r="K152" s="218"/>
      <c r="L152" s="219"/>
      <c r="M152" s="220" t="s">
        <v>1</v>
      </c>
      <c r="N152" s="221" t="s">
        <v>42</v>
      </c>
      <c r="O152" s="208">
        <v>0</v>
      </c>
      <c r="P152" s="208">
        <f t="shared" si="1"/>
        <v>0</v>
      </c>
      <c r="Q152" s="208">
        <v>0</v>
      </c>
      <c r="R152" s="208">
        <f t="shared" si="2"/>
        <v>0</v>
      </c>
      <c r="S152" s="208">
        <v>0</v>
      </c>
      <c r="T152" s="209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10" t="s">
        <v>217</v>
      </c>
      <c r="AT152" s="210" t="s">
        <v>294</v>
      </c>
      <c r="AU152" s="210" t="s">
        <v>89</v>
      </c>
      <c r="AY152" s="14" t="s">
        <v>157</v>
      </c>
      <c r="BE152" s="211">
        <f t="shared" si="4"/>
        <v>0</v>
      </c>
      <c r="BF152" s="211">
        <f t="shared" si="5"/>
        <v>5.5</v>
      </c>
      <c r="BG152" s="211">
        <f t="shared" si="6"/>
        <v>0</v>
      </c>
      <c r="BH152" s="211">
        <f t="shared" si="7"/>
        <v>0</v>
      </c>
      <c r="BI152" s="211">
        <f t="shared" si="8"/>
        <v>0</v>
      </c>
      <c r="BJ152" s="14" t="s">
        <v>89</v>
      </c>
      <c r="BK152" s="211">
        <f t="shared" si="9"/>
        <v>5.5</v>
      </c>
      <c r="BL152" s="14" t="s">
        <v>189</v>
      </c>
      <c r="BM152" s="210" t="s">
        <v>228</v>
      </c>
    </row>
    <row r="153" spans="1:65" s="2" customFormat="1" ht="16.5" customHeight="1">
      <c r="A153" s="28"/>
      <c r="B153" s="29"/>
      <c r="C153" s="212" t="s">
        <v>7</v>
      </c>
      <c r="D153" s="212" t="s">
        <v>294</v>
      </c>
      <c r="E153" s="213" t="s">
        <v>908</v>
      </c>
      <c r="F153" s="214" t="s">
        <v>909</v>
      </c>
      <c r="G153" s="215" t="s">
        <v>297</v>
      </c>
      <c r="H153" s="216">
        <v>30</v>
      </c>
      <c r="I153" s="217">
        <v>2.2000000000000002</v>
      </c>
      <c r="J153" s="217">
        <f t="shared" si="0"/>
        <v>66</v>
      </c>
      <c r="K153" s="218"/>
      <c r="L153" s="219"/>
      <c r="M153" s="220" t="s">
        <v>1</v>
      </c>
      <c r="N153" s="221" t="s">
        <v>42</v>
      </c>
      <c r="O153" s="208">
        <v>0</v>
      </c>
      <c r="P153" s="208">
        <f t="shared" si="1"/>
        <v>0</v>
      </c>
      <c r="Q153" s="208">
        <v>0</v>
      </c>
      <c r="R153" s="208">
        <f t="shared" si="2"/>
        <v>0</v>
      </c>
      <c r="S153" s="208">
        <v>0</v>
      </c>
      <c r="T153" s="209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10" t="s">
        <v>217</v>
      </c>
      <c r="AT153" s="210" t="s">
        <v>294</v>
      </c>
      <c r="AU153" s="210" t="s">
        <v>89</v>
      </c>
      <c r="AY153" s="14" t="s">
        <v>157</v>
      </c>
      <c r="BE153" s="211">
        <f t="shared" si="4"/>
        <v>0</v>
      </c>
      <c r="BF153" s="211">
        <f t="shared" si="5"/>
        <v>66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4" t="s">
        <v>89</v>
      </c>
      <c r="BK153" s="211">
        <f t="shared" si="9"/>
        <v>66</v>
      </c>
      <c r="BL153" s="14" t="s">
        <v>189</v>
      </c>
      <c r="BM153" s="210" t="s">
        <v>231</v>
      </c>
    </row>
    <row r="154" spans="1:65" s="2" customFormat="1" ht="24.2" customHeight="1">
      <c r="A154" s="28"/>
      <c r="B154" s="29"/>
      <c r="C154" s="199" t="s">
        <v>232</v>
      </c>
      <c r="D154" s="199" t="s">
        <v>159</v>
      </c>
      <c r="E154" s="200" t="s">
        <v>910</v>
      </c>
      <c r="F154" s="201" t="s">
        <v>911</v>
      </c>
      <c r="G154" s="202" t="s">
        <v>297</v>
      </c>
      <c r="H154" s="203">
        <v>30</v>
      </c>
      <c r="I154" s="204">
        <v>2.75</v>
      </c>
      <c r="J154" s="204">
        <f t="shared" si="0"/>
        <v>82.5</v>
      </c>
      <c r="K154" s="205"/>
      <c r="L154" s="33"/>
      <c r="M154" s="206" t="s">
        <v>1</v>
      </c>
      <c r="N154" s="207" t="s">
        <v>42</v>
      </c>
      <c r="O154" s="208">
        <v>0</v>
      </c>
      <c r="P154" s="208">
        <f t="shared" si="1"/>
        <v>0</v>
      </c>
      <c r="Q154" s="208">
        <v>0</v>
      </c>
      <c r="R154" s="208">
        <f t="shared" si="2"/>
        <v>0</v>
      </c>
      <c r="S154" s="208">
        <v>0</v>
      </c>
      <c r="T154" s="209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10" t="s">
        <v>189</v>
      </c>
      <c r="AT154" s="210" t="s">
        <v>159</v>
      </c>
      <c r="AU154" s="210" t="s">
        <v>89</v>
      </c>
      <c r="AY154" s="14" t="s">
        <v>157</v>
      </c>
      <c r="BE154" s="211">
        <f t="shared" si="4"/>
        <v>0</v>
      </c>
      <c r="BF154" s="211">
        <f t="shared" si="5"/>
        <v>82.5</v>
      </c>
      <c r="BG154" s="211">
        <f t="shared" si="6"/>
        <v>0</v>
      </c>
      <c r="BH154" s="211">
        <f t="shared" si="7"/>
        <v>0</v>
      </c>
      <c r="BI154" s="211">
        <f t="shared" si="8"/>
        <v>0</v>
      </c>
      <c r="BJ154" s="14" t="s">
        <v>89</v>
      </c>
      <c r="BK154" s="211">
        <f t="shared" si="9"/>
        <v>82.5</v>
      </c>
      <c r="BL154" s="14" t="s">
        <v>189</v>
      </c>
      <c r="BM154" s="210" t="s">
        <v>235</v>
      </c>
    </row>
    <row r="155" spans="1:65" s="2" customFormat="1" ht="24.2" customHeight="1">
      <c r="A155" s="28"/>
      <c r="B155" s="29"/>
      <c r="C155" s="199" t="s">
        <v>200</v>
      </c>
      <c r="D155" s="199" t="s">
        <v>159</v>
      </c>
      <c r="E155" s="200" t="s">
        <v>912</v>
      </c>
      <c r="F155" s="201" t="s">
        <v>913</v>
      </c>
      <c r="G155" s="202" t="s">
        <v>297</v>
      </c>
      <c r="H155" s="203">
        <v>1</v>
      </c>
      <c r="I155" s="204">
        <v>3.3</v>
      </c>
      <c r="J155" s="204">
        <f t="shared" si="0"/>
        <v>3.3</v>
      </c>
      <c r="K155" s="205"/>
      <c r="L155" s="33"/>
      <c r="M155" s="206" t="s">
        <v>1</v>
      </c>
      <c r="N155" s="207" t="s">
        <v>42</v>
      </c>
      <c r="O155" s="208">
        <v>0</v>
      </c>
      <c r="P155" s="208">
        <f t="shared" si="1"/>
        <v>0</v>
      </c>
      <c r="Q155" s="208">
        <v>0</v>
      </c>
      <c r="R155" s="208">
        <f t="shared" si="2"/>
        <v>0</v>
      </c>
      <c r="S155" s="208">
        <v>0</v>
      </c>
      <c r="T155" s="209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10" t="s">
        <v>189</v>
      </c>
      <c r="AT155" s="210" t="s">
        <v>159</v>
      </c>
      <c r="AU155" s="210" t="s">
        <v>89</v>
      </c>
      <c r="AY155" s="14" t="s">
        <v>157</v>
      </c>
      <c r="BE155" s="211">
        <f t="shared" si="4"/>
        <v>0</v>
      </c>
      <c r="BF155" s="211">
        <f t="shared" si="5"/>
        <v>3.3</v>
      </c>
      <c r="BG155" s="211">
        <f t="shared" si="6"/>
        <v>0</v>
      </c>
      <c r="BH155" s="211">
        <f t="shared" si="7"/>
        <v>0</v>
      </c>
      <c r="BI155" s="211">
        <f t="shared" si="8"/>
        <v>0</v>
      </c>
      <c r="BJ155" s="14" t="s">
        <v>89</v>
      </c>
      <c r="BK155" s="211">
        <f t="shared" si="9"/>
        <v>3.3</v>
      </c>
      <c r="BL155" s="14" t="s">
        <v>189</v>
      </c>
      <c r="BM155" s="210" t="s">
        <v>238</v>
      </c>
    </row>
    <row r="156" spans="1:65" s="2" customFormat="1" ht="24.2" customHeight="1">
      <c r="A156" s="28"/>
      <c r="B156" s="29"/>
      <c r="C156" s="199" t="s">
        <v>239</v>
      </c>
      <c r="D156" s="199" t="s">
        <v>159</v>
      </c>
      <c r="E156" s="200" t="s">
        <v>914</v>
      </c>
      <c r="F156" s="201" t="s">
        <v>915</v>
      </c>
      <c r="G156" s="202" t="s">
        <v>434</v>
      </c>
      <c r="H156" s="203">
        <v>15.702999999999999</v>
      </c>
      <c r="I156" s="204">
        <v>0.3</v>
      </c>
      <c r="J156" s="204">
        <f t="shared" si="0"/>
        <v>4.71</v>
      </c>
      <c r="K156" s="205"/>
      <c r="L156" s="33"/>
      <c r="M156" s="206" t="s">
        <v>1</v>
      </c>
      <c r="N156" s="207" t="s">
        <v>42</v>
      </c>
      <c r="O156" s="208">
        <v>0</v>
      </c>
      <c r="P156" s="208">
        <f t="shared" si="1"/>
        <v>0</v>
      </c>
      <c r="Q156" s="208">
        <v>0</v>
      </c>
      <c r="R156" s="208">
        <f t="shared" si="2"/>
        <v>0</v>
      </c>
      <c r="S156" s="208">
        <v>0</v>
      </c>
      <c r="T156" s="209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10" t="s">
        <v>189</v>
      </c>
      <c r="AT156" s="210" t="s">
        <v>159</v>
      </c>
      <c r="AU156" s="210" t="s">
        <v>89</v>
      </c>
      <c r="AY156" s="14" t="s">
        <v>157</v>
      </c>
      <c r="BE156" s="211">
        <f t="shared" si="4"/>
        <v>0</v>
      </c>
      <c r="BF156" s="211">
        <f t="shared" si="5"/>
        <v>4.71</v>
      </c>
      <c r="BG156" s="211">
        <f t="shared" si="6"/>
        <v>0</v>
      </c>
      <c r="BH156" s="211">
        <f t="shared" si="7"/>
        <v>0</v>
      </c>
      <c r="BI156" s="211">
        <f t="shared" si="8"/>
        <v>0</v>
      </c>
      <c r="BJ156" s="14" t="s">
        <v>89</v>
      </c>
      <c r="BK156" s="211">
        <f t="shared" si="9"/>
        <v>4.71</v>
      </c>
      <c r="BL156" s="14" t="s">
        <v>189</v>
      </c>
      <c r="BM156" s="210" t="s">
        <v>242</v>
      </c>
    </row>
    <row r="157" spans="1:65" s="12" customFormat="1" ht="22.9" customHeight="1">
      <c r="B157" s="184"/>
      <c r="C157" s="185"/>
      <c r="D157" s="186" t="s">
        <v>75</v>
      </c>
      <c r="E157" s="197" t="s">
        <v>916</v>
      </c>
      <c r="F157" s="197" t="s">
        <v>917</v>
      </c>
      <c r="G157" s="185"/>
      <c r="H157" s="185"/>
      <c r="I157" s="185"/>
      <c r="J157" s="198">
        <f>BK157</f>
        <v>809.29000000000008</v>
      </c>
      <c r="K157" s="185"/>
      <c r="L157" s="189"/>
      <c r="M157" s="190"/>
      <c r="N157" s="191"/>
      <c r="O157" s="191"/>
      <c r="P157" s="192">
        <f>SUM(P158:P167)</f>
        <v>0</v>
      </c>
      <c r="Q157" s="191"/>
      <c r="R157" s="192">
        <f>SUM(R158:R167)</f>
        <v>0</v>
      </c>
      <c r="S157" s="191"/>
      <c r="T157" s="193">
        <f>SUM(T158:T167)</f>
        <v>0</v>
      </c>
      <c r="AR157" s="194" t="s">
        <v>89</v>
      </c>
      <c r="AT157" s="195" t="s">
        <v>75</v>
      </c>
      <c r="AU157" s="195" t="s">
        <v>83</v>
      </c>
      <c r="AY157" s="194" t="s">
        <v>157</v>
      </c>
      <c r="BK157" s="196">
        <f>SUM(BK158:BK167)</f>
        <v>809.29000000000008</v>
      </c>
    </row>
    <row r="158" spans="1:65" s="2" customFormat="1" ht="24.2" customHeight="1">
      <c r="A158" s="28"/>
      <c r="B158" s="29"/>
      <c r="C158" s="199" t="s">
        <v>203</v>
      </c>
      <c r="D158" s="199" t="s">
        <v>159</v>
      </c>
      <c r="E158" s="200" t="s">
        <v>1113</v>
      </c>
      <c r="F158" s="201" t="s">
        <v>1114</v>
      </c>
      <c r="G158" s="202" t="s">
        <v>297</v>
      </c>
      <c r="H158" s="203">
        <v>1</v>
      </c>
      <c r="I158" s="204">
        <v>2.2000000000000002</v>
      </c>
      <c r="J158" s="204">
        <f t="shared" ref="J158:J167" si="10">ROUND(I158*H158,2)</f>
        <v>2.2000000000000002</v>
      </c>
      <c r="K158" s="205"/>
      <c r="L158" s="33"/>
      <c r="M158" s="206" t="s">
        <v>1</v>
      </c>
      <c r="N158" s="207" t="s">
        <v>42</v>
      </c>
      <c r="O158" s="208">
        <v>0</v>
      </c>
      <c r="P158" s="208">
        <f t="shared" ref="P158:P167" si="11">O158*H158</f>
        <v>0</v>
      </c>
      <c r="Q158" s="208">
        <v>0</v>
      </c>
      <c r="R158" s="208">
        <f t="shared" ref="R158:R167" si="12">Q158*H158</f>
        <v>0</v>
      </c>
      <c r="S158" s="208">
        <v>0</v>
      </c>
      <c r="T158" s="209">
        <f t="shared" ref="T158:T167" si="13"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10" t="s">
        <v>189</v>
      </c>
      <c r="AT158" s="210" t="s">
        <v>159</v>
      </c>
      <c r="AU158" s="210" t="s">
        <v>89</v>
      </c>
      <c r="AY158" s="14" t="s">
        <v>157</v>
      </c>
      <c r="BE158" s="211">
        <f t="shared" ref="BE158:BE167" si="14">IF(N158="základná",J158,0)</f>
        <v>0</v>
      </c>
      <c r="BF158" s="211">
        <f t="shared" ref="BF158:BF167" si="15">IF(N158="znížená",J158,0)</f>
        <v>2.2000000000000002</v>
      </c>
      <c r="BG158" s="211">
        <f t="shared" ref="BG158:BG167" si="16">IF(N158="zákl. prenesená",J158,0)</f>
        <v>0</v>
      </c>
      <c r="BH158" s="211">
        <f t="shared" ref="BH158:BH167" si="17">IF(N158="zníž. prenesená",J158,0)</f>
        <v>0</v>
      </c>
      <c r="BI158" s="211">
        <f t="shared" ref="BI158:BI167" si="18">IF(N158="nulová",J158,0)</f>
        <v>0</v>
      </c>
      <c r="BJ158" s="14" t="s">
        <v>89</v>
      </c>
      <c r="BK158" s="211">
        <f t="shared" ref="BK158:BK167" si="19">ROUND(I158*H158,2)</f>
        <v>2.2000000000000002</v>
      </c>
      <c r="BL158" s="14" t="s">
        <v>189</v>
      </c>
      <c r="BM158" s="210" t="s">
        <v>245</v>
      </c>
    </row>
    <row r="159" spans="1:65" s="2" customFormat="1" ht="24.2" customHeight="1">
      <c r="A159" s="28"/>
      <c r="B159" s="29"/>
      <c r="C159" s="199" t="s">
        <v>246</v>
      </c>
      <c r="D159" s="199" t="s">
        <v>159</v>
      </c>
      <c r="E159" s="200" t="s">
        <v>918</v>
      </c>
      <c r="F159" s="201" t="s">
        <v>919</v>
      </c>
      <c r="G159" s="202" t="s">
        <v>297</v>
      </c>
      <c r="H159" s="203">
        <v>33</v>
      </c>
      <c r="I159" s="204">
        <v>4.95</v>
      </c>
      <c r="J159" s="204">
        <f t="shared" si="10"/>
        <v>163.35</v>
      </c>
      <c r="K159" s="205"/>
      <c r="L159" s="33"/>
      <c r="M159" s="206" t="s">
        <v>1</v>
      </c>
      <c r="N159" s="207" t="s">
        <v>42</v>
      </c>
      <c r="O159" s="208">
        <v>0</v>
      </c>
      <c r="P159" s="208">
        <f t="shared" si="11"/>
        <v>0</v>
      </c>
      <c r="Q159" s="208">
        <v>0</v>
      </c>
      <c r="R159" s="208">
        <f t="shared" si="12"/>
        <v>0</v>
      </c>
      <c r="S159" s="208">
        <v>0</v>
      </c>
      <c r="T159" s="209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10" t="s">
        <v>189</v>
      </c>
      <c r="AT159" s="210" t="s">
        <v>159</v>
      </c>
      <c r="AU159" s="210" t="s">
        <v>89</v>
      </c>
      <c r="AY159" s="14" t="s">
        <v>157</v>
      </c>
      <c r="BE159" s="211">
        <f t="shared" si="14"/>
        <v>0</v>
      </c>
      <c r="BF159" s="211">
        <f t="shared" si="15"/>
        <v>163.35</v>
      </c>
      <c r="BG159" s="211">
        <f t="shared" si="16"/>
        <v>0</v>
      </c>
      <c r="BH159" s="211">
        <f t="shared" si="17"/>
        <v>0</v>
      </c>
      <c r="BI159" s="211">
        <f t="shared" si="18"/>
        <v>0</v>
      </c>
      <c r="BJ159" s="14" t="s">
        <v>89</v>
      </c>
      <c r="BK159" s="211">
        <f t="shared" si="19"/>
        <v>163.35</v>
      </c>
      <c r="BL159" s="14" t="s">
        <v>189</v>
      </c>
      <c r="BM159" s="210" t="s">
        <v>249</v>
      </c>
    </row>
    <row r="160" spans="1:65" s="2" customFormat="1" ht="33" customHeight="1">
      <c r="A160" s="28"/>
      <c r="B160" s="29"/>
      <c r="C160" s="199" t="s">
        <v>207</v>
      </c>
      <c r="D160" s="199" t="s">
        <v>159</v>
      </c>
      <c r="E160" s="200" t="s">
        <v>920</v>
      </c>
      <c r="F160" s="201" t="s">
        <v>921</v>
      </c>
      <c r="G160" s="202" t="s">
        <v>297</v>
      </c>
      <c r="H160" s="203">
        <v>33</v>
      </c>
      <c r="I160" s="204">
        <v>6.6</v>
      </c>
      <c r="J160" s="204">
        <f t="shared" si="10"/>
        <v>217.8</v>
      </c>
      <c r="K160" s="205"/>
      <c r="L160" s="33"/>
      <c r="M160" s="206" t="s">
        <v>1</v>
      </c>
      <c r="N160" s="207" t="s">
        <v>42</v>
      </c>
      <c r="O160" s="208">
        <v>0</v>
      </c>
      <c r="P160" s="208">
        <f t="shared" si="11"/>
        <v>0</v>
      </c>
      <c r="Q160" s="208">
        <v>0</v>
      </c>
      <c r="R160" s="208">
        <f t="shared" si="12"/>
        <v>0</v>
      </c>
      <c r="S160" s="208">
        <v>0</v>
      </c>
      <c r="T160" s="209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10" t="s">
        <v>189</v>
      </c>
      <c r="AT160" s="210" t="s">
        <v>159</v>
      </c>
      <c r="AU160" s="210" t="s">
        <v>89</v>
      </c>
      <c r="AY160" s="14" t="s">
        <v>157</v>
      </c>
      <c r="BE160" s="211">
        <f t="shared" si="14"/>
        <v>0</v>
      </c>
      <c r="BF160" s="211">
        <f t="shared" si="15"/>
        <v>217.8</v>
      </c>
      <c r="BG160" s="211">
        <f t="shared" si="16"/>
        <v>0</v>
      </c>
      <c r="BH160" s="211">
        <f t="shared" si="17"/>
        <v>0</v>
      </c>
      <c r="BI160" s="211">
        <f t="shared" si="18"/>
        <v>0</v>
      </c>
      <c r="BJ160" s="14" t="s">
        <v>89</v>
      </c>
      <c r="BK160" s="211">
        <f t="shared" si="19"/>
        <v>217.8</v>
      </c>
      <c r="BL160" s="14" t="s">
        <v>189</v>
      </c>
      <c r="BM160" s="210" t="s">
        <v>252</v>
      </c>
    </row>
    <row r="161" spans="1:65" s="2" customFormat="1" ht="24.2" customHeight="1">
      <c r="A161" s="28"/>
      <c r="B161" s="29"/>
      <c r="C161" s="199" t="s">
        <v>253</v>
      </c>
      <c r="D161" s="199" t="s">
        <v>159</v>
      </c>
      <c r="E161" s="200" t="s">
        <v>1115</v>
      </c>
      <c r="F161" s="201" t="s">
        <v>1116</v>
      </c>
      <c r="G161" s="202" t="s">
        <v>297</v>
      </c>
      <c r="H161" s="203">
        <v>1</v>
      </c>
      <c r="I161" s="204">
        <v>2.2000000000000002</v>
      </c>
      <c r="J161" s="204">
        <f t="shared" si="10"/>
        <v>2.2000000000000002</v>
      </c>
      <c r="K161" s="205"/>
      <c r="L161" s="33"/>
      <c r="M161" s="206" t="s">
        <v>1</v>
      </c>
      <c r="N161" s="207" t="s">
        <v>42</v>
      </c>
      <c r="O161" s="208">
        <v>0</v>
      </c>
      <c r="P161" s="208">
        <f t="shared" si="11"/>
        <v>0</v>
      </c>
      <c r="Q161" s="208">
        <v>0</v>
      </c>
      <c r="R161" s="208">
        <f t="shared" si="12"/>
        <v>0</v>
      </c>
      <c r="S161" s="208">
        <v>0</v>
      </c>
      <c r="T161" s="209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10" t="s">
        <v>189</v>
      </c>
      <c r="AT161" s="210" t="s">
        <v>159</v>
      </c>
      <c r="AU161" s="210" t="s">
        <v>89</v>
      </c>
      <c r="AY161" s="14" t="s">
        <v>157</v>
      </c>
      <c r="BE161" s="211">
        <f t="shared" si="14"/>
        <v>0</v>
      </c>
      <c r="BF161" s="211">
        <f t="shared" si="15"/>
        <v>2.2000000000000002</v>
      </c>
      <c r="BG161" s="211">
        <f t="shared" si="16"/>
        <v>0</v>
      </c>
      <c r="BH161" s="211">
        <f t="shared" si="17"/>
        <v>0</v>
      </c>
      <c r="BI161" s="211">
        <f t="shared" si="18"/>
        <v>0</v>
      </c>
      <c r="BJ161" s="14" t="s">
        <v>89</v>
      </c>
      <c r="BK161" s="211">
        <f t="shared" si="19"/>
        <v>2.2000000000000002</v>
      </c>
      <c r="BL161" s="14" t="s">
        <v>189</v>
      </c>
      <c r="BM161" s="210" t="s">
        <v>256</v>
      </c>
    </row>
    <row r="162" spans="1:65" s="2" customFormat="1" ht="33" customHeight="1">
      <c r="A162" s="28"/>
      <c r="B162" s="29"/>
      <c r="C162" s="199" t="s">
        <v>210</v>
      </c>
      <c r="D162" s="199" t="s">
        <v>159</v>
      </c>
      <c r="E162" s="200" t="s">
        <v>1117</v>
      </c>
      <c r="F162" s="201" t="s">
        <v>1118</v>
      </c>
      <c r="G162" s="202" t="s">
        <v>297</v>
      </c>
      <c r="H162" s="203">
        <v>1</v>
      </c>
      <c r="I162" s="204">
        <v>19.8</v>
      </c>
      <c r="J162" s="204">
        <f t="shared" si="10"/>
        <v>19.8</v>
      </c>
      <c r="K162" s="205"/>
      <c r="L162" s="33"/>
      <c r="M162" s="206" t="s">
        <v>1</v>
      </c>
      <c r="N162" s="207" t="s">
        <v>42</v>
      </c>
      <c r="O162" s="208">
        <v>0</v>
      </c>
      <c r="P162" s="208">
        <f t="shared" si="11"/>
        <v>0</v>
      </c>
      <c r="Q162" s="208">
        <v>0</v>
      </c>
      <c r="R162" s="208">
        <f t="shared" si="12"/>
        <v>0</v>
      </c>
      <c r="S162" s="208">
        <v>0</v>
      </c>
      <c r="T162" s="209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10" t="s">
        <v>189</v>
      </c>
      <c r="AT162" s="210" t="s">
        <v>159</v>
      </c>
      <c r="AU162" s="210" t="s">
        <v>89</v>
      </c>
      <c r="AY162" s="14" t="s">
        <v>157</v>
      </c>
      <c r="BE162" s="211">
        <f t="shared" si="14"/>
        <v>0</v>
      </c>
      <c r="BF162" s="211">
        <f t="shared" si="15"/>
        <v>19.8</v>
      </c>
      <c r="BG162" s="211">
        <f t="shared" si="16"/>
        <v>0</v>
      </c>
      <c r="BH162" s="211">
        <f t="shared" si="17"/>
        <v>0</v>
      </c>
      <c r="BI162" s="211">
        <f t="shared" si="18"/>
        <v>0</v>
      </c>
      <c r="BJ162" s="14" t="s">
        <v>89</v>
      </c>
      <c r="BK162" s="211">
        <f t="shared" si="19"/>
        <v>19.8</v>
      </c>
      <c r="BL162" s="14" t="s">
        <v>189</v>
      </c>
      <c r="BM162" s="210" t="s">
        <v>259</v>
      </c>
    </row>
    <row r="163" spans="1:65" s="2" customFormat="1" ht="33" customHeight="1">
      <c r="A163" s="28"/>
      <c r="B163" s="29"/>
      <c r="C163" s="212" t="s">
        <v>260</v>
      </c>
      <c r="D163" s="212" t="s">
        <v>294</v>
      </c>
      <c r="E163" s="213" t="s">
        <v>1119</v>
      </c>
      <c r="F163" s="214" t="s">
        <v>1120</v>
      </c>
      <c r="G163" s="215" t="s">
        <v>297</v>
      </c>
      <c r="H163" s="216">
        <v>1</v>
      </c>
      <c r="I163" s="217">
        <v>163.9</v>
      </c>
      <c r="J163" s="217">
        <f t="shared" si="10"/>
        <v>163.9</v>
      </c>
      <c r="K163" s="218"/>
      <c r="L163" s="219"/>
      <c r="M163" s="220" t="s">
        <v>1</v>
      </c>
      <c r="N163" s="221" t="s">
        <v>42</v>
      </c>
      <c r="O163" s="208">
        <v>0</v>
      </c>
      <c r="P163" s="208">
        <f t="shared" si="11"/>
        <v>0</v>
      </c>
      <c r="Q163" s="208">
        <v>0</v>
      </c>
      <c r="R163" s="208">
        <f t="shared" si="12"/>
        <v>0</v>
      </c>
      <c r="S163" s="208">
        <v>0</v>
      </c>
      <c r="T163" s="209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10" t="s">
        <v>217</v>
      </c>
      <c r="AT163" s="210" t="s">
        <v>294</v>
      </c>
      <c r="AU163" s="210" t="s">
        <v>89</v>
      </c>
      <c r="AY163" s="14" t="s">
        <v>157</v>
      </c>
      <c r="BE163" s="211">
        <f t="shared" si="14"/>
        <v>0</v>
      </c>
      <c r="BF163" s="211">
        <f t="shared" si="15"/>
        <v>163.9</v>
      </c>
      <c r="BG163" s="211">
        <f t="shared" si="16"/>
        <v>0</v>
      </c>
      <c r="BH163" s="211">
        <f t="shared" si="17"/>
        <v>0</v>
      </c>
      <c r="BI163" s="211">
        <f t="shared" si="18"/>
        <v>0</v>
      </c>
      <c r="BJ163" s="14" t="s">
        <v>89</v>
      </c>
      <c r="BK163" s="211">
        <f t="shared" si="19"/>
        <v>163.9</v>
      </c>
      <c r="BL163" s="14" t="s">
        <v>189</v>
      </c>
      <c r="BM163" s="210" t="s">
        <v>263</v>
      </c>
    </row>
    <row r="164" spans="1:65" s="2" customFormat="1" ht="24.2" customHeight="1">
      <c r="A164" s="28"/>
      <c r="B164" s="29"/>
      <c r="C164" s="199" t="s">
        <v>214</v>
      </c>
      <c r="D164" s="199" t="s">
        <v>159</v>
      </c>
      <c r="E164" s="200" t="s">
        <v>1121</v>
      </c>
      <c r="F164" s="201" t="s">
        <v>1122</v>
      </c>
      <c r="G164" s="202" t="s">
        <v>297</v>
      </c>
      <c r="H164" s="203">
        <v>1</v>
      </c>
      <c r="I164" s="204">
        <v>7.7</v>
      </c>
      <c r="J164" s="204">
        <f t="shared" si="10"/>
        <v>7.7</v>
      </c>
      <c r="K164" s="205"/>
      <c r="L164" s="33"/>
      <c r="M164" s="206" t="s">
        <v>1</v>
      </c>
      <c r="N164" s="207" t="s">
        <v>42</v>
      </c>
      <c r="O164" s="208">
        <v>0</v>
      </c>
      <c r="P164" s="208">
        <f t="shared" si="11"/>
        <v>0</v>
      </c>
      <c r="Q164" s="208">
        <v>0</v>
      </c>
      <c r="R164" s="208">
        <f t="shared" si="12"/>
        <v>0</v>
      </c>
      <c r="S164" s="208">
        <v>0</v>
      </c>
      <c r="T164" s="209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10" t="s">
        <v>189</v>
      </c>
      <c r="AT164" s="210" t="s">
        <v>159</v>
      </c>
      <c r="AU164" s="210" t="s">
        <v>89</v>
      </c>
      <c r="AY164" s="14" t="s">
        <v>157</v>
      </c>
      <c r="BE164" s="211">
        <f t="shared" si="14"/>
        <v>0</v>
      </c>
      <c r="BF164" s="211">
        <f t="shared" si="15"/>
        <v>7.7</v>
      </c>
      <c r="BG164" s="211">
        <f t="shared" si="16"/>
        <v>0</v>
      </c>
      <c r="BH164" s="211">
        <f t="shared" si="17"/>
        <v>0</v>
      </c>
      <c r="BI164" s="211">
        <f t="shared" si="18"/>
        <v>0</v>
      </c>
      <c r="BJ164" s="14" t="s">
        <v>89</v>
      </c>
      <c r="BK164" s="211">
        <f t="shared" si="19"/>
        <v>7.7</v>
      </c>
      <c r="BL164" s="14" t="s">
        <v>189</v>
      </c>
      <c r="BM164" s="210" t="s">
        <v>266</v>
      </c>
    </row>
    <row r="165" spans="1:65" s="2" customFormat="1" ht="24.2" customHeight="1">
      <c r="A165" s="28"/>
      <c r="B165" s="29"/>
      <c r="C165" s="199" t="s">
        <v>267</v>
      </c>
      <c r="D165" s="199" t="s">
        <v>159</v>
      </c>
      <c r="E165" s="200" t="s">
        <v>924</v>
      </c>
      <c r="F165" s="201" t="s">
        <v>925</v>
      </c>
      <c r="G165" s="202" t="s">
        <v>162</v>
      </c>
      <c r="H165" s="203">
        <v>160</v>
      </c>
      <c r="I165" s="204">
        <v>0.5</v>
      </c>
      <c r="J165" s="204">
        <f t="shared" si="10"/>
        <v>80</v>
      </c>
      <c r="K165" s="205"/>
      <c r="L165" s="33"/>
      <c r="M165" s="206" t="s">
        <v>1</v>
      </c>
      <c r="N165" s="207" t="s">
        <v>42</v>
      </c>
      <c r="O165" s="208">
        <v>0</v>
      </c>
      <c r="P165" s="208">
        <f t="shared" si="11"/>
        <v>0</v>
      </c>
      <c r="Q165" s="208">
        <v>0</v>
      </c>
      <c r="R165" s="208">
        <f t="shared" si="12"/>
        <v>0</v>
      </c>
      <c r="S165" s="208">
        <v>0</v>
      </c>
      <c r="T165" s="209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10" t="s">
        <v>189</v>
      </c>
      <c r="AT165" s="210" t="s">
        <v>159</v>
      </c>
      <c r="AU165" s="210" t="s">
        <v>89</v>
      </c>
      <c r="AY165" s="14" t="s">
        <v>157</v>
      </c>
      <c r="BE165" s="211">
        <f t="shared" si="14"/>
        <v>0</v>
      </c>
      <c r="BF165" s="211">
        <f t="shared" si="15"/>
        <v>80</v>
      </c>
      <c r="BG165" s="211">
        <f t="shared" si="16"/>
        <v>0</v>
      </c>
      <c r="BH165" s="211">
        <f t="shared" si="17"/>
        <v>0</v>
      </c>
      <c r="BI165" s="211">
        <f t="shared" si="18"/>
        <v>0</v>
      </c>
      <c r="BJ165" s="14" t="s">
        <v>89</v>
      </c>
      <c r="BK165" s="211">
        <f t="shared" si="19"/>
        <v>80</v>
      </c>
      <c r="BL165" s="14" t="s">
        <v>189</v>
      </c>
      <c r="BM165" s="210" t="s">
        <v>270</v>
      </c>
    </row>
    <row r="166" spans="1:65" s="2" customFormat="1" ht="24.2" customHeight="1">
      <c r="A166" s="28"/>
      <c r="B166" s="29"/>
      <c r="C166" s="199" t="s">
        <v>217</v>
      </c>
      <c r="D166" s="199" t="s">
        <v>159</v>
      </c>
      <c r="E166" s="200" t="s">
        <v>928</v>
      </c>
      <c r="F166" s="201" t="s">
        <v>929</v>
      </c>
      <c r="G166" s="202" t="s">
        <v>162</v>
      </c>
      <c r="H166" s="203">
        <v>160</v>
      </c>
      <c r="I166" s="204">
        <v>0.87</v>
      </c>
      <c r="J166" s="204">
        <f t="shared" si="10"/>
        <v>139.19999999999999</v>
      </c>
      <c r="K166" s="205"/>
      <c r="L166" s="33"/>
      <c r="M166" s="206" t="s">
        <v>1</v>
      </c>
      <c r="N166" s="207" t="s">
        <v>42</v>
      </c>
      <c r="O166" s="208">
        <v>0</v>
      </c>
      <c r="P166" s="208">
        <f t="shared" si="11"/>
        <v>0</v>
      </c>
      <c r="Q166" s="208">
        <v>0</v>
      </c>
      <c r="R166" s="208">
        <f t="shared" si="12"/>
        <v>0</v>
      </c>
      <c r="S166" s="208">
        <v>0</v>
      </c>
      <c r="T166" s="209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10" t="s">
        <v>189</v>
      </c>
      <c r="AT166" s="210" t="s">
        <v>159</v>
      </c>
      <c r="AU166" s="210" t="s">
        <v>89</v>
      </c>
      <c r="AY166" s="14" t="s">
        <v>157</v>
      </c>
      <c r="BE166" s="211">
        <f t="shared" si="14"/>
        <v>0</v>
      </c>
      <c r="BF166" s="211">
        <f t="shared" si="15"/>
        <v>139.19999999999999</v>
      </c>
      <c r="BG166" s="211">
        <f t="shared" si="16"/>
        <v>0</v>
      </c>
      <c r="BH166" s="211">
        <f t="shared" si="17"/>
        <v>0</v>
      </c>
      <c r="BI166" s="211">
        <f t="shared" si="18"/>
        <v>0</v>
      </c>
      <c r="BJ166" s="14" t="s">
        <v>89</v>
      </c>
      <c r="BK166" s="211">
        <f t="shared" si="19"/>
        <v>139.19999999999999</v>
      </c>
      <c r="BL166" s="14" t="s">
        <v>189</v>
      </c>
      <c r="BM166" s="210" t="s">
        <v>273</v>
      </c>
    </row>
    <row r="167" spans="1:65" s="2" customFormat="1" ht="24.2" customHeight="1">
      <c r="A167" s="28"/>
      <c r="B167" s="29"/>
      <c r="C167" s="199" t="s">
        <v>274</v>
      </c>
      <c r="D167" s="199" t="s">
        <v>159</v>
      </c>
      <c r="E167" s="200" t="s">
        <v>930</v>
      </c>
      <c r="F167" s="201" t="s">
        <v>931</v>
      </c>
      <c r="G167" s="202" t="s">
        <v>434</v>
      </c>
      <c r="H167" s="203">
        <v>7.9619999999999997</v>
      </c>
      <c r="I167" s="204">
        <v>1.65</v>
      </c>
      <c r="J167" s="204">
        <f t="shared" si="10"/>
        <v>13.14</v>
      </c>
      <c r="K167" s="205"/>
      <c r="L167" s="33"/>
      <c r="M167" s="206" t="s">
        <v>1</v>
      </c>
      <c r="N167" s="207" t="s">
        <v>42</v>
      </c>
      <c r="O167" s="208">
        <v>0</v>
      </c>
      <c r="P167" s="208">
        <f t="shared" si="11"/>
        <v>0</v>
      </c>
      <c r="Q167" s="208">
        <v>0</v>
      </c>
      <c r="R167" s="208">
        <f t="shared" si="12"/>
        <v>0</v>
      </c>
      <c r="S167" s="208">
        <v>0</v>
      </c>
      <c r="T167" s="209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10" t="s">
        <v>189</v>
      </c>
      <c r="AT167" s="210" t="s">
        <v>159</v>
      </c>
      <c r="AU167" s="210" t="s">
        <v>89</v>
      </c>
      <c r="AY167" s="14" t="s">
        <v>157</v>
      </c>
      <c r="BE167" s="211">
        <f t="shared" si="14"/>
        <v>0</v>
      </c>
      <c r="BF167" s="211">
        <f t="shared" si="15"/>
        <v>13.14</v>
      </c>
      <c r="BG167" s="211">
        <f t="shared" si="16"/>
        <v>0</v>
      </c>
      <c r="BH167" s="211">
        <f t="shared" si="17"/>
        <v>0</v>
      </c>
      <c r="BI167" s="211">
        <f t="shared" si="18"/>
        <v>0</v>
      </c>
      <c r="BJ167" s="14" t="s">
        <v>89</v>
      </c>
      <c r="BK167" s="211">
        <f t="shared" si="19"/>
        <v>13.14</v>
      </c>
      <c r="BL167" s="14" t="s">
        <v>189</v>
      </c>
      <c r="BM167" s="210" t="s">
        <v>277</v>
      </c>
    </row>
    <row r="168" spans="1:65" s="12" customFormat="1" ht="25.9" customHeight="1">
      <c r="B168" s="184"/>
      <c r="C168" s="185"/>
      <c r="D168" s="186" t="s">
        <v>75</v>
      </c>
      <c r="E168" s="187" t="s">
        <v>294</v>
      </c>
      <c r="F168" s="187" t="s">
        <v>753</v>
      </c>
      <c r="G168" s="185"/>
      <c r="H168" s="185"/>
      <c r="I168" s="185"/>
      <c r="J168" s="188">
        <f>BK168</f>
        <v>88</v>
      </c>
      <c r="K168" s="185"/>
      <c r="L168" s="189"/>
      <c r="M168" s="190"/>
      <c r="N168" s="191"/>
      <c r="O168" s="191"/>
      <c r="P168" s="192">
        <f>P169</f>
        <v>0</v>
      </c>
      <c r="Q168" s="191"/>
      <c r="R168" s="192">
        <f>R169</f>
        <v>0</v>
      </c>
      <c r="S168" s="191"/>
      <c r="T168" s="193">
        <f>T169</f>
        <v>0</v>
      </c>
      <c r="AR168" s="194" t="s">
        <v>167</v>
      </c>
      <c r="AT168" s="195" t="s">
        <v>75</v>
      </c>
      <c r="AU168" s="195" t="s">
        <v>76</v>
      </c>
      <c r="AY168" s="194" t="s">
        <v>157</v>
      </c>
      <c r="BK168" s="196">
        <f>BK169</f>
        <v>88</v>
      </c>
    </row>
    <row r="169" spans="1:65" s="12" customFormat="1" ht="22.9" customHeight="1">
      <c r="B169" s="184"/>
      <c r="C169" s="185"/>
      <c r="D169" s="186" t="s">
        <v>75</v>
      </c>
      <c r="E169" s="197" t="s">
        <v>932</v>
      </c>
      <c r="F169" s="197" t="s">
        <v>933</v>
      </c>
      <c r="G169" s="185"/>
      <c r="H169" s="185"/>
      <c r="I169" s="185"/>
      <c r="J169" s="198">
        <f>BK169</f>
        <v>88</v>
      </c>
      <c r="K169" s="185"/>
      <c r="L169" s="189"/>
      <c r="M169" s="190"/>
      <c r="N169" s="191"/>
      <c r="O169" s="191"/>
      <c r="P169" s="192">
        <f>SUM(P170:P172)</f>
        <v>0</v>
      </c>
      <c r="Q169" s="191"/>
      <c r="R169" s="192">
        <f>SUM(R170:R172)</f>
        <v>0</v>
      </c>
      <c r="S169" s="191"/>
      <c r="T169" s="193">
        <f>SUM(T170:T172)</f>
        <v>0</v>
      </c>
      <c r="AR169" s="194" t="s">
        <v>167</v>
      </c>
      <c r="AT169" s="195" t="s">
        <v>75</v>
      </c>
      <c r="AU169" s="195" t="s">
        <v>83</v>
      </c>
      <c r="AY169" s="194" t="s">
        <v>157</v>
      </c>
      <c r="BK169" s="196">
        <f>SUM(BK170:BK172)</f>
        <v>88</v>
      </c>
    </row>
    <row r="170" spans="1:65" s="2" customFormat="1" ht="16.5" customHeight="1">
      <c r="A170" s="28"/>
      <c r="B170" s="29"/>
      <c r="C170" s="199" t="s">
        <v>221</v>
      </c>
      <c r="D170" s="199" t="s">
        <v>159</v>
      </c>
      <c r="E170" s="200" t="s">
        <v>934</v>
      </c>
      <c r="F170" s="201" t="s">
        <v>935</v>
      </c>
      <c r="G170" s="202" t="s">
        <v>297</v>
      </c>
      <c r="H170" s="203">
        <v>10</v>
      </c>
      <c r="I170" s="204">
        <v>2.75</v>
      </c>
      <c r="J170" s="204">
        <f>ROUND(I170*H170,2)</f>
        <v>27.5</v>
      </c>
      <c r="K170" s="205"/>
      <c r="L170" s="33"/>
      <c r="M170" s="206" t="s">
        <v>1</v>
      </c>
      <c r="N170" s="207" t="s">
        <v>42</v>
      </c>
      <c r="O170" s="208">
        <v>0</v>
      </c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210" t="s">
        <v>273</v>
      </c>
      <c r="AT170" s="210" t="s">
        <v>159</v>
      </c>
      <c r="AU170" s="210" t="s">
        <v>89</v>
      </c>
      <c r="AY170" s="14" t="s">
        <v>157</v>
      </c>
      <c r="BE170" s="211">
        <f>IF(N170="základná",J170,0)</f>
        <v>0</v>
      </c>
      <c r="BF170" s="211">
        <f>IF(N170="znížená",J170,0)</f>
        <v>27.5</v>
      </c>
      <c r="BG170" s="211">
        <f>IF(N170="zákl. prenesená",J170,0)</f>
        <v>0</v>
      </c>
      <c r="BH170" s="211">
        <f>IF(N170="zníž. prenesená",J170,0)</f>
        <v>0</v>
      </c>
      <c r="BI170" s="211">
        <f>IF(N170="nulová",J170,0)</f>
        <v>0</v>
      </c>
      <c r="BJ170" s="14" t="s">
        <v>89</v>
      </c>
      <c r="BK170" s="211">
        <f>ROUND(I170*H170,2)</f>
        <v>27.5</v>
      </c>
      <c r="BL170" s="14" t="s">
        <v>273</v>
      </c>
      <c r="BM170" s="210" t="s">
        <v>280</v>
      </c>
    </row>
    <row r="171" spans="1:65" s="2" customFormat="1" ht="16.5" customHeight="1">
      <c r="A171" s="28"/>
      <c r="B171" s="29"/>
      <c r="C171" s="199" t="s">
        <v>281</v>
      </c>
      <c r="D171" s="199" t="s">
        <v>159</v>
      </c>
      <c r="E171" s="200" t="s">
        <v>936</v>
      </c>
      <c r="F171" s="201" t="s">
        <v>937</v>
      </c>
      <c r="G171" s="202" t="s">
        <v>297</v>
      </c>
      <c r="H171" s="203">
        <v>20</v>
      </c>
      <c r="I171" s="204">
        <v>2.86</v>
      </c>
      <c r="J171" s="204">
        <f>ROUND(I171*H171,2)</f>
        <v>57.2</v>
      </c>
      <c r="K171" s="205"/>
      <c r="L171" s="33"/>
      <c r="M171" s="206" t="s">
        <v>1</v>
      </c>
      <c r="N171" s="207" t="s">
        <v>42</v>
      </c>
      <c r="O171" s="208">
        <v>0</v>
      </c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10" t="s">
        <v>273</v>
      </c>
      <c r="AT171" s="210" t="s">
        <v>159</v>
      </c>
      <c r="AU171" s="210" t="s">
        <v>89</v>
      </c>
      <c r="AY171" s="14" t="s">
        <v>157</v>
      </c>
      <c r="BE171" s="211">
        <f>IF(N171="základná",J171,0)</f>
        <v>0</v>
      </c>
      <c r="BF171" s="211">
        <f>IF(N171="znížená",J171,0)</f>
        <v>57.2</v>
      </c>
      <c r="BG171" s="211">
        <f>IF(N171="zákl. prenesená",J171,0)</f>
        <v>0</v>
      </c>
      <c r="BH171" s="211">
        <f>IF(N171="zníž. prenesená",J171,0)</f>
        <v>0</v>
      </c>
      <c r="BI171" s="211">
        <f>IF(N171="nulová",J171,0)</f>
        <v>0</v>
      </c>
      <c r="BJ171" s="14" t="s">
        <v>89</v>
      </c>
      <c r="BK171" s="211">
        <f>ROUND(I171*H171,2)</f>
        <v>57.2</v>
      </c>
      <c r="BL171" s="14" t="s">
        <v>273</v>
      </c>
      <c r="BM171" s="210" t="s">
        <v>284</v>
      </c>
    </row>
    <row r="172" spans="1:65" s="2" customFormat="1" ht="16.5" customHeight="1">
      <c r="A172" s="28"/>
      <c r="B172" s="29"/>
      <c r="C172" s="199" t="s">
        <v>224</v>
      </c>
      <c r="D172" s="199" t="s">
        <v>159</v>
      </c>
      <c r="E172" s="200" t="s">
        <v>938</v>
      </c>
      <c r="F172" s="201" t="s">
        <v>939</v>
      </c>
      <c r="G172" s="202" t="s">
        <v>297</v>
      </c>
      <c r="H172" s="203">
        <v>1</v>
      </c>
      <c r="I172" s="204">
        <v>3.3</v>
      </c>
      <c r="J172" s="204">
        <f>ROUND(I172*H172,2)</f>
        <v>3.3</v>
      </c>
      <c r="K172" s="205"/>
      <c r="L172" s="33"/>
      <c r="M172" s="206" t="s">
        <v>1</v>
      </c>
      <c r="N172" s="207" t="s">
        <v>42</v>
      </c>
      <c r="O172" s="208">
        <v>0</v>
      </c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210" t="s">
        <v>273</v>
      </c>
      <c r="AT172" s="210" t="s">
        <v>159</v>
      </c>
      <c r="AU172" s="210" t="s">
        <v>89</v>
      </c>
      <c r="AY172" s="14" t="s">
        <v>157</v>
      </c>
      <c r="BE172" s="211">
        <f>IF(N172="základná",J172,0)</f>
        <v>0</v>
      </c>
      <c r="BF172" s="211">
        <f>IF(N172="znížená",J172,0)</f>
        <v>3.3</v>
      </c>
      <c r="BG172" s="211">
        <f>IF(N172="zákl. prenesená",J172,0)</f>
        <v>0</v>
      </c>
      <c r="BH172" s="211">
        <f>IF(N172="zníž. prenesená",J172,0)</f>
        <v>0</v>
      </c>
      <c r="BI172" s="211">
        <f>IF(N172="nulová",J172,0)</f>
        <v>0</v>
      </c>
      <c r="BJ172" s="14" t="s">
        <v>89</v>
      </c>
      <c r="BK172" s="211">
        <f>ROUND(I172*H172,2)</f>
        <v>3.3</v>
      </c>
      <c r="BL172" s="14" t="s">
        <v>273</v>
      </c>
      <c r="BM172" s="210" t="s">
        <v>288</v>
      </c>
    </row>
    <row r="173" spans="1:65" s="12" customFormat="1" ht="25.9" customHeight="1">
      <c r="B173" s="184"/>
      <c r="C173" s="185"/>
      <c r="D173" s="186" t="s">
        <v>75</v>
      </c>
      <c r="E173" s="187" t="s">
        <v>940</v>
      </c>
      <c r="F173" s="187" t="s">
        <v>941</v>
      </c>
      <c r="G173" s="185"/>
      <c r="H173" s="185"/>
      <c r="I173" s="185"/>
      <c r="J173" s="188">
        <f>BK173</f>
        <v>1009.8</v>
      </c>
      <c r="K173" s="185"/>
      <c r="L173" s="189"/>
      <c r="M173" s="190"/>
      <c r="N173" s="191"/>
      <c r="O173" s="191"/>
      <c r="P173" s="192">
        <f>P174</f>
        <v>0</v>
      </c>
      <c r="Q173" s="191"/>
      <c r="R173" s="192">
        <f>R174</f>
        <v>0</v>
      </c>
      <c r="S173" s="191"/>
      <c r="T173" s="193">
        <f>T174</f>
        <v>0</v>
      </c>
      <c r="AR173" s="194" t="s">
        <v>163</v>
      </c>
      <c r="AT173" s="195" t="s">
        <v>75</v>
      </c>
      <c r="AU173" s="195" t="s">
        <v>76</v>
      </c>
      <c r="AY173" s="194" t="s">
        <v>157</v>
      </c>
      <c r="BK173" s="196">
        <f>BK174</f>
        <v>1009.8</v>
      </c>
    </row>
    <row r="174" spans="1:65" s="12" customFormat="1" ht="22.9" customHeight="1">
      <c r="B174" s="184"/>
      <c r="C174" s="185"/>
      <c r="D174" s="186" t="s">
        <v>75</v>
      </c>
      <c r="E174" s="197" t="s">
        <v>942</v>
      </c>
      <c r="F174" s="197" t="s">
        <v>941</v>
      </c>
      <c r="G174" s="185"/>
      <c r="H174" s="185"/>
      <c r="I174" s="185"/>
      <c r="J174" s="198">
        <f>BK174</f>
        <v>1009.8</v>
      </c>
      <c r="K174" s="185"/>
      <c r="L174" s="189"/>
      <c r="M174" s="190"/>
      <c r="N174" s="191"/>
      <c r="O174" s="191"/>
      <c r="P174" s="192">
        <f>SUM(P175:P176)</f>
        <v>0</v>
      </c>
      <c r="Q174" s="191"/>
      <c r="R174" s="192">
        <f>SUM(R175:R176)</f>
        <v>0</v>
      </c>
      <c r="S174" s="191"/>
      <c r="T174" s="193">
        <f>SUM(T175:T176)</f>
        <v>0</v>
      </c>
      <c r="AR174" s="194" t="s">
        <v>83</v>
      </c>
      <c r="AT174" s="195" t="s">
        <v>75</v>
      </c>
      <c r="AU174" s="195" t="s">
        <v>83</v>
      </c>
      <c r="AY174" s="194" t="s">
        <v>157</v>
      </c>
      <c r="BK174" s="196">
        <f>SUM(BK175:BK176)</f>
        <v>1009.8</v>
      </c>
    </row>
    <row r="175" spans="1:65" s="2" customFormat="1" ht="24.2" customHeight="1">
      <c r="A175" s="28"/>
      <c r="B175" s="29"/>
      <c r="C175" s="199" t="s">
        <v>290</v>
      </c>
      <c r="D175" s="199" t="s">
        <v>159</v>
      </c>
      <c r="E175" s="200" t="s">
        <v>943</v>
      </c>
      <c r="F175" s="201" t="s">
        <v>944</v>
      </c>
      <c r="G175" s="202" t="s">
        <v>945</v>
      </c>
      <c r="H175" s="203">
        <v>1</v>
      </c>
      <c r="I175" s="204">
        <v>217.8</v>
      </c>
      <c r="J175" s="204">
        <f>ROUND(I175*H175,2)</f>
        <v>217.8</v>
      </c>
      <c r="K175" s="205"/>
      <c r="L175" s="33"/>
      <c r="M175" s="206" t="s">
        <v>1</v>
      </c>
      <c r="N175" s="207" t="s">
        <v>42</v>
      </c>
      <c r="O175" s="208">
        <v>0</v>
      </c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210" t="s">
        <v>163</v>
      </c>
      <c r="AT175" s="210" t="s">
        <v>159</v>
      </c>
      <c r="AU175" s="210" t="s">
        <v>89</v>
      </c>
      <c r="AY175" s="14" t="s">
        <v>157</v>
      </c>
      <c r="BE175" s="211">
        <f>IF(N175="základná",J175,0)</f>
        <v>0</v>
      </c>
      <c r="BF175" s="211">
        <f>IF(N175="znížená",J175,0)</f>
        <v>217.8</v>
      </c>
      <c r="BG175" s="211">
        <f>IF(N175="zákl. prenesená",J175,0)</f>
        <v>0</v>
      </c>
      <c r="BH175" s="211">
        <f>IF(N175="zníž. prenesená",J175,0)</f>
        <v>0</v>
      </c>
      <c r="BI175" s="211">
        <f>IF(N175="nulová",J175,0)</f>
        <v>0</v>
      </c>
      <c r="BJ175" s="14" t="s">
        <v>89</v>
      </c>
      <c r="BK175" s="211">
        <f>ROUND(I175*H175,2)</f>
        <v>217.8</v>
      </c>
      <c r="BL175" s="14" t="s">
        <v>163</v>
      </c>
      <c r="BM175" s="210" t="s">
        <v>293</v>
      </c>
    </row>
    <row r="176" spans="1:65" s="2" customFormat="1" ht="16.5" customHeight="1">
      <c r="A176" s="28"/>
      <c r="B176" s="29"/>
      <c r="C176" s="199" t="s">
        <v>228</v>
      </c>
      <c r="D176" s="199" t="s">
        <v>159</v>
      </c>
      <c r="E176" s="200" t="s">
        <v>946</v>
      </c>
      <c r="F176" s="201" t="s">
        <v>947</v>
      </c>
      <c r="G176" s="202" t="s">
        <v>832</v>
      </c>
      <c r="H176" s="203">
        <v>72</v>
      </c>
      <c r="I176" s="204">
        <v>11</v>
      </c>
      <c r="J176" s="204">
        <f>ROUND(I176*H176,2)</f>
        <v>792</v>
      </c>
      <c r="K176" s="205"/>
      <c r="L176" s="33"/>
      <c r="M176" s="222" t="s">
        <v>1</v>
      </c>
      <c r="N176" s="223" t="s">
        <v>42</v>
      </c>
      <c r="O176" s="224">
        <v>0</v>
      </c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210" t="s">
        <v>163</v>
      </c>
      <c r="AT176" s="210" t="s">
        <v>159</v>
      </c>
      <c r="AU176" s="210" t="s">
        <v>89</v>
      </c>
      <c r="AY176" s="14" t="s">
        <v>157</v>
      </c>
      <c r="BE176" s="211">
        <f>IF(N176="základná",J176,0)</f>
        <v>0</v>
      </c>
      <c r="BF176" s="211">
        <f>IF(N176="znížená",J176,0)</f>
        <v>792</v>
      </c>
      <c r="BG176" s="211">
        <f>IF(N176="zákl. prenesená",J176,0)</f>
        <v>0</v>
      </c>
      <c r="BH176" s="211">
        <f>IF(N176="zníž. prenesená",J176,0)</f>
        <v>0</v>
      </c>
      <c r="BI176" s="211">
        <f>IF(N176="nulová",J176,0)</f>
        <v>0</v>
      </c>
      <c r="BJ176" s="14" t="s">
        <v>89</v>
      </c>
      <c r="BK176" s="211">
        <f>ROUND(I176*H176,2)</f>
        <v>792</v>
      </c>
      <c r="BL176" s="14" t="s">
        <v>163</v>
      </c>
      <c r="BM176" s="210" t="s">
        <v>298</v>
      </c>
    </row>
    <row r="177" spans="1:31" s="2" customFormat="1" ht="6.95" customHeight="1">
      <c r="A177" s="28"/>
      <c r="B177" s="52"/>
      <c r="C177" s="53"/>
      <c r="D177" s="53"/>
      <c r="E177" s="53"/>
      <c r="F177" s="53"/>
      <c r="G177" s="53"/>
      <c r="H177" s="53"/>
      <c r="I177" s="53"/>
      <c r="J177" s="53"/>
      <c r="K177" s="53"/>
      <c r="L177" s="33"/>
      <c r="M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</row>
  </sheetData>
  <sheetProtection algorithmName="SHA-512" hashValue="GCv5kNILFpQ3igJguNNT72itpxYo7FvsVqPBXK5Y0H/jIwKLQACtWP3I4JGcwVdEEzoPDi9/NHoQ5bsBcpi9SA==" saltValue="/yabblLwLY6BQRIYjWUzg9/k4cQE1yPP9IVcctwGjuUu63+/7rKAl0TBQF91fOZbHsr78Xo/9hWivV+DG4wckQ==" spinCount="100000" sheet="1" objects="1" scenarios="1" formatColumns="0" formatRows="0" autoFilter="0"/>
  <autoFilter ref="C130:K176"/>
  <mergeCells count="11">
    <mergeCell ref="L2:V2"/>
    <mergeCell ref="E87:H87"/>
    <mergeCell ref="E89:H89"/>
    <mergeCell ref="E119:H119"/>
    <mergeCell ref="E121:H121"/>
    <mergeCell ref="E123:H123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19"/>
    </row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111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7"/>
      <c r="AT3" s="14" t="s">
        <v>76</v>
      </c>
    </row>
    <row r="4" spans="1:46" s="1" customFormat="1" ht="24.95" customHeight="1">
      <c r="B4" s="17"/>
      <c r="D4" s="115" t="s">
        <v>112</v>
      </c>
      <c r="L4" s="17"/>
      <c r="M4" s="116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7" t="s">
        <v>13</v>
      </c>
      <c r="L6" s="17"/>
    </row>
    <row r="7" spans="1:46" s="1" customFormat="1" ht="16.5" customHeight="1">
      <c r="B7" s="17"/>
      <c r="E7" s="269" t="str">
        <f>'Rekapitulácia stavby'!K6</f>
        <v>ZŠ Cabajská - školský a stravovací pavilón v Nitre - zateplenie</v>
      </c>
      <c r="F7" s="270"/>
      <c r="G7" s="270"/>
      <c r="H7" s="270"/>
      <c r="L7" s="17"/>
    </row>
    <row r="8" spans="1:46" s="1" customFormat="1" ht="12" customHeight="1">
      <c r="B8" s="17"/>
      <c r="D8" s="117" t="s">
        <v>113</v>
      </c>
      <c r="L8" s="17"/>
    </row>
    <row r="9" spans="1:46" s="2" customFormat="1" ht="16.5" customHeight="1">
      <c r="A9" s="28"/>
      <c r="B9" s="33"/>
      <c r="C9" s="28"/>
      <c r="D9" s="28"/>
      <c r="E9" s="269" t="s">
        <v>948</v>
      </c>
      <c r="F9" s="271"/>
      <c r="G9" s="271"/>
      <c r="H9" s="271"/>
      <c r="I9" s="28"/>
      <c r="J9" s="28"/>
      <c r="K9" s="28"/>
      <c r="L9" s="4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33"/>
      <c r="C10" s="28"/>
      <c r="D10" s="117" t="s">
        <v>115</v>
      </c>
      <c r="E10" s="28"/>
      <c r="F10" s="28"/>
      <c r="G10" s="28"/>
      <c r="H10" s="28"/>
      <c r="I10" s="28"/>
      <c r="J10" s="28"/>
      <c r="K10" s="28"/>
      <c r="L10" s="4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33"/>
      <c r="C11" s="28"/>
      <c r="D11" s="28"/>
      <c r="E11" s="272" t="s">
        <v>1123</v>
      </c>
      <c r="F11" s="271"/>
      <c r="G11" s="271"/>
      <c r="H11" s="271"/>
      <c r="I11" s="28"/>
      <c r="J11" s="28"/>
      <c r="K11" s="28"/>
      <c r="L11" s="4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>
      <c r="A12" s="28"/>
      <c r="B12" s="33"/>
      <c r="C12" s="28"/>
      <c r="D12" s="28"/>
      <c r="E12" s="28"/>
      <c r="F12" s="28"/>
      <c r="G12" s="28"/>
      <c r="H12" s="28"/>
      <c r="I12" s="28"/>
      <c r="J12" s="28"/>
      <c r="K12" s="28"/>
      <c r="L12" s="4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33"/>
      <c r="C13" s="28"/>
      <c r="D13" s="117" t="s">
        <v>15</v>
      </c>
      <c r="E13" s="28"/>
      <c r="F13" s="108" t="s">
        <v>1</v>
      </c>
      <c r="G13" s="28"/>
      <c r="H13" s="28"/>
      <c r="I13" s="117" t="s">
        <v>16</v>
      </c>
      <c r="J13" s="108" t="s">
        <v>1</v>
      </c>
      <c r="K13" s="28"/>
      <c r="L13" s="4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17" t="s">
        <v>17</v>
      </c>
      <c r="E14" s="28"/>
      <c r="F14" s="108" t="s">
        <v>18</v>
      </c>
      <c r="G14" s="28"/>
      <c r="H14" s="28"/>
      <c r="I14" s="117" t="s">
        <v>19</v>
      </c>
      <c r="J14" s="118" t="str">
        <f>'Rekapitulácia stavby'!AN8</f>
        <v>4. 11. 2021</v>
      </c>
      <c r="K14" s="28"/>
      <c r="L14" s="4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33"/>
      <c r="C15" s="28"/>
      <c r="D15" s="28"/>
      <c r="E15" s="28"/>
      <c r="F15" s="28"/>
      <c r="G15" s="28"/>
      <c r="H15" s="28"/>
      <c r="I15" s="28"/>
      <c r="J15" s="28"/>
      <c r="K15" s="28"/>
      <c r="L15" s="4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33"/>
      <c r="C16" s="28"/>
      <c r="D16" s="117" t="s">
        <v>21</v>
      </c>
      <c r="E16" s="28"/>
      <c r="F16" s="28"/>
      <c r="G16" s="28"/>
      <c r="H16" s="28"/>
      <c r="I16" s="117" t="s">
        <v>22</v>
      </c>
      <c r="J16" s="108" t="s">
        <v>23</v>
      </c>
      <c r="K16" s="28"/>
      <c r="L16" s="4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33"/>
      <c r="C17" s="28"/>
      <c r="D17" s="28"/>
      <c r="E17" s="108" t="s">
        <v>24</v>
      </c>
      <c r="F17" s="28"/>
      <c r="G17" s="28"/>
      <c r="H17" s="28"/>
      <c r="I17" s="117" t="s">
        <v>25</v>
      </c>
      <c r="J17" s="108" t="s">
        <v>1</v>
      </c>
      <c r="K17" s="28"/>
      <c r="L17" s="4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customHeight="1">
      <c r="A18" s="28"/>
      <c r="B18" s="33"/>
      <c r="C18" s="28"/>
      <c r="D18" s="28"/>
      <c r="E18" s="28"/>
      <c r="F18" s="28"/>
      <c r="G18" s="28"/>
      <c r="H18" s="28"/>
      <c r="I18" s="28"/>
      <c r="J18" s="28"/>
      <c r="K18" s="28"/>
      <c r="L18" s="4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33"/>
      <c r="C19" s="28"/>
      <c r="D19" s="117" t="s">
        <v>26</v>
      </c>
      <c r="E19" s="28"/>
      <c r="F19" s="28"/>
      <c r="G19" s="28"/>
      <c r="H19" s="28"/>
      <c r="I19" s="117" t="s">
        <v>22</v>
      </c>
      <c r="J19" s="108" t="s">
        <v>27</v>
      </c>
      <c r="K19" s="28"/>
      <c r="L19" s="4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33"/>
      <c r="C20" s="28"/>
      <c r="D20" s="28"/>
      <c r="E20" s="108" t="s">
        <v>28</v>
      </c>
      <c r="F20" s="28"/>
      <c r="G20" s="28"/>
      <c r="H20" s="28"/>
      <c r="I20" s="117" t="s">
        <v>25</v>
      </c>
      <c r="J20" s="108" t="s">
        <v>29</v>
      </c>
      <c r="K20" s="28"/>
      <c r="L20" s="4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customHeight="1">
      <c r="A21" s="28"/>
      <c r="B21" s="33"/>
      <c r="C21" s="28"/>
      <c r="D21" s="28"/>
      <c r="E21" s="28"/>
      <c r="F21" s="28"/>
      <c r="G21" s="28"/>
      <c r="H21" s="28"/>
      <c r="I21" s="28"/>
      <c r="J21" s="28"/>
      <c r="K21" s="28"/>
      <c r="L21" s="4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33"/>
      <c r="C22" s="28"/>
      <c r="D22" s="117" t="s">
        <v>31</v>
      </c>
      <c r="E22" s="28"/>
      <c r="F22" s="28"/>
      <c r="G22" s="28"/>
      <c r="H22" s="28"/>
      <c r="I22" s="117" t="s">
        <v>22</v>
      </c>
      <c r="J22" s="108" t="str">
        <f>IF('Rekapitulácia stavby'!AN16="","",'Rekapitulácia stavby'!AN16)</f>
        <v/>
      </c>
      <c r="K22" s="28"/>
      <c r="L22" s="4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33"/>
      <c r="C23" s="28"/>
      <c r="D23" s="28"/>
      <c r="E23" s="108" t="str">
        <f>IF('Rekapitulácia stavby'!E17="","",'Rekapitulácia stavby'!E17)</f>
        <v xml:space="preserve"> </v>
      </c>
      <c r="F23" s="28"/>
      <c r="G23" s="28"/>
      <c r="H23" s="28"/>
      <c r="I23" s="117" t="s">
        <v>25</v>
      </c>
      <c r="J23" s="108" t="str">
        <f>IF('Rekapitulácia stavby'!AN17="","",'Rekapitulácia stavby'!AN17)</f>
        <v/>
      </c>
      <c r="K23" s="28"/>
      <c r="L23" s="4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customHeight="1">
      <c r="A24" s="28"/>
      <c r="B24" s="33"/>
      <c r="C24" s="28"/>
      <c r="D24" s="28"/>
      <c r="E24" s="28"/>
      <c r="F24" s="28"/>
      <c r="G24" s="28"/>
      <c r="H24" s="28"/>
      <c r="I24" s="28"/>
      <c r="J24" s="28"/>
      <c r="K24" s="28"/>
      <c r="L24" s="4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33"/>
      <c r="C25" s="28"/>
      <c r="D25" s="117" t="s">
        <v>33</v>
      </c>
      <c r="E25" s="28"/>
      <c r="F25" s="28"/>
      <c r="G25" s="28"/>
      <c r="H25" s="28"/>
      <c r="I25" s="117" t="s">
        <v>22</v>
      </c>
      <c r="J25" s="108" t="s">
        <v>1</v>
      </c>
      <c r="K25" s="28"/>
      <c r="L25" s="4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33"/>
      <c r="C26" s="28"/>
      <c r="D26" s="28"/>
      <c r="E26" s="108" t="s">
        <v>34</v>
      </c>
      <c r="F26" s="28"/>
      <c r="G26" s="28"/>
      <c r="H26" s="28"/>
      <c r="I26" s="117" t="s">
        <v>25</v>
      </c>
      <c r="J26" s="108" t="s">
        <v>1</v>
      </c>
      <c r="K26" s="28"/>
      <c r="L26" s="4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33"/>
      <c r="C27" s="28"/>
      <c r="D27" s="28"/>
      <c r="E27" s="28"/>
      <c r="F27" s="28"/>
      <c r="G27" s="28"/>
      <c r="H27" s="28"/>
      <c r="I27" s="28"/>
      <c r="J27" s="28"/>
      <c r="K27" s="28"/>
      <c r="L27" s="49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33"/>
      <c r="C28" s="28"/>
      <c r="D28" s="117" t="s">
        <v>35</v>
      </c>
      <c r="E28" s="28"/>
      <c r="F28" s="28"/>
      <c r="G28" s="28"/>
      <c r="H28" s="28"/>
      <c r="I28" s="28"/>
      <c r="J28" s="28"/>
      <c r="K28" s="28"/>
      <c r="L28" s="4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19"/>
      <c r="B29" s="120"/>
      <c r="C29" s="119"/>
      <c r="D29" s="119"/>
      <c r="E29" s="273" t="s">
        <v>1</v>
      </c>
      <c r="F29" s="273"/>
      <c r="G29" s="273"/>
      <c r="H29" s="273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>
      <c r="A30" s="28"/>
      <c r="B30" s="33"/>
      <c r="C30" s="28"/>
      <c r="D30" s="28"/>
      <c r="E30" s="28"/>
      <c r="F30" s="28"/>
      <c r="G30" s="28"/>
      <c r="H30" s="28"/>
      <c r="I30" s="28"/>
      <c r="J30" s="28"/>
      <c r="K30" s="28"/>
      <c r="L30" s="49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22"/>
      <c r="E31" s="122"/>
      <c r="F31" s="122"/>
      <c r="G31" s="122"/>
      <c r="H31" s="122"/>
      <c r="I31" s="122"/>
      <c r="J31" s="122"/>
      <c r="K31" s="122"/>
      <c r="L31" s="4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108" t="s">
        <v>117</v>
      </c>
      <c r="E32" s="28"/>
      <c r="F32" s="28"/>
      <c r="G32" s="28"/>
      <c r="H32" s="28"/>
      <c r="I32" s="28"/>
      <c r="J32" s="123">
        <f>J98</f>
        <v>24175.449999999997</v>
      </c>
      <c r="K32" s="28"/>
      <c r="L32" s="4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24" t="s">
        <v>118</v>
      </c>
      <c r="E33" s="28"/>
      <c r="F33" s="28"/>
      <c r="G33" s="28"/>
      <c r="H33" s="28"/>
      <c r="I33" s="28"/>
      <c r="J33" s="123">
        <f>J105</f>
        <v>0</v>
      </c>
      <c r="K33" s="28"/>
      <c r="L33" s="49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35" customHeight="1">
      <c r="A34" s="28"/>
      <c r="B34" s="33"/>
      <c r="C34" s="28"/>
      <c r="D34" s="125" t="s">
        <v>36</v>
      </c>
      <c r="E34" s="28"/>
      <c r="F34" s="28"/>
      <c r="G34" s="28"/>
      <c r="H34" s="28"/>
      <c r="I34" s="28"/>
      <c r="J34" s="126">
        <f>ROUND(J32 + J33, 2)</f>
        <v>24175.45</v>
      </c>
      <c r="K34" s="28"/>
      <c r="L34" s="4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6.95" customHeight="1">
      <c r="A35" s="28"/>
      <c r="B35" s="33"/>
      <c r="C35" s="28"/>
      <c r="D35" s="122"/>
      <c r="E35" s="122"/>
      <c r="F35" s="122"/>
      <c r="G35" s="122"/>
      <c r="H35" s="122"/>
      <c r="I35" s="122"/>
      <c r="J35" s="122"/>
      <c r="K35" s="122"/>
      <c r="L35" s="4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33"/>
      <c r="C36" s="28"/>
      <c r="D36" s="28"/>
      <c r="E36" s="28"/>
      <c r="F36" s="127" t="s">
        <v>38</v>
      </c>
      <c r="G36" s="28"/>
      <c r="H36" s="28"/>
      <c r="I36" s="127" t="s">
        <v>37</v>
      </c>
      <c r="J36" s="127" t="s">
        <v>39</v>
      </c>
      <c r="K36" s="28"/>
      <c r="L36" s="4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customHeight="1">
      <c r="A37" s="28"/>
      <c r="B37" s="33"/>
      <c r="C37" s="28"/>
      <c r="D37" s="128" t="s">
        <v>40</v>
      </c>
      <c r="E37" s="129" t="s">
        <v>41</v>
      </c>
      <c r="F37" s="130">
        <f>ROUND((SUM(BE105:BE106) + SUM(BE128:BE166)),  2)</f>
        <v>0</v>
      </c>
      <c r="G37" s="131"/>
      <c r="H37" s="131"/>
      <c r="I37" s="132">
        <v>0.2</v>
      </c>
      <c r="J37" s="130">
        <f>ROUND(((SUM(BE105:BE106) + SUM(BE128:BE166))*I37),  2)</f>
        <v>0</v>
      </c>
      <c r="K37" s="28"/>
      <c r="L37" s="4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33"/>
      <c r="C38" s="28"/>
      <c r="D38" s="28"/>
      <c r="E38" s="129" t="s">
        <v>42</v>
      </c>
      <c r="F38" s="133">
        <f>ROUND((SUM(BF105:BF106) + SUM(BF128:BF166)),  2)</f>
        <v>24175.45</v>
      </c>
      <c r="G38" s="28"/>
      <c r="H38" s="28"/>
      <c r="I38" s="134">
        <v>0.2</v>
      </c>
      <c r="J38" s="133">
        <f>ROUND(((SUM(BF105:BF106) + SUM(BF128:BF166))*I38),  2)</f>
        <v>4835.09</v>
      </c>
      <c r="K38" s="28"/>
      <c r="L38" s="4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17" t="s">
        <v>43</v>
      </c>
      <c r="F39" s="133">
        <f>ROUND((SUM(BG105:BG106) + SUM(BG128:BG166)),  2)</f>
        <v>0</v>
      </c>
      <c r="G39" s="28"/>
      <c r="H39" s="28"/>
      <c r="I39" s="134">
        <v>0.2</v>
      </c>
      <c r="J39" s="133">
        <f>0</f>
        <v>0</v>
      </c>
      <c r="K39" s="28"/>
      <c r="L39" s="4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33"/>
      <c r="C40" s="28"/>
      <c r="D40" s="28"/>
      <c r="E40" s="117" t="s">
        <v>44</v>
      </c>
      <c r="F40" s="133">
        <f>ROUND((SUM(BH105:BH106) + SUM(BH128:BH166)),  2)</f>
        <v>0</v>
      </c>
      <c r="G40" s="28"/>
      <c r="H40" s="28"/>
      <c r="I40" s="134">
        <v>0.2</v>
      </c>
      <c r="J40" s="133">
        <f>0</f>
        <v>0</v>
      </c>
      <c r="K40" s="28"/>
      <c r="L40" s="4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45" hidden="1" customHeight="1">
      <c r="A41" s="28"/>
      <c r="B41" s="33"/>
      <c r="C41" s="28"/>
      <c r="D41" s="28"/>
      <c r="E41" s="129" t="s">
        <v>45</v>
      </c>
      <c r="F41" s="130">
        <f>ROUND((SUM(BI105:BI106) + SUM(BI128:BI166)),  2)</f>
        <v>0</v>
      </c>
      <c r="G41" s="131"/>
      <c r="H41" s="131"/>
      <c r="I41" s="132">
        <v>0</v>
      </c>
      <c r="J41" s="130">
        <f>0</f>
        <v>0</v>
      </c>
      <c r="K41" s="28"/>
      <c r="L41" s="4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6.95" customHeight="1">
      <c r="A42" s="28"/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4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35" customHeight="1">
      <c r="A43" s="28"/>
      <c r="B43" s="33"/>
      <c r="C43" s="135"/>
      <c r="D43" s="136" t="s">
        <v>46</v>
      </c>
      <c r="E43" s="137"/>
      <c r="F43" s="137"/>
      <c r="G43" s="138" t="s">
        <v>47</v>
      </c>
      <c r="H43" s="139" t="s">
        <v>48</v>
      </c>
      <c r="I43" s="137"/>
      <c r="J43" s="140">
        <f>SUM(J34:J41)</f>
        <v>29010.54</v>
      </c>
      <c r="K43" s="141"/>
      <c r="L43" s="49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45" customHeight="1">
      <c r="A44" s="28"/>
      <c r="B44" s="33"/>
      <c r="C44" s="28"/>
      <c r="D44" s="28"/>
      <c r="E44" s="28"/>
      <c r="F44" s="28"/>
      <c r="G44" s="28"/>
      <c r="H44" s="28"/>
      <c r="I44" s="28"/>
      <c r="J44" s="28"/>
      <c r="K44" s="28"/>
      <c r="L44" s="49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2" t="s">
        <v>49</v>
      </c>
      <c r="E50" s="143"/>
      <c r="F50" s="143"/>
      <c r="G50" s="142" t="s">
        <v>50</v>
      </c>
      <c r="H50" s="143"/>
      <c r="I50" s="143"/>
      <c r="J50" s="143"/>
      <c r="K50" s="143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8"/>
      <c r="B61" s="33"/>
      <c r="C61" s="28"/>
      <c r="D61" s="144" t="s">
        <v>51</v>
      </c>
      <c r="E61" s="145"/>
      <c r="F61" s="146" t="s">
        <v>52</v>
      </c>
      <c r="G61" s="144" t="s">
        <v>51</v>
      </c>
      <c r="H61" s="145"/>
      <c r="I61" s="145"/>
      <c r="J61" s="147" t="s">
        <v>52</v>
      </c>
      <c r="K61" s="145"/>
      <c r="L61" s="4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8"/>
      <c r="B65" s="33"/>
      <c r="C65" s="28"/>
      <c r="D65" s="142" t="s">
        <v>53</v>
      </c>
      <c r="E65" s="148"/>
      <c r="F65" s="148"/>
      <c r="G65" s="142" t="s">
        <v>54</v>
      </c>
      <c r="H65" s="148"/>
      <c r="I65" s="148"/>
      <c r="J65" s="148"/>
      <c r="K65" s="148"/>
      <c r="L65" s="4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8"/>
      <c r="B76" s="33"/>
      <c r="C76" s="28"/>
      <c r="D76" s="144" t="s">
        <v>51</v>
      </c>
      <c r="E76" s="145"/>
      <c r="F76" s="146" t="s">
        <v>52</v>
      </c>
      <c r="G76" s="144" t="s">
        <v>51</v>
      </c>
      <c r="H76" s="145"/>
      <c r="I76" s="145"/>
      <c r="J76" s="147" t="s">
        <v>52</v>
      </c>
      <c r="K76" s="145"/>
      <c r="L76" s="4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4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customHeight="1">
      <c r="A81" s="28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4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customHeight="1">
      <c r="A82" s="28"/>
      <c r="B82" s="29"/>
      <c r="C82" s="20" t="s">
        <v>119</v>
      </c>
      <c r="D82" s="30"/>
      <c r="E82" s="30"/>
      <c r="F82" s="30"/>
      <c r="G82" s="30"/>
      <c r="H82" s="30"/>
      <c r="I82" s="30"/>
      <c r="J82" s="30"/>
      <c r="K82" s="30"/>
      <c r="L82" s="4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5" t="s">
        <v>13</v>
      </c>
      <c r="D84" s="30"/>
      <c r="E84" s="30"/>
      <c r="F84" s="30"/>
      <c r="G84" s="30"/>
      <c r="H84" s="30"/>
      <c r="I84" s="30"/>
      <c r="J84" s="30"/>
      <c r="K84" s="30"/>
      <c r="L84" s="4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16.5" customHeight="1">
      <c r="A85" s="28"/>
      <c r="B85" s="29"/>
      <c r="C85" s="30"/>
      <c r="D85" s="30"/>
      <c r="E85" s="274" t="str">
        <f>E7</f>
        <v>ZŠ Cabajská - školský a stravovací pavilón v Nitre - zateplenie</v>
      </c>
      <c r="F85" s="275"/>
      <c r="G85" s="275"/>
      <c r="H85" s="275"/>
      <c r="I85" s="30"/>
      <c r="J85" s="30"/>
      <c r="K85" s="30"/>
      <c r="L85" s="4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8"/>
      <c r="C86" s="25" t="s">
        <v>113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28"/>
      <c r="B87" s="29"/>
      <c r="C87" s="30"/>
      <c r="D87" s="30"/>
      <c r="E87" s="274" t="s">
        <v>948</v>
      </c>
      <c r="F87" s="276"/>
      <c r="G87" s="276"/>
      <c r="H87" s="276"/>
      <c r="I87" s="30"/>
      <c r="J87" s="30"/>
      <c r="K87" s="30"/>
      <c r="L87" s="4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5" t="s">
        <v>115</v>
      </c>
      <c r="D88" s="30"/>
      <c r="E88" s="30"/>
      <c r="F88" s="30"/>
      <c r="G88" s="30"/>
      <c r="H88" s="30"/>
      <c r="I88" s="30"/>
      <c r="J88" s="30"/>
      <c r="K88" s="30"/>
      <c r="L88" s="4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30"/>
      <c r="D89" s="30"/>
      <c r="E89" s="226" t="str">
        <f>E11</f>
        <v>02.4 - 02.4 - Vzduchotechnika</v>
      </c>
      <c r="F89" s="276"/>
      <c r="G89" s="276"/>
      <c r="H89" s="276"/>
      <c r="I89" s="30"/>
      <c r="J89" s="30"/>
      <c r="K89" s="30"/>
      <c r="L89" s="4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5" t="s">
        <v>17</v>
      </c>
      <c r="D91" s="30"/>
      <c r="E91" s="30"/>
      <c r="F91" s="23" t="str">
        <f>F14</f>
        <v>Nitra</v>
      </c>
      <c r="G91" s="30"/>
      <c r="H91" s="30"/>
      <c r="I91" s="25" t="s">
        <v>19</v>
      </c>
      <c r="J91" s="64" t="str">
        <f>IF(J14="","",J14)</f>
        <v>4. 11. 2021</v>
      </c>
      <c r="K91" s="30"/>
      <c r="L91" s="4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customHeight="1">
      <c r="A92" s="28"/>
      <c r="B92" s="29"/>
      <c r="C92" s="30"/>
      <c r="D92" s="30"/>
      <c r="E92" s="30"/>
      <c r="F92" s="30"/>
      <c r="G92" s="30"/>
      <c r="H92" s="30"/>
      <c r="I92" s="30"/>
      <c r="J92" s="30"/>
      <c r="K92" s="30"/>
      <c r="L92" s="4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customHeight="1">
      <c r="A93" s="28"/>
      <c r="B93" s="29"/>
      <c r="C93" s="25" t="s">
        <v>21</v>
      </c>
      <c r="D93" s="30"/>
      <c r="E93" s="30"/>
      <c r="F93" s="23" t="str">
        <f>E17</f>
        <v>Mesto Nitra</v>
      </c>
      <c r="G93" s="30"/>
      <c r="H93" s="30"/>
      <c r="I93" s="25" t="s">
        <v>31</v>
      </c>
      <c r="J93" s="26" t="str">
        <f>E23</f>
        <v xml:space="preserve"> </v>
      </c>
      <c r="K93" s="30"/>
      <c r="L93" s="4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customHeight="1">
      <c r="A94" s="28"/>
      <c r="B94" s="29"/>
      <c r="C94" s="25" t="s">
        <v>26</v>
      </c>
      <c r="D94" s="30"/>
      <c r="E94" s="30"/>
      <c r="F94" s="23" t="str">
        <f>IF(E20="","",E20)</f>
        <v>AB-STAV, s.r.o. Malý Cetín</v>
      </c>
      <c r="G94" s="30"/>
      <c r="H94" s="30"/>
      <c r="I94" s="25" t="s">
        <v>33</v>
      </c>
      <c r="J94" s="26" t="str">
        <f>E26</f>
        <v>Miroslav Čech</v>
      </c>
      <c r="K94" s="30"/>
      <c r="L94" s="4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53" t="s">
        <v>120</v>
      </c>
      <c r="D96" s="154"/>
      <c r="E96" s="154"/>
      <c r="F96" s="154"/>
      <c r="G96" s="154"/>
      <c r="H96" s="154"/>
      <c r="I96" s="154"/>
      <c r="J96" s="155" t="s">
        <v>121</v>
      </c>
      <c r="K96" s="154"/>
      <c r="L96" s="4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9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56" t="s">
        <v>122</v>
      </c>
      <c r="D98" s="30"/>
      <c r="E98" s="30"/>
      <c r="F98" s="30"/>
      <c r="G98" s="30"/>
      <c r="H98" s="30"/>
      <c r="I98" s="30"/>
      <c r="J98" s="82">
        <f>J128</f>
        <v>24175.449999999997</v>
      </c>
      <c r="K98" s="30"/>
      <c r="L98" s="4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123</v>
      </c>
    </row>
    <row r="99" spans="1:47" s="9" customFormat="1" ht="24.95" customHeight="1">
      <c r="B99" s="157"/>
      <c r="C99" s="158"/>
      <c r="D99" s="159" t="s">
        <v>131</v>
      </c>
      <c r="E99" s="160"/>
      <c r="F99" s="160"/>
      <c r="G99" s="160"/>
      <c r="H99" s="160"/>
      <c r="I99" s="160"/>
      <c r="J99" s="161">
        <f>J129</f>
        <v>24175.449999999997</v>
      </c>
      <c r="K99" s="158"/>
      <c r="L99" s="162"/>
    </row>
    <row r="100" spans="1:47" s="10" customFormat="1" ht="19.899999999999999" customHeight="1">
      <c r="B100" s="163"/>
      <c r="C100" s="102"/>
      <c r="D100" s="164" t="s">
        <v>139</v>
      </c>
      <c r="E100" s="165"/>
      <c r="F100" s="165"/>
      <c r="G100" s="165"/>
      <c r="H100" s="165"/>
      <c r="I100" s="165"/>
      <c r="J100" s="166">
        <f>J130</f>
        <v>0</v>
      </c>
      <c r="K100" s="102"/>
      <c r="L100" s="167"/>
    </row>
    <row r="101" spans="1:47" s="10" customFormat="1" ht="14.85" customHeight="1">
      <c r="B101" s="163"/>
      <c r="C101" s="102"/>
      <c r="D101" s="164" t="s">
        <v>1124</v>
      </c>
      <c r="E101" s="165"/>
      <c r="F101" s="165"/>
      <c r="G101" s="165"/>
      <c r="H101" s="165"/>
      <c r="I101" s="165"/>
      <c r="J101" s="166">
        <f>J131</f>
        <v>0</v>
      </c>
      <c r="K101" s="102"/>
      <c r="L101" s="167"/>
    </row>
    <row r="102" spans="1:47" s="10" customFormat="1" ht="19.899999999999999" customHeight="1">
      <c r="B102" s="163"/>
      <c r="C102" s="102"/>
      <c r="D102" s="164" t="s">
        <v>1125</v>
      </c>
      <c r="E102" s="165"/>
      <c r="F102" s="165"/>
      <c r="G102" s="165"/>
      <c r="H102" s="165"/>
      <c r="I102" s="165"/>
      <c r="J102" s="166">
        <f>J132</f>
        <v>24175.449999999997</v>
      </c>
      <c r="K102" s="102"/>
      <c r="L102" s="167"/>
    </row>
    <row r="103" spans="1:47" s="2" customFormat="1" ht="21.75" customHeight="1">
      <c r="A103" s="28"/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4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47" s="2" customFormat="1" ht="6.95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9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9.25" customHeight="1">
      <c r="A105" s="28"/>
      <c r="B105" s="29"/>
      <c r="C105" s="156" t="s">
        <v>141</v>
      </c>
      <c r="D105" s="30"/>
      <c r="E105" s="30"/>
      <c r="F105" s="30"/>
      <c r="G105" s="30"/>
      <c r="H105" s="30"/>
      <c r="I105" s="30"/>
      <c r="J105" s="168">
        <v>0</v>
      </c>
      <c r="K105" s="30"/>
      <c r="L105" s="49"/>
      <c r="N105" s="169" t="s">
        <v>40</v>
      </c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18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49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9.25" customHeight="1">
      <c r="A107" s="28"/>
      <c r="B107" s="29"/>
      <c r="C107" s="170" t="s">
        <v>142</v>
      </c>
      <c r="D107" s="154"/>
      <c r="E107" s="154"/>
      <c r="F107" s="154"/>
      <c r="G107" s="154"/>
      <c r="H107" s="154"/>
      <c r="I107" s="154"/>
      <c r="J107" s="171">
        <f>ROUND(J98+J105,2)</f>
        <v>24175.45</v>
      </c>
      <c r="K107" s="154"/>
      <c r="L107" s="4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6.95" customHeight="1">
      <c r="A108" s="28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47" s="2" customFormat="1" ht="6.95" customHeight="1">
      <c r="A112" s="28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9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143</v>
      </c>
      <c r="D113" s="30"/>
      <c r="E113" s="30"/>
      <c r="F113" s="30"/>
      <c r="G113" s="30"/>
      <c r="H113" s="30"/>
      <c r="I113" s="30"/>
      <c r="J113" s="30"/>
      <c r="K113" s="30"/>
      <c r="L113" s="4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13</v>
      </c>
      <c r="D115" s="30"/>
      <c r="E115" s="30"/>
      <c r="F115" s="30"/>
      <c r="G115" s="30"/>
      <c r="H115" s="30"/>
      <c r="I115" s="30"/>
      <c r="J115" s="30"/>
      <c r="K115" s="30"/>
      <c r="L115" s="4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30"/>
      <c r="D116" s="30"/>
      <c r="E116" s="274" t="str">
        <f>E7</f>
        <v>ZŠ Cabajská - školský a stravovací pavilón v Nitre - zateplenie</v>
      </c>
      <c r="F116" s="275"/>
      <c r="G116" s="275"/>
      <c r="H116" s="275"/>
      <c r="I116" s="30"/>
      <c r="J116" s="30"/>
      <c r="K116" s="30"/>
      <c r="L116" s="4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1" customFormat="1" ht="12" customHeight="1">
      <c r="B117" s="18"/>
      <c r="C117" s="25" t="s">
        <v>113</v>
      </c>
      <c r="D117" s="19"/>
      <c r="E117" s="19"/>
      <c r="F117" s="19"/>
      <c r="G117" s="19"/>
      <c r="H117" s="19"/>
      <c r="I117" s="19"/>
      <c r="J117" s="19"/>
      <c r="K117" s="19"/>
      <c r="L117" s="17"/>
    </row>
    <row r="118" spans="1:63" s="2" customFormat="1" ht="16.5" customHeight="1">
      <c r="A118" s="28"/>
      <c r="B118" s="29"/>
      <c r="C118" s="30"/>
      <c r="D118" s="30"/>
      <c r="E118" s="274" t="s">
        <v>948</v>
      </c>
      <c r="F118" s="276"/>
      <c r="G118" s="276"/>
      <c r="H118" s="276"/>
      <c r="I118" s="30"/>
      <c r="J118" s="30"/>
      <c r="K118" s="30"/>
      <c r="L118" s="4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2" customHeight="1">
      <c r="A119" s="28"/>
      <c r="B119" s="29"/>
      <c r="C119" s="25" t="s">
        <v>115</v>
      </c>
      <c r="D119" s="30"/>
      <c r="E119" s="30"/>
      <c r="F119" s="30"/>
      <c r="G119" s="30"/>
      <c r="H119" s="30"/>
      <c r="I119" s="30"/>
      <c r="J119" s="30"/>
      <c r="K119" s="30"/>
      <c r="L119" s="4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6.5" customHeight="1">
      <c r="A120" s="28"/>
      <c r="B120" s="29"/>
      <c r="C120" s="30"/>
      <c r="D120" s="30"/>
      <c r="E120" s="226" t="str">
        <f>E11</f>
        <v>02.4 - 02.4 - Vzduchotechnika</v>
      </c>
      <c r="F120" s="276"/>
      <c r="G120" s="276"/>
      <c r="H120" s="276"/>
      <c r="I120" s="30"/>
      <c r="J120" s="30"/>
      <c r="K120" s="30"/>
      <c r="L120" s="4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4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2" customHeight="1">
      <c r="A122" s="28"/>
      <c r="B122" s="29"/>
      <c r="C122" s="25" t="s">
        <v>17</v>
      </c>
      <c r="D122" s="30"/>
      <c r="E122" s="30"/>
      <c r="F122" s="23" t="str">
        <f>F14</f>
        <v>Nitra</v>
      </c>
      <c r="G122" s="30"/>
      <c r="H122" s="30"/>
      <c r="I122" s="25" t="s">
        <v>19</v>
      </c>
      <c r="J122" s="64" t="str">
        <f>IF(J14="","",J14)</f>
        <v>4. 11. 2021</v>
      </c>
      <c r="K122" s="30"/>
      <c r="L122" s="49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6.95" customHeight="1">
      <c r="A123" s="28"/>
      <c r="B123" s="29"/>
      <c r="C123" s="30"/>
      <c r="D123" s="30"/>
      <c r="E123" s="30"/>
      <c r="F123" s="30"/>
      <c r="G123" s="30"/>
      <c r="H123" s="30"/>
      <c r="I123" s="30"/>
      <c r="J123" s="30"/>
      <c r="K123" s="30"/>
      <c r="L123" s="49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" customHeight="1">
      <c r="A124" s="28"/>
      <c r="B124" s="29"/>
      <c r="C124" s="25" t="s">
        <v>21</v>
      </c>
      <c r="D124" s="30"/>
      <c r="E124" s="30"/>
      <c r="F124" s="23" t="str">
        <f>E17</f>
        <v>Mesto Nitra</v>
      </c>
      <c r="G124" s="30"/>
      <c r="H124" s="30"/>
      <c r="I124" s="25" t="s">
        <v>31</v>
      </c>
      <c r="J124" s="26" t="str">
        <f>E23</f>
        <v xml:space="preserve"> </v>
      </c>
      <c r="K124" s="30"/>
      <c r="L124" s="49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5.2" customHeight="1">
      <c r="A125" s="28"/>
      <c r="B125" s="29"/>
      <c r="C125" s="25" t="s">
        <v>26</v>
      </c>
      <c r="D125" s="30"/>
      <c r="E125" s="30"/>
      <c r="F125" s="23" t="str">
        <f>IF(E20="","",E20)</f>
        <v>AB-STAV, s.r.o. Malý Cetín</v>
      </c>
      <c r="G125" s="30"/>
      <c r="H125" s="30"/>
      <c r="I125" s="25" t="s">
        <v>33</v>
      </c>
      <c r="J125" s="26" t="str">
        <f>E26</f>
        <v>Miroslav Čech</v>
      </c>
      <c r="K125" s="30"/>
      <c r="L125" s="49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2" customFormat="1" ht="10.35" customHeight="1">
      <c r="A126" s="28"/>
      <c r="B126" s="29"/>
      <c r="C126" s="30"/>
      <c r="D126" s="30"/>
      <c r="E126" s="30"/>
      <c r="F126" s="30"/>
      <c r="G126" s="30"/>
      <c r="H126" s="30"/>
      <c r="I126" s="30"/>
      <c r="J126" s="30"/>
      <c r="K126" s="30"/>
      <c r="L126" s="49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3" s="11" customFormat="1" ht="29.25" customHeight="1">
      <c r="A127" s="172"/>
      <c r="B127" s="173"/>
      <c r="C127" s="174" t="s">
        <v>144</v>
      </c>
      <c r="D127" s="175" t="s">
        <v>61</v>
      </c>
      <c r="E127" s="175" t="s">
        <v>57</v>
      </c>
      <c r="F127" s="175" t="s">
        <v>58</v>
      </c>
      <c r="G127" s="175" t="s">
        <v>145</v>
      </c>
      <c r="H127" s="175" t="s">
        <v>146</v>
      </c>
      <c r="I127" s="175" t="s">
        <v>147</v>
      </c>
      <c r="J127" s="176" t="s">
        <v>121</v>
      </c>
      <c r="K127" s="177" t="s">
        <v>148</v>
      </c>
      <c r="L127" s="178"/>
      <c r="M127" s="73" t="s">
        <v>1</v>
      </c>
      <c r="N127" s="74" t="s">
        <v>40</v>
      </c>
      <c r="O127" s="74" t="s">
        <v>149</v>
      </c>
      <c r="P127" s="74" t="s">
        <v>150</v>
      </c>
      <c r="Q127" s="74" t="s">
        <v>151</v>
      </c>
      <c r="R127" s="74" t="s">
        <v>152</v>
      </c>
      <c r="S127" s="74" t="s">
        <v>153</v>
      </c>
      <c r="T127" s="75" t="s">
        <v>154</v>
      </c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</row>
    <row r="128" spans="1:63" s="2" customFormat="1" ht="22.9" customHeight="1">
      <c r="A128" s="28"/>
      <c r="B128" s="29"/>
      <c r="C128" s="80" t="s">
        <v>117</v>
      </c>
      <c r="D128" s="30"/>
      <c r="E128" s="30"/>
      <c r="F128" s="30"/>
      <c r="G128" s="30"/>
      <c r="H128" s="30"/>
      <c r="I128" s="30"/>
      <c r="J128" s="179">
        <f>BK128</f>
        <v>24175.449999999997</v>
      </c>
      <c r="K128" s="30"/>
      <c r="L128" s="33"/>
      <c r="M128" s="76"/>
      <c r="N128" s="180"/>
      <c r="O128" s="77"/>
      <c r="P128" s="181">
        <f>P129</f>
        <v>0</v>
      </c>
      <c r="Q128" s="77"/>
      <c r="R128" s="181">
        <f>R129</f>
        <v>0</v>
      </c>
      <c r="S128" s="77"/>
      <c r="T128" s="182">
        <f>T129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75</v>
      </c>
      <c r="AU128" s="14" t="s">
        <v>123</v>
      </c>
      <c r="BK128" s="183">
        <f>BK129</f>
        <v>24175.449999999997</v>
      </c>
    </row>
    <row r="129" spans="1:65" s="12" customFormat="1" ht="25.9" customHeight="1">
      <c r="B129" s="184"/>
      <c r="C129" s="185"/>
      <c r="D129" s="186" t="s">
        <v>75</v>
      </c>
      <c r="E129" s="187" t="s">
        <v>410</v>
      </c>
      <c r="F129" s="187" t="s">
        <v>411</v>
      </c>
      <c r="G129" s="185"/>
      <c r="H129" s="185"/>
      <c r="I129" s="185"/>
      <c r="J129" s="188">
        <f>BK129</f>
        <v>24175.449999999997</v>
      </c>
      <c r="K129" s="185"/>
      <c r="L129" s="189"/>
      <c r="M129" s="190"/>
      <c r="N129" s="191"/>
      <c r="O129" s="191"/>
      <c r="P129" s="192">
        <f>P130+P132</f>
        <v>0</v>
      </c>
      <c r="Q129" s="191"/>
      <c r="R129" s="192">
        <f>R130+R132</f>
        <v>0</v>
      </c>
      <c r="S129" s="191"/>
      <c r="T129" s="193">
        <f>T130+T132</f>
        <v>0</v>
      </c>
      <c r="AR129" s="194" t="s">
        <v>89</v>
      </c>
      <c r="AT129" s="195" t="s">
        <v>75</v>
      </c>
      <c r="AU129" s="195" t="s">
        <v>76</v>
      </c>
      <c r="AY129" s="194" t="s">
        <v>157</v>
      </c>
      <c r="BK129" s="196">
        <f>BK130+BK132</f>
        <v>24175.449999999997</v>
      </c>
    </row>
    <row r="130" spans="1:65" s="12" customFormat="1" ht="22.9" customHeight="1">
      <c r="B130" s="184"/>
      <c r="C130" s="185"/>
      <c r="D130" s="186" t="s">
        <v>75</v>
      </c>
      <c r="E130" s="197" t="s">
        <v>705</v>
      </c>
      <c r="F130" s="197" t="s">
        <v>706</v>
      </c>
      <c r="G130" s="185"/>
      <c r="H130" s="185"/>
      <c r="I130" s="185"/>
      <c r="J130" s="198">
        <f>BK130</f>
        <v>0</v>
      </c>
      <c r="K130" s="185"/>
      <c r="L130" s="189"/>
      <c r="M130" s="190"/>
      <c r="N130" s="191"/>
      <c r="O130" s="191"/>
      <c r="P130" s="192">
        <f>P131</f>
        <v>0</v>
      </c>
      <c r="Q130" s="191"/>
      <c r="R130" s="192">
        <f>R131</f>
        <v>0</v>
      </c>
      <c r="S130" s="191"/>
      <c r="T130" s="193">
        <f>T131</f>
        <v>0</v>
      </c>
      <c r="AR130" s="194" t="s">
        <v>89</v>
      </c>
      <c r="AT130" s="195" t="s">
        <v>75</v>
      </c>
      <c r="AU130" s="195" t="s">
        <v>83</v>
      </c>
      <c r="AY130" s="194" t="s">
        <v>157</v>
      </c>
      <c r="BK130" s="196">
        <f>BK131</f>
        <v>0</v>
      </c>
    </row>
    <row r="131" spans="1:65" s="12" customFormat="1" ht="20.85" customHeight="1">
      <c r="B131" s="184"/>
      <c r="C131" s="185"/>
      <c r="D131" s="186" t="s">
        <v>75</v>
      </c>
      <c r="E131" s="197" t="s">
        <v>1126</v>
      </c>
      <c r="F131" s="197" t="s">
        <v>1127</v>
      </c>
      <c r="G131" s="185"/>
      <c r="H131" s="185"/>
      <c r="I131" s="185"/>
      <c r="J131" s="198">
        <f>BK131</f>
        <v>0</v>
      </c>
      <c r="K131" s="185"/>
      <c r="L131" s="189"/>
      <c r="M131" s="190"/>
      <c r="N131" s="191"/>
      <c r="O131" s="191"/>
      <c r="P131" s="192">
        <v>0</v>
      </c>
      <c r="Q131" s="191"/>
      <c r="R131" s="192">
        <v>0</v>
      </c>
      <c r="S131" s="191"/>
      <c r="T131" s="193">
        <v>0</v>
      </c>
      <c r="AR131" s="194" t="s">
        <v>83</v>
      </c>
      <c r="AT131" s="195" t="s">
        <v>75</v>
      </c>
      <c r="AU131" s="195" t="s">
        <v>89</v>
      </c>
      <c r="AY131" s="194" t="s">
        <v>157</v>
      </c>
      <c r="BK131" s="196">
        <v>0</v>
      </c>
    </row>
    <row r="132" spans="1:65" s="12" customFormat="1" ht="22.9" customHeight="1">
      <c r="B132" s="184"/>
      <c r="C132" s="185"/>
      <c r="D132" s="186" t="s">
        <v>75</v>
      </c>
      <c r="E132" s="197" t="s">
        <v>1128</v>
      </c>
      <c r="F132" s="197" t="s">
        <v>1129</v>
      </c>
      <c r="G132" s="185"/>
      <c r="H132" s="185"/>
      <c r="I132" s="185"/>
      <c r="J132" s="198">
        <f>BK132</f>
        <v>24175.449999999997</v>
      </c>
      <c r="K132" s="185"/>
      <c r="L132" s="189"/>
      <c r="M132" s="190"/>
      <c r="N132" s="191"/>
      <c r="O132" s="191"/>
      <c r="P132" s="192">
        <f>SUM(P133:P166)</f>
        <v>0</v>
      </c>
      <c r="Q132" s="191"/>
      <c r="R132" s="192">
        <f>SUM(R133:R166)</f>
        <v>0</v>
      </c>
      <c r="S132" s="191"/>
      <c r="T132" s="193">
        <f>SUM(T133:T166)</f>
        <v>0</v>
      </c>
      <c r="AR132" s="194" t="s">
        <v>83</v>
      </c>
      <c r="AT132" s="195" t="s">
        <v>75</v>
      </c>
      <c r="AU132" s="195" t="s">
        <v>83</v>
      </c>
      <c r="AY132" s="194" t="s">
        <v>157</v>
      </c>
      <c r="BK132" s="196">
        <f>SUM(BK133:BK166)</f>
        <v>24175.449999999997</v>
      </c>
    </row>
    <row r="133" spans="1:65" s="2" customFormat="1" ht="16.5" customHeight="1">
      <c r="A133" s="28"/>
      <c r="B133" s="29"/>
      <c r="C133" s="199" t="s">
        <v>83</v>
      </c>
      <c r="D133" s="199" t="s">
        <v>159</v>
      </c>
      <c r="E133" s="200" t="s">
        <v>1130</v>
      </c>
      <c r="F133" s="201" t="s">
        <v>1131</v>
      </c>
      <c r="G133" s="202" t="s">
        <v>326</v>
      </c>
      <c r="H133" s="203">
        <v>1</v>
      </c>
      <c r="I133" s="204">
        <v>1422.93</v>
      </c>
      <c r="J133" s="204">
        <f t="shared" ref="J133:J166" si="0">ROUND(I133*H133,2)</f>
        <v>1422.93</v>
      </c>
      <c r="K133" s="205"/>
      <c r="L133" s="33"/>
      <c r="M133" s="206" t="s">
        <v>1</v>
      </c>
      <c r="N133" s="207" t="s">
        <v>42</v>
      </c>
      <c r="O133" s="208">
        <v>0</v>
      </c>
      <c r="P133" s="208">
        <f t="shared" ref="P133:P166" si="1">O133*H133</f>
        <v>0</v>
      </c>
      <c r="Q133" s="208">
        <v>0</v>
      </c>
      <c r="R133" s="208">
        <f t="shared" ref="R133:R166" si="2">Q133*H133</f>
        <v>0</v>
      </c>
      <c r="S133" s="208">
        <v>0</v>
      </c>
      <c r="T133" s="209">
        <f t="shared" ref="T133:T166" si="3"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10" t="s">
        <v>163</v>
      </c>
      <c r="AT133" s="210" t="s">
        <v>159</v>
      </c>
      <c r="AU133" s="210" t="s">
        <v>89</v>
      </c>
      <c r="AY133" s="14" t="s">
        <v>157</v>
      </c>
      <c r="BE133" s="211">
        <f t="shared" ref="BE133:BE166" si="4">IF(N133="základná",J133,0)</f>
        <v>0</v>
      </c>
      <c r="BF133" s="211">
        <f t="shared" ref="BF133:BF166" si="5">IF(N133="znížená",J133,0)</f>
        <v>1422.93</v>
      </c>
      <c r="BG133" s="211">
        <f t="shared" ref="BG133:BG166" si="6">IF(N133="zákl. prenesená",J133,0)</f>
        <v>0</v>
      </c>
      <c r="BH133" s="211">
        <f t="shared" ref="BH133:BH166" si="7">IF(N133="zníž. prenesená",J133,0)</f>
        <v>0</v>
      </c>
      <c r="BI133" s="211">
        <f t="shared" ref="BI133:BI166" si="8">IF(N133="nulová",J133,0)</f>
        <v>0</v>
      </c>
      <c r="BJ133" s="14" t="s">
        <v>89</v>
      </c>
      <c r="BK133" s="211">
        <f t="shared" ref="BK133:BK166" si="9">ROUND(I133*H133,2)</f>
        <v>1422.93</v>
      </c>
      <c r="BL133" s="14" t="s">
        <v>163</v>
      </c>
      <c r="BM133" s="210" t="s">
        <v>89</v>
      </c>
    </row>
    <row r="134" spans="1:65" s="2" customFormat="1" ht="16.5" customHeight="1">
      <c r="A134" s="28"/>
      <c r="B134" s="29"/>
      <c r="C134" s="212" t="s">
        <v>89</v>
      </c>
      <c r="D134" s="212" t="s">
        <v>294</v>
      </c>
      <c r="E134" s="213" t="s">
        <v>1132</v>
      </c>
      <c r="F134" s="214" t="s">
        <v>1131</v>
      </c>
      <c r="G134" s="215" t="s">
        <v>326</v>
      </c>
      <c r="H134" s="216">
        <v>1</v>
      </c>
      <c r="I134" s="217">
        <v>9556.59</v>
      </c>
      <c r="J134" s="217">
        <f t="shared" si="0"/>
        <v>9556.59</v>
      </c>
      <c r="K134" s="218"/>
      <c r="L134" s="219"/>
      <c r="M134" s="220" t="s">
        <v>1</v>
      </c>
      <c r="N134" s="221" t="s">
        <v>42</v>
      </c>
      <c r="O134" s="208">
        <v>0</v>
      </c>
      <c r="P134" s="208">
        <f t="shared" si="1"/>
        <v>0</v>
      </c>
      <c r="Q134" s="208">
        <v>0</v>
      </c>
      <c r="R134" s="208">
        <f t="shared" si="2"/>
        <v>0</v>
      </c>
      <c r="S134" s="208">
        <v>0</v>
      </c>
      <c r="T134" s="209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210" t="s">
        <v>173</v>
      </c>
      <c r="AT134" s="210" t="s">
        <v>294</v>
      </c>
      <c r="AU134" s="210" t="s">
        <v>89</v>
      </c>
      <c r="AY134" s="14" t="s">
        <v>157</v>
      </c>
      <c r="BE134" s="211">
        <f t="shared" si="4"/>
        <v>0</v>
      </c>
      <c r="BF134" s="211">
        <f t="shared" si="5"/>
        <v>9556.59</v>
      </c>
      <c r="BG134" s="211">
        <f t="shared" si="6"/>
        <v>0</v>
      </c>
      <c r="BH134" s="211">
        <f t="shared" si="7"/>
        <v>0</v>
      </c>
      <c r="BI134" s="211">
        <f t="shared" si="8"/>
        <v>0</v>
      </c>
      <c r="BJ134" s="14" t="s">
        <v>89</v>
      </c>
      <c r="BK134" s="211">
        <f t="shared" si="9"/>
        <v>9556.59</v>
      </c>
      <c r="BL134" s="14" t="s">
        <v>163</v>
      </c>
      <c r="BM134" s="210" t="s">
        <v>163</v>
      </c>
    </row>
    <row r="135" spans="1:65" s="2" customFormat="1" ht="16.5" customHeight="1">
      <c r="A135" s="28"/>
      <c r="B135" s="29"/>
      <c r="C135" s="199" t="s">
        <v>167</v>
      </c>
      <c r="D135" s="199" t="s">
        <v>159</v>
      </c>
      <c r="E135" s="200" t="s">
        <v>1133</v>
      </c>
      <c r="F135" s="201" t="s">
        <v>1134</v>
      </c>
      <c r="G135" s="202" t="s">
        <v>326</v>
      </c>
      <c r="H135" s="203">
        <v>1</v>
      </c>
      <c r="I135" s="204">
        <v>15.18</v>
      </c>
      <c r="J135" s="204">
        <f t="shared" si="0"/>
        <v>15.18</v>
      </c>
      <c r="K135" s="205"/>
      <c r="L135" s="33"/>
      <c r="M135" s="206" t="s">
        <v>1</v>
      </c>
      <c r="N135" s="207" t="s">
        <v>42</v>
      </c>
      <c r="O135" s="208">
        <v>0</v>
      </c>
      <c r="P135" s="208">
        <f t="shared" si="1"/>
        <v>0</v>
      </c>
      <c r="Q135" s="208">
        <v>0</v>
      </c>
      <c r="R135" s="208">
        <f t="shared" si="2"/>
        <v>0</v>
      </c>
      <c r="S135" s="208">
        <v>0</v>
      </c>
      <c r="T135" s="209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10" t="s">
        <v>163</v>
      </c>
      <c r="AT135" s="210" t="s">
        <v>159</v>
      </c>
      <c r="AU135" s="210" t="s">
        <v>89</v>
      </c>
      <c r="AY135" s="14" t="s">
        <v>157</v>
      </c>
      <c r="BE135" s="211">
        <f t="shared" si="4"/>
        <v>0</v>
      </c>
      <c r="BF135" s="211">
        <f t="shared" si="5"/>
        <v>15.18</v>
      </c>
      <c r="BG135" s="211">
        <f t="shared" si="6"/>
        <v>0</v>
      </c>
      <c r="BH135" s="211">
        <f t="shared" si="7"/>
        <v>0</v>
      </c>
      <c r="BI135" s="211">
        <f t="shared" si="8"/>
        <v>0</v>
      </c>
      <c r="BJ135" s="14" t="s">
        <v>89</v>
      </c>
      <c r="BK135" s="211">
        <f t="shared" si="9"/>
        <v>15.18</v>
      </c>
      <c r="BL135" s="14" t="s">
        <v>163</v>
      </c>
      <c r="BM135" s="210" t="s">
        <v>170</v>
      </c>
    </row>
    <row r="136" spans="1:65" s="2" customFormat="1" ht="16.5" customHeight="1">
      <c r="A136" s="28"/>
      <c r="B136" s="29"/>
      <c r="C136" s="212" t="s">
        <v>163</v>
      </c>
      <c r="D136" s="212" t="s">
        <v>294</v>
      </c>
      <c r="E136" s="213" t="s">
        <v>1135</v>
      </c>
      <c r="F136" s="214" t="s">
        <v>1134</v>
      </c>
      <c r="G136" s="215" t="s">
        <v>326</v>
      </c>
      <c r="H136" s="216">
        <v>1</v>
      </c>
      <c r="I136" s="217">
        <v>100.54</v>
      </c>
      <c r="J136" s="217">
        <f t="shared" si="0"/>
        <v>100.54</v>
      </c>
      <c r="K136" s="218"/>
      <c r="L136" s="219"/>
      <c r="M136" s="220" t="s">
        <v>1</v>
      </c>
      <c r="N136" s="221" t="s">
        <v>42</v>
      </c>
      <c r="O136" s="208">
        <v>0</v>
      </c>
      <c r="P136" s="208">
        <f t="shared" si="1"/>
        <v>0</v>
      </c>
      <c r="Q136" s="208">
        <v>0</v>
      </c>
      <c r="R136" s="208">
        <f t="shared" si="2"/>
        <v>0</v>
      </c>
      <c r="S136" s="208">
        <v>0</v>
      </c>
      <c r="T136" s="209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210" t="s">
        <v>173</v>
      </c>
      <c r="AT136" s="210" t="s">
        <v>294</v>
      </c>
      <c r="AU136" s="210" t="s">
        <v>89</v>
      </c>
      <c r="AY136" s="14" t="s">
        <v>157</v>
      </c>
      <c r="BE136" s="211">
        <f t="shared" si="4"/>
        <v>0</v>
      </c>
      <c r="BF136" s="211">
        <f t="shared" si="5"/>
        <v>100.54</v>
      </c>
      <c r="BG136" s="211">
        <f t="shared" si="6"/>
        <v>0</v>
      </c>
      <c r="BH136" s="211">
        <f t="shared" si="7"/>
        <v>0</v>
      </c>
      <c r="BI136" s="211">
        <f t="shared" si="8"/>
        <v>0</v>
      </c>
      <c r="BJ136" s="14" t="s">
        <v>89</v>
      </c>
      <c r="BK136" s="211">
        <f t="shared" si="9"/>
        <v>100.54</v>
      </c>
      <c r="BL136" s="14" t="s">
        <v>163</v>
      </c>
      <c r="BM136" s="210" t="s">
        <v>173</v>
      </c>
    </row>
    <row r="137" spans="1:65" s="2" customFormat="1" ht="24.2" customHeight="1">
      <c r="A137" s="28"/>
      <c r="B137" s="29"/>
      <c r="C137" s="199" t="s">
        <v>174</v>
      </c>
      <c r="D137" s="199" t="s">
        <v>159</v>
      </c>
      <c r="E137" s="200" t="s">
        <v>1136</v>
      </c>
      <c r="F137" s="201" t="s">
        <v>1137</v>
      </c>
      <c r="G137" s="202" t="s">
        <v>326</v>
      </c>
      <c r="H137" s="203">
        <v>1</v>
      </c>
      <c r="I137" s="204">
        <v>41.75</v>
      </c>
      <c r="J137" s="204">
        <f t="shared" si="0"/>
        <v>41.75</v>
      </c>
      <c r="K137" s="205"/>
      <c r="L137" s="33"/>
      <c r="M137" s="206" t="s">
        <v>1</v>
      </c>
      <c r="N137" s="207" t="s">
        <v>42</v>
      </c>
      <c r="O137" s="208">
        <v>0</v>
      </c>
      <c r="P137" s="208">
        <f t="shared" si="1"/>
        <v>0</v>
      </c>
      <c r="Q137" s="208">
        <v>0</v>
      </c>
      <c r="R137" s="208">
        <f t="shared" si="2"/>
        <v>0</v>
      </c>
      <c r="S137" s="208">
        <v>0</v>
      </c>
      <c r="T137" s="209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10" t="s">
        <v>163</v>
      </c>
      <c r="AT137" s="210" t="s">
        <v>159</v>
      </c>
      <c r="AU137" s="210" t="s">
        <v>89</v>
      </c>
      <c r="AY137" s="14" t="s">
        <v>157</v>
      </c>
      <c r="BE137" s="211">
        <f t="shared" si="4"/>
        <v>0</v>
      </c>
      <c r="BF137" s="211">
        <f t="shared" si="5"/>
        <v>41.75</v>
      </c>
      <c r="BG137" s="211">
        <f t="shared" si="6"/>
        <v>0</v>
      </c>
      <c r="BH137" s="211">
        <f t="shared" si="7"/>
        <v>0</v>
      </c>
      <c r="BI137" s="211">
        <f t="shared" si="8"/>
        <v>0</v>
      </c>
      <c r="BJ137" s="14" t="s">
        <v>89</v>
      </c>
      <c r="BK137" s="211">
        <f t="shared" si="9"/>
        <v>41.75</v>
      </c>
      <c r="BL137" s="14" t="s">
        <v>163</v>
      </c>
      <c r="BM137" s="210" t="s">
        <v>177</v>
      </c>
    </row>
    <row r="138" spans="1:65" s="2" customFormat="1" ht="24.2" customHeight="1">
      <c r="A138" s="28"/>
      <c r="B138" s="29"/>
      <c r="C138" s="212" t="s">
        <v>170</v>
      </c>
      <c r="D138" s="212" t="s">
        <v>294</v>
      </c>
      <c r="E138" s="213" t="s">
        <v>1138</v>
      </c>
      <c r="F138" s="214" t="s">
        <v>1137</v>
      </c>
      <c r="G138" s="215" t="s">
        <v>326</v>
      </c>
      <c r="H138" s="216">
        <v>1</v>
      </c>
      <c r="I138" s="217">
        <v>118.28</v>
      </c>
      <c r="J138" s="217">
        <f t="shared" si="0"/>
        <v>118.28</v>
      </c>
      <c r="K138" s="218"/>
      <c r="L138" s="219"/>
      <c r="M138" s="220" t="s">
        <v>1</v>
      </c>
      <c r="N138" s="221" t="s">
        <v>42</v>
      </c>
      <c r="O138" s="208">
        <v>0</v>
      </c>
      <c r="P138" s="208">
        <f t="shared" si="1"/>
        <v>0</v>
      </c>
      <c r="Q138" s="208">
        <v>0</v>
      </c>
      <c r="R138" s="208">
        <f t="shared" si="2"/>
        <v>0</v>
      </c>
      <c r="S138" s="208">
        <v>0</v>
      </c>
      <c r="T138" s="209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210" t="s">
        <v>173</v>
      </c>
      <c r="AT138" s="210" t="s">
        <v>294</v>
      </c>
      <c r="AU138" s="210" t="s">
        <v>89</v>
      </c>
      <c r="AY138" s="14" t="s">
        <v>157</v>
      </c>
      <c r="BE138" s="211">
        <f t="shared" si="4"/>
        <v>0</v>
      </c>
      <c r="BF138" s="211">
        <f t="shared" si="5"/>
        <v>118.28</v>
      </c>
      <c r="BG138" s="211">
        <f t="shared" si="6"/>
        <v>0</v>
      </c>
      <c r="BH138" s="211">
        <f t="shared" si="7"/>
        <v>0</v>
      </c>
      <c r="BI138" s="211">
        <f t="shared" si="8"/>
        <v>0</v>
      </c>
      <c r="BJ138" s="14" t="s">
        <v>89</v>
      </c>
      <c r="BK138" s="211">
        <f t="shared" si="9"/>
        <v>118.28</v>
      </c>
      <c r="BL138" s="14" t="s">
        <v>163</v>
      </c>
      <c r="BM138" s="210" t="s">
        <v>180</v>
      </c>
    </row>
    <row r="139" spans="1:65" s="2" customFormat="1" ht="16.5" customHeight="1">
      <c r="A139" s="28"/>
      <c r="B139" s="29"/>
      <c r="C139" s="199" t="s">
        <v>182</v>
      </c>
      <c r="D139" s="199" t="s">
        <v>159</v>
      </c>
      <c r="E139" s="200" t="s">
        <v>1139</v>
      </c>
      <c r="F139" s="201" t="s">
        <v>1140</v>
      </c>
      <c r="G139" s="202" t="s">
        <v>326</v>
      </c>
      <c r="H139" s="203">
        <v>1</v>
      </c>
      <c r="I139" s="204">
        <v>338.25</v>
      </c>
      <c r="J139" s="204">
        <f t="shared" si="0"/>
        <v>338.25</v>
      </c>
      <c r="K139" s="205"/>
      <c r="L139" s="33"/>
      <c r="M139" s="206" t="s">
        <v>1</v>
      </c>
      <c r="N139" s="207" t="s">
        <v>42</v>
      </c>
      <c r="O139" s="208">
        <v>0</v>
      </c>
      <c r="P139" s="208">
        <f t="shared" si="1"/>
        <v>0</v>
      </c>
      <c r="Q139" s="208">
        <v>0</v>
      </c>
      <c r="R139" s="208">
        <f t="shared" si="2"/>
        <v>0</v>
      </c>
      <c r="S139" s="208">
        <v>0</v>
      </c>
      <c r="T139" s="209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10" t="s">
        <v>163</v>
      </c>
      <c r="AT139" s="210" t="s">
        <v>159</v>
      </c>
      <c r="AU139" s="210" t="s">
        <v>89</v>
      </c>
      <c r="AY139" s="14" t="s">
        <v>157</v>
      </c>
      <c r="BE139" s="211">
        <f t="shared" si="4"/>
        <v>0</v>
      </c>
      <c r="BF139" s="211">
        <f t="shared" si="5"/>
        <v>338.25</v>
      </c>
      <c r="BG139" s="211">
        <f t="shared" si="6"/>
        <v>0</v>
      </c>
      <c r="BH139" s="211">
        <f t="shared" si="7"/>
        <v>0</v>
      </c>
      <c r="BI139" s="211">
        <f t="shared" si="8"/>
        <v>0</v>
      </c>
      <c r="BJ139" s="14" t="s">
        <v>89</v>
      </c>
      <c r="BK139" s="211">
        <f t="shared" si="9"/>
        <v>338.25</v>
      </c>
      <c r="BL139" s="14" t="s">
        <v>163</v>
      </c>
      <c r="BM139" s="210" t="s">
        <v>185</v>
      </c>
    </row>
    <row r="140" spans="1:65" s="2" customFormat="1" ht="16.5" customHeight="1">
      <c r="A140" s="28"/>
      <c r="B140" s="29"/>
      <c r="C140" s="212" t="s">
        <v>173</v>
      </c>
      <c r="D140" s="212" t="s">
        <v>294</v>
      </c>
      <c r="E140" s="213" t="s">
        <v>1141</v>
      </c>
      <c r="F140" s="214" t="s">
        <v>1140</v>
      </c>
      <c r="G140" s="215" t="s">
        <v>326</v>
      </c>
      <c r="H140" s="216">
        <v>1</v>
      </c>
      <c r="I140" s="217">
        <v>1817.37</v>
      </c>
      <c r="J140" s="217">
        <f t="shared" si="0"/>
        <v>1817.37</v>
      </c>
      <c r="K140" s="218"/>
      <c r="L140" s="219"/>
      <c r="M140" s="220" t="s">
        <v>1</v>
      </c>
      <c r="N140" s="221" t="s">
        <v>42</v>
      </c>
      <c r="O140" s="208">
        <v>0</v>
      </c>
      <c r="P140" s="208">
        <f t="shared" si="1"/>
        <v>0</v>
      </c>
      <c r="Q140" s="208">
        <v>0</v>
      </c>
      <c r="R140" s="208">
        <f t="shared" si="2"/>
        <v>0</v>
      </c>
      <c r="S140" s="208">
        <v>0</v>
      </c>
      <c r="T140" s="209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210" t="s">
        <v>173</v>
      </c>
      <c r="AT140" s="210" t="s">
        <v>294</v>
      </c>
      <c r="AU140" s="210" t="s">
        <v>89</v>
      </c>
      <c r="AY140" s="14" t="s">
        <v>157</v>
      </c>
      <c r="BE140" s="211">
        <f t="shared" si="4"/>
        <v>0</v>
      </c>
      <c r="BF140" s="211">
        <f t="shared" si="5"/>
        <v>1817.37</v>
      </c>
      <c r="BG140" s="211">
        <f t="shared" si="6"/>
        <v>0</v>
      </c>
      <c r="BH140" s="211">
        <f t="shared" si="7"/>
        <v>0</v>
      </c>
      <c r="BI140" s="211">
        <f t="shared" si="8"/>
        <v>0</v>
      </c>
      <c r="BJ140" s="14" t="s">
        <v>89</v>
      </c>
      <c r="BK140" s="211">
        <f t="shared" si="9"/>
        <v>1817.37</v>
      </c>
      <c r="BL140" s="14" t="s">
        <v>163</v>
      </c>
      <c r="BM140" s="210" t="s">
        <v>189</v>
      </c>
    </row>
    <row r="141" spans="1:65" s="2" customFormat="1" ht="16.5" customHeight="1">
      <c r="A141" s="28"/>
      <c r="B141" s="29"/>
      <c r="C141" s="199" t="s">
        <v>191</v>
      </c>
      <c r="D141" s="199" t="s">
        <v>159</v>
      </c>
      <c r="E141" s="200" t="s">
        <v>1142</v>
      </c>
      <c r="F141" s="201" t="s">
        <v>1143</v>
      </c>
      <c r="G141" s="202" t="s">
        <v>1144</v>
      </c>
      <c r="H141" s="203">
        <v>30</v>
      </c>
      <c r="I141" s="204">
        <v>2.5299999999999998</v>
      </c>
      <c r="J141" s="204">
        <f t="shared" si="0"/>
        <v>75.900000000000006</v>
      </c>
      <c r="K141" s="205"/>
      <c r="L141" s="33"/>
      <c r="M141" s="206" t="s">
        <v>1</v>
      </c>
      <c r="N141" s="207" t="s">
        <v>42</v>
      </c>
      <c r="O141" s="208">
        <v>0</v>
      </c>
      <c r="P141" s="208">
        <f t="shared" si="1"/>
        <v>0</v>
      </c>
      <c r="Q141" s="208">
        <v>0</v>
      </c>
      <c r="R141" s="208">
        <f t="shared" si="2"/>
        <v>0</v>
      </c>
      <c r="S141" s="208">
        <v>0</v>
      </c>
      <c r="T141" s="209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10" t="s">
        <v>163</v>
      </c>
      <c r="AT141" s="210" t="s">
        <v>159</v>
      </c>
      <c r="AU141" s="210" t="s">
        <v>89</v>
      </c>
      <c r="AY141" s="14" t="s">
        <v>157</v>
      </c>
      <c r="BE141" s="211">
        <f t="shared" si="4"/>
        <v>0</v>
      </c>
      <c r="BF141" s="211">
        <f t="shared" si="5"/>
        <v>75.900000000000006</v>
      </c>
      <c r="BG141" s="211">
        <f t="shared" si="6"/>
        <v>0</v>
      </c>
      <c r="BH141" s="211">
        <f t="shared" si="7"/>
        <v>0</v>
      </c>
      <c r="BI141" s="211">
        <f t="shared" si="8"/>
        <v>0</v>
      </c>
      <c r="BJ141" s="14" t="s">
        <v>89</v>
      </c>
      <c r="BK141" s="211">
        <f t="shared" si="9"/>
        <v>75.900000000000006</v>
      </c>
      <c r="BL141" s="14" t="s">
        <v>163</v>
      </c>
      <c r="BM141" s="210" t="s">
        <v>194</v>
      </c>
    </row>
    <row r="142" spans="1:65" s="2" customFormat="1" ht="16.5" customHeight="1">
      <c r="A142" s="28"/>
      <c r="B142" s="29"/>
      <c r="C142" s="212" t="s">
        <v>177</v>
      </c>
      <c r="D142" s="212" t="s">
        <v>294</v>
      </c>
      <c r="E142" s="213" t="s">
        <v>1145</v>
      </c>
      <c r="F142" s="214" t="s">
        <v>1143</v>
      </c>
      <c r="G142" s="215" t="s">
        <v>1144</v>
      </c>
      <c r="H142" s="216">
        <v>30</v>
      </c>
      <c r="I142" s="217">
        <v>2.37</v>
      </c>
      <c r="J142" s="217">
        <f t="shared" si="0"/>
        <v>71.099999999999994</v>
      </c>
      <c r="K142" s="218"/>
      <c r="L142" s="219"/>
      <c r="M142" s="220" t="s">
        <v>1</v>
      </c>
      <c r="N142" s="221" t="s">
        <v>42</v>
      </c>
      <c r="O142" s="208">
        <v>0</v>
      </c>
      <c r="P142" s="208">
        <f t="shared" si="1"/>
        <v>0</v>
      </c>
      <c r="Q142" s="208">
        <v>0</v>
      </c>
      <c r="R142" s="208">
        <f t="shared" si="2"/>
        <v>0</v>
      </c>
      <c r="S142" s="208">
        <v>0</v>
      </c>
      <c r="T142" s="209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210" t="s">
        <v>173</v>
      </c>
      <c r="AT142" s="210" t="s">
        <v>294</v>
      </c>
      <c r="AU142" s="210" t="s">
        <v>89</v>
      </c>
      <c r="AY142" s="14" t="s">
        <v>157</v>
      </c>
      <c r="BE142" s="211">
        <f t="shared" si="4"/>
        <v>0</v>
      </c>
      <c r="BF142" s="211">
        <f t="shared" si="5"/>
        <v>71.099999999999994</v>
      </c>
      <c r="BG142" s="211">
        <f t="shared" si="6"/>
        <v>0</v>
      </c>
      <c r="BH142" s="211">
        <f t="shared" si="7"/>
        <v>0</v>
      </c>
      <c r="BI142" s="211">
        <f t="shared" si="8"/>
        <v>0</v>
      </c>
      <c r="BJ142" s="14" t="s">
        <v>89</v>
      </c>
      <c r="BK142" s="211">
        <f t="shared" si="9"/>
        <v>71.099999999999994</v>
      </c>
      <c r="BL142" s="14" t="s">
        <v>163</v>
      </c>
      <c r="BM142" s="210" t="s">
        <v>7</v>
      </c>
    </row>
    <row r="143" spans="1:65" s="2" customFormat="1" ht="16.5" customHeight="1">
      <c r="A143" s="28"/>
      <c r="B143" s="29"/>
      <c r="C143" s="199" t="s">
        <v>197</v>
      </c>
      <c r="D143" s="199" t="s">
        <v>159</v>
      </c>
      <c r="E143" s="200" t="s">
        <v>1146</v>
      </c>
      <c r="F143" s="201" t="s">
        <v>1147</v>
      </c>
      <c r="G143" s="202" t="s">
        <v>326</v>
      </c>
      <c r="H143" s="203">
        <v>2</v>
      </c>
      <c r="I143" s="204">
        <v>11.61</v>
      </c>
      <c r="J143" s="204">
        <f t="shared" si="0"/>
        <v>23.22</v>
      </c>
      <c r="K143" s="205"/>
      <c r="L143" s="33"/>
      <c r="M143" s="206" t="s">
        <v>1</v>
      </c>
      <c r="N143" s="207" t="s">
        <v>42</v>
      </c>
      <c r="O143" s="208">
        <v>0</v>
      </c>
      <c r="P143" s="208">
        <f t="shared" si="1"/>
        <v>0</v>
      </c>
      <c r="Q143" s="208">
        <v>0</v>
      </c>
      <c r="R143" s="208">
        <f t="shared" si="2"/>
        <v>0</v>
      </c>
      <c r="S143" s="208">
        <v>0</v>
      </c>
      <c r="T143" s="209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10" t="s">
        <v>163</v>
      </c>
      <c r="AT143" s="210" t="s">
        <v>159</v>
      </c>
      <c r="AU143" s="210" t="s">
        <v>89</v>
      </c>
      <c r="AY143" s="14" t="s">
        <v>157</v>
      </c>
      <c r="BE143" s="211">
        <f t="shared" si="4"/>
        <v>0</v>
      </c>
      <c r="BF143" s="211">
        <f t="shared" si="5"/>
        <v>23.22</v>
      </c>
      <c r="BG143" s="211">
        <f t="shared" si="6"/>
        <v>0</v>
      </c>
      <c r="BH143" s="211">
        <f t="shared" si="7"/>
        <v>0</v>
      </c>
      <c r="BI143" s="211">
        <f t="shared" si="8"/>
        <v>0</v>
      </c>
      <c r="BJ143" s="14" t="s">
        <v>89</v>
      </c>
      <c r="BK143" s="211">
        <f t="shared" si="9"/>
        <v>23.22</v>
      </c>
      <c r="BL143" s="14" t="s">
        <v>163</v>
      </c>
      <c r="BM143" s="210" t="s">
        <v>200</v>
      </c>
    </row>
    <row r="144" spans="1:65" s="2" customFormat="1" ht="16.5" customHeight="1">
      <c r="A144" s="28"/>
      <c r="B144" s="29"/>
      <c r="C144" s="212" t="s">
        <v>180</v>
      </c>
      <c r="D144" s="212" t="s">
        <v>294</v>
      </c>
      <c r="E144" s="213" t="s">
        <v>1148</v>
      </c>
      <c r="F144" s="214" t="s">
        <v>1147</v>
      </c>
      <c r="G144" s="215" t="s">
        <v>326</v>
      </c>
      <c r="H144" s="216">
        <v>2</v>
      </c>
      <c r="I144" s="217">
        <v>64.5</v>
      </c>
      <c r="J144" s="217">
        <f t="shared" si="0"/>
        <v>129</v>
      </c>
      <c r="K144" s="218"/>
      <c r="L144" s="219"/>
      <c r="M144" s="220" t="s">
        <v>1</v>
      </c>
      <c r="N144" s="221" t="s">
        <v>42</v>
      </c>
      <c r="O144" s="208">
        <v>0</v>
      </c>
      <c r="P144" s="208">
        <f t="shared" si="1"/>
        <v>0</v>
      </c>
      <c r="Q144" s="208">
        <v>0</v>
      </c>
      <c r="R144" s="208">
        <f t="shared" si="2"/>
        <v>0</v>
      </c>
      <c r="S144" s="208">
        <v>0</v>
      </c>
      <c r="T144" s="209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210" t="s">
        <v>173</v>
      </c>
      <c r="AT144" s="210" t="s">
        <v>294</v>
      </c>
      <c r="AU144" s="210" t="s">
        <v>89</v>
      </c>
      <c r="AY144" s="14" t="s">
        <v>157</v>
      </c>
      <c r="BE144" s="211">
        <f t="shared" si="4"/>
        <v>0</v>
      </c>
      <c r="BF144" s="211">
        <f t="shared" si="5"/>
        <v>129</v>
      </c>
      <c r="BG144" s="211">
        <f t="shared" si="6"/>
        <v>0</v>
      </c>
      <c r="BH144" s="211">
        <f t="shared" si="7"/>
        <v>0</v>
      </c>
      <c r="BI144" s="211">
        <f t="shared" si="8"/>
        <v>0</v>
      </c>
      <c r="BJ144" s="14" t="s">
        <v>89</v>
      </c>
      <c r="BK144" s="211">
        <f t="shared" si="9"/>
        <v>129</v>
      </c>
      <c r="BL144" s="14" t="s">
        <v>163</v>
      </c>
      <c r="BM144" s="210" t="s">
        <v>203</v>
      </c>
    </row>
    <row r="145" spans="1:65" s="2" customFormat="1" ht="16.5" customHeight="1">
      <c r="A145" s="28"/>
      <c r="B145" s="29"/>
      <c r="C145" s="199" t="s">
        <v>204</v>
      </c>
      <c r="D145" s="199" t="s">
        <v>159</v>
      </c>
      <c r="E145" s="200" t="s">
        <v>1149</v>
      </c>
      <c r="F145" s="201" t="s">
        <v>1150</v>
      </c>
      <c r="G145" s="202" t="s">
        <v>326</v>
      </c>
      <c r="H145" s="203">
        <v>1</v>
      </c>
      <c r="I145" s="204">
        <v>27.83</v>
      </c>
      <c r="J145" s="204">
        <f t="shared" si="0"/>
        <v>27.83</v>
      </c>
      <c r="K145" s="205"/>
      <c r="L145" s="33"/>
      <c r="M145" s="206" t="s">
        <v>1</v>
      </c>
      <c r="N145" s="207" t="s">
        <v>42</v>
      </c>
      <c r="O145" s="208">
        <v>0</v>
      </c>
      <c r="P145" s="208">
        <f t="shared" si="1"/>
        <v>0</v>
      </c>
      <c r="Q145" s="208">
        <v>0</v>
      </c>
      <c r="R145" s="208">
        <f t="shared" si="2"/>
        <v>0</v>
      </c>
      <c r="S145" s="208">
        <v>0</v>
      </c>
      <c r="T145" s="209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10" t="s">
        <v>163</v>
      </c>
      <c r="AT145" s="210" t="s">
        <v>159</v>
      </c>
      <c r="AU145" s="210" t="s">
        <v>89</v>
      </c>
      <c r="AY145" s="14" t="s">
        <v>157</v>
      </c>
      <c r="BE145" s="211">
        <f t="shared" si="4"/>
        <v>0</v>
      </c>
      <c r="BF145" s="211">
        <f t="shared" si="5"/>
        <v>27.83</v>
      </c>
      <c r="BG145" s="211">
        <f t="shared" si="6"/>
        <v>0</v>
      </c>
      <c r="BH145" s="211">
        <f t="shared" si="7"/>
        <v>0</v>
      </c>
      <c r="BI145" s="211">
        <f t="shared" si="8"/>
        <v>0</v>
      </c>
      <c r="BJ145" s="14" t="s">
        <v>89</v>
      </c>
      <c r="BK145" s="211">
        <f t="shared" si="9"/>
        <v>27.83</v>
      </c>
      <c r="BL145" s="14" t="s">
        <v>163</v>
      </c>
      <c r="BM145" s="210" t="s">
        <v>207</v>
      </c>
    </row>
    <row r="146" spans="1:65" s="2" customFormat="1" ht="16.5" customHeight="1">
      <c r="A146" s="28"/>
      <c r="B146" s="29"/>
      <c r="C146" s="212" t="s">
        <v>185</v>
      </c>
      <c r="D146" s="212" t="s">
        <v>294</v>
      </c>
      <c r="E146" s="213" t="s">
        <v>1151</v>
      </c>
      <c r="F146" s="214" t="s">
        <v>1150</v>
      </c>
      <c r="G146" s="215" t="s">
        <v>326</v>
      </c>
      <c r="H146" s="216">
        <v>1</v>
      </c>
      <c r="I146" s="217">
        <v>146.63</v>
      </c>
      <c r="J146" s="217">
        <f t="shared" si="0"/>
        <v>146.63</v>
      </c>
      <c r="K146" s="218"/>
      <c r="L146" s="219"/>
      <c r="M146" s="220" t="s">
        <v>1</v>
      </c>
      <c r="N146" s="221" t="s">
        <v>42</v>
      </c>
      <c r="O146" s="208">
        <v>0</v>
      </c>
      <c r="P146" s="208">
        <f t="shared" si="1"/>
        <v>0</v>
      </c>
      <c r="Q146" s="208">
        <v>0</v>
      </c>
      <c r="R146" s="208">
        <f t="shared" si="2"/>
        <v>0</v>
      </c>
      <c r="S146" s="208">
        <v>0</v>
      </c>
      <c r="T146" s="209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210" t="s">
        <v>173</v>
      </c>
      <c r="AT146" s="210" t="s">
        <v>294</v>
      </c>
      <c r="AU146" s="210" t="s">
        <v>89</v>
      </c>
      <c r="AY146" s="14" t="s">
        <v>157</v>
      </c>
      <c r="BE146" s="211">
        <f t="shared" si="4"/>
        <v>0</v>
      </c>
      <c r="BF146" s="211">
        <f t="shared" si="5"/>
        <v>146.63</v>
      </c>
      <c r="BG146" s="211">
        <f t="shared" si="6"/>
        <v>0</v>
      </c>
      <c r="BH146" s="211">
        <f t="shared" si="7"/>
        <v>0</v>
      </c>
      <c r="BI146" s="211">
        <f t="shared" si="8"/>
        <v>0</v>
      </c>
      <c r="BJ146" s="14" t="s">
        <v>89</v>
      </c>
      <c r="BK146" s="211">
        <f t="shared" si="9"/>
        <v>146.63</v>
      </c>
      <c r="BL146" s="14" t="s">
        <v>163</v>
      </c>
      <c r="BM146" s="210" t="s">
        <v>210</v>
      </c>
    </row>
    <row r="147" spans="1:65" s="2" customFormat="1" ht="16.5" customHeight="1">
      <c r="A147" s="28"/>
      <c r="B147" s="29"/>
      <c r="C147" s="199" t="s">
        <v>211</v>
      </c>
      <c r="D147" s="199" t="s">
        <v>159</v>
      </c>
      <c r="E147" s="200" t="s">
        <v>1152</v>
      </c>
      <c r="F147" s="201" t="s">
        <v>1153</v>
      </c>
      <c r="G147" s="202" t="s">
        <v>326</v>
      </c>
      <c r="H147" s="203">
        <v>1</v>
      </c>
      <c r="I147" s="204">
        <v>27.83</v>
      </c>
      <c r="J147" s="204">
        <f t="shared" si="0"/>
        <v>27.83</v>
      </c>
      <c r="K147" s="205"/>
      <c r="L147" s="33"/>
      <c r="M147" s="206" t="s">
        <v>1</v>
      </c>
      <c r="N147" s="207" t="s">
        <v>42</v>
      </c>
      <c r="O147" s="208">
        <v>0</v>
      </c>
      <c r="P147" s="208">
        <f t="shared" si="1"/>
        <v>0</v>
      </c>
      <c r="Q147" s="208">
        <v>0</v>
      </c>
      <c r="R147" s="208">
        <f t="shared" si="2"/>
        <v>0</v>
      </c>
      <c r="S147" s="208">
        <v>0</v>
      </c>
      <c r="T147" s="209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10" t="s">
        <v>163</v>
      </c>
      <c r="AT147" s="210" t="s">
        <v>159</v>
      </c>
      <c r="AU147" s="210" t="s">
        <v>89</v>
      </c>
      <c r="AY147" s="14" t="s">
        <v>157</v>
      </c>
      <c r="BE147" s="211">
        <f t="shared" si="4"/>
        <v>0</v>
      </c>
      <c r="BF147" s="211">
        <f t="shared" si="5"/>
        <v>27.83</v>
      </c>
      <c r="BG147" s="211">
        <f t="shared" si="6"/>
        <v>0</v>
      </c>
      <c r="BH147" s="211">
        <f t="shared" si="7"/>
        <v>0</v>
      </c>
      <c r="BI147" s="211">
        <f t="shared" si="8"/>
        <v>0</v>
      </c>
      <c r="BJ147" s="14" t="s">
        <v>89</v>
      </c>
      <c r="BK147" s="211">
        <f t="shared" si="9"/>
        <v>27.83</v>
      </c>
      <c r="BL147" s="14" t="s">
        <v>163</v>
      </c>
      <c r="BM147" s="210" t="s">
        <v>214</v>
      </c>
    </row>
    <row r="148" spans="1:65" s="2" customFormat="1" ht="16.5" customHeight="1">
      <c r="A148" s="28"/>
      <c r="B148" s="29"/>
      <c r="C148" s="212" t="s">
        <v>189</v>
      </c>
      <c r="D148" s="212" t="s">
        <v>294</v>
      </c>
      <c r="E148" s="213" t="s">
        <v>1154</v>
      </c>
      <c r="F148" s="214" t="s">
        <v>1153</v>
      </c>
      <c r="G148" s="215" t="s">
        <v>326</v>
      </c>
      <c r="H148" s="216">
        <v>1</v>
      </c>
      <c r="I148" s="217">
        <v>383.39</v>
      </c>
      <c r="J148" s="217">
        <f t="shared" si="0"/>
        <v>383.39</v>
      </c>
      <c r="K148" s="218"/>
      <c r="L148" s="219"/>
      <c r="M148" s="220" t="s">
        <v>1</v>
      </c>
      <c r="N148" s="221" t="s">
        <v>42</v>
      </c>
      <c r="O148" s="208">
        <v>0</v>
      </c>
      <c r="P148" s="208">
        <f t="shared" si="1"/>
        <v>0</v>
      </c>
      <c r="Q148" s="208">
        <v>0</v>
      </c>
      <c r="R148" s="208">
        <f t="shared" si="2"/>
        <v>0</v>
      </c>
      <c r="S148" s="208">
        <v>0</v>
      </c>
      <c r="T148" s="209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210" t="s">
        <v>173</v>
      </c>
      <c r="AT148" s="210" t="s">
        <v>294</v>
      </c>
      <c r="AU148" s="210" t="s">
        <v>89</v>
      </c>
      <c r="AY148" s="14" t="s">
        <v>157</v>
      </c>
      <c r="BE148" s="211">
        <f t="shared" si="4"/>
        <v>0</v>
      </c>
      <c r="BF148" s="211">
        <f t="shared" si="5"/>
        <v>383.39</v>
      </c>
      <c r="BG148" s="211">
        <f t="shared" si="6"/>
        <v>0</v>
      </c>
      <c r="BH148" s="211">
        <f t="shared" si="7"/>
        <v>0</v>
      </c>
      <c r="BI148" s="211">
        <f t="shared" si="8"/>
        <v>0</v>
      </c>
      <c r="BJ148" s="14" t="s">
        <v>89</v>
      </c>
      <c r="BK148" s="211">
        <f t="shared" si="9"/>
        <v>383.39</v>
      </c>
      <c r="BL148" s="14" t="s">
        <v>163</v>
      </c>
      <c r="BM148" s="210" t="s">
        <v>217</v>
      </c>
    </row>
    <row r="149" spans="1:65" s="2" customFormat="1" ht="16.5" customHeight="1">
      <c r="A149" s="28"/>
      <c r="B149" s="29"/>
      <c r="C149" s="199" t="s">
        <v>218</v>
      </c>
      <c r="D149" s="199" t="s">
        <v>159</v>
      </c>
      <c r="E149" s="200" t="s">
        <v>1155</v>
      </c>
      <c r="F149" s="201" t="s">
        <v>1156</v>
      </c>
      <c r="G149" s="202" t="s">
        <v>326</v>
      </c>
      <c r="H149" s="203">
        <v>1</v>
      </c>
      <c r="I149" s="204">
        <v>27.83</v>
      </c>
      <c r="J149" s="204">
        <f t="shared" si="0"/>
        <v>27.83</v>
      </c>
      <c r="K149" s="205"/>
      <c r="L149" s="33"/>
      <c r="M149" s="206" t="s">
        <v>1</v>
      </c>
      <c r="N149" s="207" t="s">
        <v>42</v>
      </c>
      <c r="O149" s="208">
        <v>0</v>
      </c>
      <c r="P149" s="208">
        <f t="shared" si="1"/>
        <v>0</v>
      </c>
      <c r="Q149" s="208">
        <v>0</v>
      </c>
      <c r="R149" s="208">
        <f t="shared" si="2"/>
        <v>0</v>
      </c>
      <c r="S149" s="208">
        <v>0</v>
      </c>
      <c r="T149" s="209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10" t="s">
        <v>163</v>
      </c>
      <c r="AT149" s="210" t="s">
        <v>159</v>
      </c>
      <c r="AU149" s="210" t="s">
        <v>89</v>
      </c>
      <c r="AY149" s="14" t="s">
        <v>157</v>
      </c>
      <c r="BE149" s="211">
        <f t="shared" si="4"/>
        <v>0</v>
      </c>
      <c r="BF149" s="211">
        <f t="shared" si="5"/>
        <v>27.83</v>
      </c>
      <c r="BG149" s="211">
        <f t="shared" si="6"/>
        <v>0</v>
      </c>
      <c r="BH149" s="211">
        <f t="shared" si="7"/>
        <v>0</v>
      </c>
      <c r="BI149" s="211">
        <f t="shared" si="8"/>
        <v>0</v>
      </c>
      <c r="BJ149" s="14" t="s">
        <v>89</v>
      </c>
      <c r="BK149" s="211">
        <f t="shared" si="9"/>
        <v>27.83</v>
      </c>
      <c r="BL149" s="14" t="s">
        <v>163</v>
      </c>
      <c r="BM149" s="210" t="s">
        <v>221</v>
      </c>
    </row>
    <row r="150" spans="1:65" s="2" customFormat="1" ht="16.5" customHeight="1">
      <c r="A150" s="28"/>
      <c r="B150" s="29"/>
      <c r="C150" s="212" t="s">
        <v>194</v>
      </c>
      <c r="D150" s="212" t="s">
        <v>294</v>
      </c>
      <c r="E150" s="213" t="s">
        <v>1157</v>
      </c>
      <c r="F150" s="214" t="s">
        <v>1156</v>
      </c>
      <c r="G150" s="215" t="s">
        <v>326</v>
      </c>
      <c r="H150" s="216">
        <v>1</v>
      </c>
      <c r="I150" s="217">
        <v>336.83</v>
      </c>
      <c r="J150" s="217">
        <f t="shared" si="0"/>
        <v>336.83</v>
      </c>
      <c r="K150" s="218"/>
      <c r="L150" s="219"/>
      <c r="M150" s="220" t="s">
        <v>1</v>
      </c>
      <c r="N150" s="221" t="s">
        <v>42</v>
      </c>
      <c r="O150" s="208">
        <v>0</v>
      </c>
      <c r="P150" s="208">
        <f t="shared" si="1"/>
        <v>0</v>
      </c>
      <c r="Q150" s="208">
        <v>0</v>
      </c>
      <c r="R150" s="208">
        <f t="shared" si="2"/>
        <v>0</v>
      </c>
      <c r="S150" s="208">
        <v>0</v>
      </c>
      <c r="T150" s="209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210" t="s">
        <v>173</v>
      </c>
      <c r="AT150" s="210" t="s">
        <v>294</v>
      </c>
      <c r="AU150" s="210" t="s">
        <v>89</v>
      </c>
      <c r="AY150" s="14" t="s">
        <v>157</v>
      </c>
      <c r="BE150" s="211">
        <f t="shared" si="4"/>
        <v>0</v>
      </c>
      <c r="BF150" s="211">
        <f t="shared" si="5"/>
        <v>336.83</v>
      </c>
      <c r="BG150" s="211">
        <f t="shared" si="6"/>
        <v>0</v>
      </c>
      <c r="BH150" s="211">
        <f t="shared" si="7"/>
        <v>0</v>
      </c>
      <c r="BI150" s="211">
        <f t="shared" si="8"/>
        <v>0</v>
      </c>
      <c r="BJ150" s="14" t="s">
        <v>89</v>
      </c>
      <c r="BK150" s="211">
        <f t="shared" si="9"/>
        <v>336.83</v>
      </c>
      <c r="BL150" s="14" t="s">
        <v>163</v>
      </c>
      <c r="BM150" s="210" t="s">
        <v>224</v>
      </c>
    </row>
    <row r="151" spans="1:65" s="2" customFormat="1" ht="16.5" customHeight="1">
      <c r="A151" s="28"/>
      <c r="B151" s="29"/>
      <c r="C151" s="199" t="s">
        <v>225</v>
      </c>
      <c r="D151" s="199" t="s">
        <v>159</v>
      </c>
      <c r="E151" s="200" t="s">
        <v>1158</v>
      </c>
      <c r="F151" s="201" t="s">
        <v>1159</v>
      </c>
      <c r="G151" s="202" t="s">
        <v>326</v>
      </c>
      <c r="H151" s="203">
        <v>5</v>
      </c>
      <c r="I151" s="204">
        <v>11.61</v>
      </c>
      <c r="J151" s="204">
        <f t="shared" si="0"/>
        <v>58.05</v>
      </c>
      <c r="K151" s="205"/>
      <c r="L151" s="33"/>
      <c r="M151" s="206" t="s">
        <v>1</v>
      </c>
      <c r="N151" s="207" t="s">
        <v>42</v>
      </c>
      <c r="O151" s="208">
        <v>0</v>
      </c>
      <c r="P151" s="208">
        <f t="shared" si="1"/>
        <v>0</v>
      </c>
      <c r="Q151" s="208">
        <v>0</v>
      </c>
      <c r="R151" s="208">
        <f t="shared" si="2"/>
        <v>0</v>
      </c>
      <c r="S151" s="208">
        <v>0</v>
      </c>
      <c r="T151" s="209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10" t="s">
        <v>163</v>
      </c>
      <c r="AT151" s="210" t="s">
        <v>159</v>
      </c>
      <c r="AU151" s="210" t="s">
        <v>89</v>
      </c>
      <c r="AY151" s="14" t="s">
        <v>157</v>
      </c>
      <c r="BE151" s="211">
        <f t="shared" si="4"/>
        <v>0</v>
      </c>
      <c r="BF151" s="211">
        <f t="shared" si="5"/>
        <v>58.05</v>
      </c>
      <c r="BG151" s="211">
        <f t="shared" si="6"/>
        <v>0</v>
      </c>
      <c r="BH151" s="211">
        <f t="shared" si="7"/>
        <v>0</v>
      </c>
      <c r="BI151" s="211">
        <f t="shared" si="8"/>
        <v>0</v>
      </c>
      <c r="BJ151" s="14" t="s">
        <v>89</v>
      </c>
      <c r="BK151" s="211">
        <f t="shared" si="9"/>
        <v>58.05</v>
      </c>
      <c r="BL151" s="14" t="s">
        <v>163</v>
      </c>
      <c r="BM151" s="210" t="s">
        <v>228</v>
      </c>
    </row>
    <row r="152" spans="1:65" s="2" customFormat="1" ht="16.5" customHeight="1">
      <c r="A152" s="28"/>
      <c r="B152" s="29"/>
      <c r="C152" s="212" t="s">
        <v>7</v>
      </c>
      <c r="D152" s="212" t="s">
        <v>294</v>
      </c>
      <c r="E152" s="213" t="s">
        <v>1160</v>
      </c>
      <c r="F152" s="214" t="s">
        <v>1159</v>
      </c>
      <c r="G152" s="215" t="s">
        <v>326</v>
      </c>
      <c r="H152" s="216">
        <v>5</v>
      </c>
      <c r="I152" s="217">
        <v>44.29</v>
      </c>
      <c r="J152" s="217">
        <f t="shared" si="0"/>
        <v>221.45</v>
      </c>
      <c r="K152" s="218"/>
      <c r="L152" s="219"/>
      <c r="M152" s="220" t="s">
        <v>1</v>
      </c>
      <c r="N152" s="221" t="s">
        <v>42</v>
      </c>
      <c r="O152" s="208">
        <v>0</v>
      </c>
      <c r="P152" s="208">
        <f t="shared" si="1"/>
        <v>0</v>
      </c>
      <c r="Q152" s="208">
        <v>0</v>
      </c>
      <c r="R152" s="208">
        <f t="shared" si="2"/>
        <v>0</v>
      </c>
      <c r="S152" s="208">
        <v>0</v>
      </c>
      <c r="T152" s="209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210" t="s">
        <v>173</v>
      </c>
      <c r="AT152" s="210" t="s">
        <v>294</v>
      </c>
      <c r="AU152" s="210" t="s">
        <v>89</v>
      </c>
      <c r="AY152" s="14" t="s">
        <v>157</v>
      </c>
      <c r="BE152" s="211">
        <f t="shared" si="4"/>
        <v>0</v>
      </c>
      <c r="BF152" s="211">
        <f t="shared" si="5"/>
        <v>221.45</v>
      </c>
      <c r="BG152" s="211">
        <f t="shared" si="6"/>
        <v>0</v>
      </c>
      <c r="BH152" s="211">
        <f t="shared" si="7"/>
        <v>0</v>
      </c>
      <c r="BI152" s="211">
        <f t="shared" si="8"/>
        <v>0</v>
      </c>
      <c r="BJ152" s="14" t="s">
        <v>89</v>
      </c>
      <c r="BK152" s="211">
        <f t="shared" si="9"/>
        <v>221.45</v>
      </c>
      <c r="BL152" s="14" t="s">
        <v>163</v>
      </c>
      <c r="BM152" s="210" t="s">
        <v>231</v>
      </c>
    </row>
    <row r="153" spans="1:65" s="2" customFormat="1" ht="16.5" customHeight="1">
      <c r="A153" s="28"/>
      <c r="B153" s="29"/>
      <c r="C153" s="199" t="s">
        <v>232</v>
      </c>
      <c r="D153" s="199" t="s">
        <v>159</v>
      </c>
      <c r="E153" s="200" t="s">
        <v>1161</v>
      </c>
      <c r="F153" s="201" t="s">
        <v>1162</v>
      </c>
      <c r="G153" s="202" t="s">
        <v>326</v>
      </c>
      <c r="H153" s="203">
        <v>5</v>
      </c>
      <c r="I153" s="204">
        <v>11.61</v>
      </c>
      <c r="J153" s="204">
        <f t="shared" si="0"/>
        <v>58.05</v>
      </c>
      <c r="K153" s="205"/>
      <c r="L153" s="33"/>
      <c r="M153" s="206" t="s">
        <v>1</v>
      </c>
      <c r="N153" s="207" t="s">
        <v>42</v>
      </c>
      <c r="O153" s="208">
        <v>0</v>
      </c>
      <c r="P153" s="208">
        <f t="shared" si="1"/>
        <v>0</v>
      </c>
      <c r="Q153" s="208">
        <v>0</v>
      </c>
      <c r="R153" s="208">
        <f t="shared" si="2"/>
        <v>0</v>
      </c>
      <c r="S153" s="208">
        <v>0</v>
      </c>
      <c r="T153" s="209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10" t="s">
        <v>163</v>
      </c>
      <c r="AT153" s="210" t="s">
        <v>159</v>
      </c>
      <c r="AU153" s="210" t="s">
        <v>89</v>
      </c>
      <c r="AY153" s="14" t="s">
        <v>157</v>
      </c>
      <c r="BE153" s="211">
        <f t="shared" si="4"/>
        <v>0</v>
      </c>
      <c r="BF153" s="211">
        <f t="shared" si="5"/>
        <v>58.05</v>
      </c>
      <c r="BG153" s="211">
        <f t="shared" si="6"/>
        <v>0</v>
      </c>
      <c r="BH153" s="211">
        <f t="shared" si="7"/>
        <v>0</v>
      </c>
      <c r="BI153" s="211">
        <f t="shared" si="8"/>
        <v>0</v>
      </c>
      <c r="BJ153" s="14" t="s">
        <v>89</v>
      </c>
      <c r="BK153" s="211">
        <f t="shared" si="9"/>
        <v>58.05</v>
      </c>
      <c r="BL153" s="14" t="s">
        <v>163</v>
      </c>
      <c r="BM153" s="210" t="s">
        <v>235</v>
      </c>
    </row>
    <row r="154" spans="1:65" s="2" customFormat="1" ht="16.5" customHeight="1">
      <c r="A154" s="28"/>
      <c r="B154" s="29"/>
      <c r="C154" s="212" t="s">
        <v>200</v>
      </c>
      <c r="D154" s="212" t="s">
        <v>294</v>
      </c>
      <c r="E154" s="213" t="s">
        <v>1163</v>
      </c>
      <c r="F154" s="214" t="s">
        <v>1162</v>
      </c>
      <c r="G154" s="215" t="s">
        <v>326</v>
      </c>
      <c r="H154" s="216">
        <v>5</v>
      </c>
      <c r="I154" s="217">
        <v>37.44</v>
      </c>
      <c r="J154" s="217">
        <f t="shared" si="0"/>
        <v>187.2</v>
      </c>
      <c r="K154" s="218"/>
      <c r="L154" s="219"/>
      <c r="M154" s="220" t="s">
        <v>1</v>
      </c>
      <c r="N154" s="221" t="s">
        <v>42</v>
      </c>
      <c r="O154" s="208">
        <v>0</v>
      </c>
      <c r="P154" s="208">
        <f t="shared" si="1"/>
        <v>0</v>
      </c>
      <c r="Q154" s="208">
        <v>0</v>
      </c>
      <c r="R154" s="208">
        <f t="shared" si="2"/>
        <v>0</v>
      </c>
      <c r="S154" s="208">
        <v>0</v>
      </c>
      <c r="T154" s="209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210" t="s">
        <v>173</v>
      </c>
      <c r="AT154" s="210" t="s">
        <v>294</v>
      </c>
      <c r="AU154" s="210" t="s">
        <v>89</v>
      </c>
      <c r="AY154" s="14" t="s">
        <v>157</v>
      </c>
      <c r="BE154" s="211">
        <f t="shared" si="4"/>
        <v>0</v>
      </c>
      <c r="BF154" s="211">
        <f t="shared" si="5"/>
        <v>187.2</v>
      </c>
      <c r="BG154" s="211">
        <f t="shared" si="6"/>
        <v>0</v>
      </c>
      <c r="BH154" s="211">
        <f t="shared" si="7"/>
        <v>0</v>
      </c>
      <c r="BI154" s="211">
        <f t="shared" si="8"/>
        <v>0</v>
      </c>
      <c r="BJ154" s="14" t="s">
        <v>89</v>
      </c>
      <c r="BK154" s="211">
        <f t="shared" si="9"/>
        <v>187.2</v>
      </c>
      <c r="BL154" s="14" t="s">
        <v>163</v>
      </c>
      <c r="BM154" s="210" t="s">
        <v>238</v>
      </c>
    </row>
    <row r="155" spans="1:65" s="2" customFormat="1" ht="16.5" customHeight="1">
      <c r="A155" s="28"/>
      <c r="B155" s="29"/>
      <c r="C155" s="199" t="s">
        <v>239</v>
      </c>
      <c r="D155" s="199" t="s">
        <v>159</v>
      </c>
      <c r="E155" s="200" t="s">
        <v>1164</v>
      </c>
      <c r="F155" s="201" t="s">
        <v>1165</v>
      </c>
      <c r="G155" s="202" t="s">
        <v>1144</v>
      </c>
      <c r="H155" s="203">
        <v>25</v>
      </c>
      <c r="I155" s="204">
        <v>20.88</v>
      </c>
      <c r="J155" s="204">
        <f t="shared" si="0"/>
        <v>522</v>
      </c>
      <c r="K155" s="205"/>
      <c r="L155" s="33"/>
      <c r="M155" s="206" t="s">
        <v>1</v>
      </c>
      <c r="N155" s="207" t="s">
        <v>42</v>
      </c>
      <c r="O155" s="208">
        <v>0</v>
      </c>
      <c r="P155" s="208">
        <f t="shared" si="1"/>
        <v>0</v>
      </c>
      <c r="Q155" s="208">
        <v>0</v>
      </c>
      <c r="R155" s="208">
        <f t="shared" si="2"/>
        <v>0</v>
      </c>
      <c r="S155" s="208">
        <v>0</v>
      </c>
      <c r="T155" s="209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10" t="s">
        <v>163</v>
      </c>
      <c r="AT155" s="210" t="s">
        <v>159</v>
      </c>
      <c r="AU155" s="210" t="s">
        <v>89</v>
      </c>
      <c r="AY155" s="14" t="s">
        <v>157</v>
      </c>
      <c r="BE155" s="211">
        <f t="shared" si="4"/>
        <v>0</v>
      </c>
      <c r="BF155" s="211">
        <f t="shared" si="5"/>
        <v>522</v>
      </c>
      <c r="BG155" s="211">
        <f t="shared" si="6"/>
        <v>0</v>
      </c>
      <c r="BH155" s="211">
        <f t="shared" si="7"/>
        <v>0</v>
      </c>
      <c r="BI155" s="211">
        <f t="shared" si="8"/>
        <v>0</v>
      </c>
      <c r="BJ155" s="14" t="s">
        <v>89</v>
      </c>
      <c r="BK155" s="211">
        <f t="shared" si="9"/>
        <v>522</v>
      </c>
      <c r="BL155" s="14" t="s">
        <v>163</v>
      </c>
      <c r="BM155" s="210" t="s">
        <v>242</v>
      </c>
    </row>
    <row r="156" spans="1:65" s="2" customFormat="1" ht="16.5" customHeight="1">
      <c r="A156" s="28"/>
      <c r="B156" s="29"/>
      <c r="C156" s="212" t="s">
        <v>203</v>
      </c>
      <c r="D156" s="212" t="s">
        <v>294</v>
      </c>
      <c r="E156" s="213" t="s">
        <v>1166</v>
      </c>
      <c r="F156" s="214" t="s">
        <v>1165</v>
      </c>
      <c r="G156" s="215" t="s">
        <v>1144</v>
      </c>
      <c r="H156" s="216">
        <v>25</v>
      </c>
      <c r="I156" s="217">
        <v>103.87</v>
      </c>
      <c r="J156" s="217">
        <f t="shared" si="0"/>
        <v>2596.75</v>
      </c>
      <c r="K156" s="218"/>
      <c r="L156" s="219"/>
      <c r="M156" s="220" t="s">
        <v>1</v>
      </c>
      <c r="N156" s="221" t="s">
        <v>42</v>
      </c>
      <c r="O156" s="208">
        <v>0</v>
      </c>
      <c r="P156" s="208">
        <f t="shared" si="1"/>
        <v>0</v>
      </c>
      <c r="Q156" s="208">
        <v>0</v>
      </c>
      <c r="R156" s="208">
        <f t="shared" si="2"/>
        <v>0</v>
      </c>
      <c r="S156" s="208">
        <v>0</v>
      </c>
      <c r="T156" s="209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210" t="s">
        <v>173</v>
      </c>
      <c r="AT156" s="210" t="s">
        <v>294</v>
      </c>
      <c r="AU156" s="210" t="s">
        <v>89</v>
      </c>
      <c r="AY156" s="14" t="s">
        <v>157</v>
      </c>
      <c r="BE156" s="211">
        <f t="shared" si="4"/>
        <v>0</v>
      </c>
      <c r="BF156" s="211">
        <f t="shared" si="5"/>
        <v>2596.75</v>
      </c>
      <c r="BG156" s="211">
        <f t="shared" si="6"/>
        <v>0</v>
      </c>
      <c r="BH156" s="211">
        <f t="shared" si="7"/>
        <v>0</v>
      </c>
      <c r="BI156" s="211">
        <f t="shared" si="8"/>
        <v>0</v>
      </c>
      <c r="BJ156" s="14" t="s">
        <v>89</v>
      </c>
      <c r="BK156" s="211">
        <f t="shared" si="9"/>
        <v>2596.75</v>
      </c>
      <c r="BL156" s="14" t="s">
        <v>163</v>
      </c>
      <c r="BM156" s="210" t="s">
        <v>245</v>
      </c>
    </row>
    <row r="157" spans="1:65" s="2" customFormat="1" ht="16.5" customHeight="1">
      <c r="A157" s="28"/>
      <c r="B157" s="29"/>
      <c r="C157" s="199" t="s">
        <v>246</v>
      </c>
      <c r="D157" s="199" t="s">
        <v>159</v>
      </c>
      <c r="E157" s="200" t="s">
        <v>1167</v>
      </c>
      <c r="F157" s="201" t="s">
        <v>1168</v>
      </c>
      <c r="G157" s="202" t="s">
        <v>1144</v>
      </c>
      <c r="H157" s="203">
        <v>48</v>
      </c>
      <c r="I157" s="204">
        <v>13.92</v>
      </c>
      <c r="J157" s="204">
        <f t="shared" si="0"/>
        <v>668.16</v>
      </c>
      <c r="K157" s="205"/>
      <c r="L157" s="33"/>
      <c r="M157" s="206" t="s">
        <v>1</v>
      </c>
      <c r="N157" s="207" t="s">
        <v>42</v>
      </c>
      <c r="O157" s="208">
        <v>0</v>
      </c>
      <c r="P157" s="208">
        <f t="shared" si="1"/>
        <v>0</v>
      </c>
      <c r="Q157" s="208">
        <v>0</v>
      </c>
      <c r="R157" s="208">
        <f t="shared" si="2"/>
        <v>0</v>
      </c>
      <c r="S157" s="208">
        <v>0</v>
      </c>
      <c r="T157" s="209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10" t="s">
        <v>163</v>
      </c>
      <c r="AT157" s="210" t="s">
        <v>159</v>
      </c>
      <c r="AU157" s="210" t="s">
        <v>89</v>
      </c>
      <c r="AY157" s="14" t="s">
        <v>157</v>
      </c>
      <c r="BE157" s="211">
        <f t="shared" si="4"/>
        <v>0</v>
      </c>
      <c r="BF157" s="211">
        <f t="shared" si="5"/>
        <v>668.16</v>
      </c>
      <c r="BG157" s="211">
        <f t="shared" si="6"/>
        <v>0</v>
      </c>
      <c r="BH157" s="211">
        <f t="shared" si="7"/>
        <v>0</v>
      </c>
      <c r="BI157" s="211">
        <f t="shared" si="8"/>
        <v>0</v>
      </c>
      <c r="BJ157" s="14" t="s">
        <v>89</v>
      </c>
      <c r="BK157" s="211">
        <f t="shared" si="9"/>
        <v>668.16</v>
      </c>
      <c r="BL157" s="14" t="s">
        <v>163</v>
      </c>
      <c r="BM157" s="210" t="s">
        <v>249</v>
      </c>
    </row>
    <row r="158" spans="1:65" s="2" customFormat="1" ht="16.5" customHeight="1">
      <c r="A158" s="28"/>
      <c r="B158" s="29"/>
      <c r="C158" s="212" t="s">
        <v>207</v>
      </c>
      <c r="D158" s="212" t="s">
        <v>294</v>
      </c>
      <c r="E158" s="213" t="s">
        <v>1169</v>
      </c>
      <c r="F158" s="214" t="s">
        <v>1168</v>
      </c>
      <c r="G158" s="215" t="s">
        <v>1144</v>
      </c>
      <c r="H158" s="216">
        <v>48</v>
      </c>
      <c r="I158" s="217">
        <v>29.43</v>
      </c>
      <c r="J158" s="217">
        <f t="shared" si="0"/>
        <v>1412.64</v>
      </c>
      <c r="K158" s="218"/>
      <c r="L158" s="219"/>
      <c r="M158" s="220" t="s">
        <v>1</v>
      </c>
      <c r="N158" s="221" t="s">
        <v>42</v>
      </c>
      <c r="O158" s="208">
        <v>0</v>
      </c>
      <c r="P158" s="208">
        <f t="shared" si="1"/>
        <v>0</v>
      </c>
      <c r="Q158" s="208">
        <v>0</v>
      </c>
      <c r="R158" s="208">
        <f t="shared" si="2"/>
        <v>0</v>
      </c>
      <c r="S158" s="208">
        <v>0</v>
      </c>
      <c r="T158" s="209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210" t="s">
        <v>173</v>
      </c>
      <c r="AT158" s="210" t="s">
        <v>294</v>
      </c>
      <c r="AU158" s="210" t="s">
        <v>89</v>
      </c>
      <c r="AY158" s="14" t="s">
        <v>157</v>
      </c>
      <c r="BE158" s="211">
        <f t="shared" si="4"/>
        <v>0</v>
      </c>
      <c r="BF158" s="211">
        <f t="shared" si="5"/>
        <v>1412.64</v>
      </c>
      <c r="BG158" s="211">
        <f t="shared" si="6"/>
        <v>0</v>
      </c>
      <c r="BH158" s="211">
        <f t="shared" si="7"/>
        <v>0</v>
      </c>
      <c r="BI158" s="211">
        <f t="shared" si="8"/>
        <v>0</v>
      </c>
      <c r="BJ158" s="14" t="s">
        <v>89</v>
      </c>
      <c r="BK158" s="211">
        <f t="shared" si="9"/>
        <v>1412.64</v>
      </c>
      <c r="BL158" s="14" t="s">
        <v>163</v>
      </c>
      <c r="BM158" s="210" t="s">
        <v>252</v>
      </c>
    </row>
    <row r="159" spans="1:65" s="2" customFormat="1" ht="24.2" customHeight="1">
      <c r="A159" s="28"/>
      <c r="B159" s="29"/>
      <c r="C159" s="199" t="s">
        <v>253</v>
      </c>
      <c r="D159" s="199" t="s">
        <v>159</v>
      </c>
      <c r="E159" s="200" t="s">
        <v>1170</v>
      </c>
      <c r="F159" s="201" t="s">
        <v>1171</v>
      </c>
      <c r="G159" s="202" t="s">
        <v>162</v>
      </c>
      <c r="H159" s="203">
        <v>25</v>
      </c>
      <c r="I159" s="204">
        <v>13.93</v>
      </c>
      <c r="J159" s="204">
        <f t="shared" si="0"/>
        <v>348.25</v>
      </c>
      <c r="K159" s="205"/>
      <c r="L159" s="33"/>
      <c r="M159" s="206" t="s">
        <v>1</v>
      </c>
      <c r="N159" s="207" t="s">
        <v>42</v>
      </c>
      <c r="O159" s="208">
        <v>0</v>
      </c>
      <c r="P159" s="208">
        <f t="shared" si="1"/>
        <v>0</v>
      </c>
      <c r="Q159" s="208">
        <v>0</v>
      </c>
      <c r="R159" s="208">
        <f t="shared" si="2"/>
        <v>0</v>
      </c>
      <c r="S159" s="208">
        <v>0</v>
      </c>
      <c r="T159" s="209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10" t="s">
        <v>163</v>
      </c>
      <c r="AT159" s="210" t="s">
        <v>159</v>
      </c>
      <c r="AU159" s="210" t="s">
        <v>89</v>
      </c>
      <c r="AY159" s="14" t="s">
        <v>157</v>
      </c>
      <c r="BE159" s="211">
        <f t="shared" si="4"/>
        <v>0</v>
      </c>
      <c r="BF159" s="211">
        <f t="shared" si="5"/>
        <v>348.25</v>
      </c>
      <c r="BG159" s="211">
        <f t="shared" si="6"/>
        <v>0</v>
      </c>
      <c r="BH159" s="211">
        <f t="shared" si="7"/>
        <v>0</v>
      </c>
      <c r="BI159" s="211">
        <f t="shared" si="8"/>
        <v>0</v>
      </c>
      <c r="BJ159" s="14" t="s">
        <v>89</v>
      </c>
      <c r="BK159" s="211">
        <f t="shared" si="9"/>
        <v>348.25</v>
      </c>
      <c r="BL159" s="14" t="s">
        <v>163</v>
      </c>
      <c r="BM159" s="210" t="s">
        <v>256</v>
      </c>
    </row>
    <row r="160" spans="1:65" s="2" customFormat="1" ht="24.2" customHeight="1">
      <c r="A160" s="28"/>
      <c r="B160" s="29"/>
      <c r="C160" s="212" t="s">
        <v>210</v>
      </c>
      <c r="D160" s="212" t="s">
        <v>294</v>
      </c>
      <c r="E160" s="213" t="s">
        <v>1172</v>
      </c>
      <c r="F160" s="214" t="s">
        <v>1171</v>
      </c>
      <c r="G160" s="215" t="s">
        <v>162</v>
      </c>
      <c r="H160" s="216">
        <v>25</v>
      </c>
      <c r="I160" s="217">
        <v>26.44</v>
      </c>
      <c r="J160" s="217">
        <f t="shared" si="0"/>
        <v>661</v>
      </c>
      <c r="K160" s="218"/>
      <c r="L160" s="219"/>
      <c r="M160" s="220" t="s">
        <v>1</v>
      </c>
      <c r="N160" s="221" t="s">
        <v>42</v>
      </c>
      <c r="O160" s="208">
        <v>0</v>
      </c>
      <c r="P160" s="208">
        <f t="shared" si="1"/>
        <v>0</v>
      </c>
      <c r="Q160" s="208">
        <v>0</v>
      </c>
      <c r="R160" s="208">
        <f t="shared" si="2"/>
        <v>0</v>
      </c>
      <c r="S160" s="208">
        <v>0</v>
      </c>
      <c r="T160" s="209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210" t="s">
        <v>173</v>
      </c>
      <c r="AT160" s="210" t="s">
        <v>294</v>
      </c>
      <c r="AU160" s="210" t="s">
        <v>89</v>
      </c>
      <c r="AY160" s="14" t="s">
        <v>157</v>
      </c>
      <c r="BE160" s="211">
        <f t="shared" si="4"/>
        <v>0</v>
      </c>
      <c r="BF160" s="211">
        <f t="shared" si="5"/>
        <v>661</v>
      </c>
      <c r="BG160" s="211">
        <f t="shared" si="6"/>
        <v>0</v>
      </c>
      <c r="BH160" s="211">
        <f t="shared" si="7"/>
        <v>0</v>
      </c>
      <c r="BI160" s="211">
        <f t="shared" si="8"/>
        <v>0</v>
      </c>
      <c r="BJ160" s="14" t="s">
        <v>89</v>
      </c>
      <c r="BK160" s="211">
        <f t="shared" si="9"/>
        <v>661</v>
      </c>
      <c r="BL160" s="14" t="s">
        <v>163</v>
      </c>
      <c r="BM160" s="210" t="s">
        <v>259</v>
      </c>
    </row>
    <row r="161" spans="1:65" s="2" customFormat="1" ht="16.5" customHeight="1">
      <c r="A161" s="28"/>
      <c r="B161" s="29"/>
      <c r="C161" s="199" t="s">
        <v>260</v>
      </c>
      <c r="D161" s="199" t="s">
        <v>159</v>
      </c>
      <c r="E161" s="200" t="s">
        <v>1173</v>
      </c>
      <c r="F161" s="201" t="s">
        <v>1174</v>
      </c>
      <c r="G161" s="202" t="s">
        <v>326</v>
      </c>
      <c r="H161" s="203">
        <v>1</v>
      </c>
      <c r="I161" s="204">
        <v>427.79</v>
      </c>
      <c r="J161" s="204">
        <f t="shared" si="0"/>
        <v>427.79</v>
      </c>
      <c r="K161" s="205"/>
      <c r="L161" s="33"/>
      <c r="M161" s="206" t="s">
        <v>1</v>
      </c>
      <c r="N161" s="207" t="s">
        <v>42</v>
      </c>
      <c r="O161" s="208">
        <v>0</v>
      </c>
      <c r="P161" s="208">
        <f t="shared" si="1"/>
        <v>0</v>
      </c>
      <c r="Q161" s="208">
        <v>0</v>
      </c>
      <c r="R161" s="208">
        <f t="shared" si="2"/>
        <v>0</v>
      </c>
      <c r="S161" s="208">
        <v>0</v>
      </c>
      <c r="T161" s="209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10" t="s">
        <v>163</v>
      </c>
      <c r="AT161" s="210" t="s">
        <v>159</v>
      </c>
      <c r="AU161" s="210" t="s">
        <v>89</v>
      </c>
      <c r="AY161" s="14" t="s">
        <v>157</v>
      </c>
      <c r="BE161" s="211">
        <f t="shared" si="4"/>
        <v>0</v>
      </c>
      <c r="BF161" s="211">
        <f t="shared" si="5"/>
        <v>427.79</v>
      </c>
      <c r="BG161" s="211">
        <f t="shared" si="6"/>
        <v>0</v>
      </c>
      <c r="BH161" s="211">
        <f t="shared" si="7"/>
        <v>0</v>
      </c>
      <c r="BI161" s="211">
        <f t="shared" si="8"/>
        <v>0</v>
      </c>
      <c r="BJ161" s="14" t="s">
        <v>89</v>
      </c>
      <c r="BK161" s="211">
        <f t="shared" si="9"/>
        <v>427.79</v>
      </c>
      <c r="BL161" s="14" t="s">
        <v>163</v>
      </c>
      <c r="BM161" s="210" t="s">
        <v>263</v>
      </c>
    </row>
    <row r="162" spans="1:65" s="2" customFormat="1" ht="16.5" customHeight="1">
      <c r="A162" s="28"/>
      <c r="B162" s="29"/>
      <c r="C162" s="199" t="s">
        <v>214</v>
      </c>
      <c r="D162" s="199" t="s">
        <v>159</v>
      </c>
      <c r="E162" s="200" t="s">
        <v>1175</v>
      </c>
      <c r="F162" s="201" t="s">
        <v>1176</v>
      </c>
      <c r="G162" s="202" t="s">
        <v>326</v>
      </c>
      <c r="H162" s="203">
        <v>1</v>
      </c>
      <c r="I162" s="204">
        <v>0</v>
      </c>
      <c r="J162" s="204">
        <f t="shared" si="0"/>
        <v>0</v>
      </c>
      <c r="K162" s="205"/>
      <c r="L162" s="33"/>
      <c r="M162" s="206" t="s">
        <v>1</v>
      </c>
      <c r="N162" s="207" t="s">
        <v>42</v>
      </c>
      <c r="O162" s="208">
        <v>0</v>
      </c>
      <c r="P162" s="208">
        <f t="shared" si="1"/>
        <v>0</v>
      </c>
      <c r="Q162" s="208">
        <v>0</v>
      </c>
      <c r="R162" s="208">
        <f t="shared" si="2"/>
        <v>0</v>
      </c>
      <c r="S162" s="208">
        <v>0</v>
      </c>
      <c r="T162" s="209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210" t="s">
        <v>163</v>
      </c>
      <c r="AT162" s="210" t="s">
        <v>159</v>
      </c>
      <c r="AU162" s="210" t="s">
        <v>89</v>
      </c>
      <c r="AY162" s="14" t="s">
        <v>157</v>
      </c>
      <c r="BE162" s="211">
        <f t="shared" si="4"/>
        <v>0</v>
      </c>
      <c r="BF162" s="211">
        <f t="shared" si="5"/>
        <v>0</v>
      </c>
      <c r="BG162" s="211">
        <f t="shared" si="6"/>
        <v>0</v>
      </c>
      <c r="BH162" s="211">
        <f t="shared" si="7"/>
        <v>0</v>
      </c>
      <c r="BI162" s="211">
        <f t="shared" si="8"/>
        <v>0</v>
      </c>
      <c r="BJ162" s="14" t="s">
        <v>89</v>
      </c>
      <c r="BK162" s="211">
        <f t="shared" si="9"/>
        <v>0</v>
      </c>
      <c r="BL162" s="14" t="s">
        <v>163</v>
      </c>
      <c r="BM162" s="210" t="s">
        <v>266</v>
      </c>
    </row>
    <row r="163" spans="1:65" s="2" customFormat="1" ht="16.5" customHeight="1">
      <c r="A163" s="28"/>
      <c r="B163" s="29"/>
      <c r="C163" s="212" t="s">
        <v>267</v>
      </c>
      <c r="D163" s="212" t="s">
        <v>294</v>
      </c>
      <c r="E163" s="213" t="s">
        <v>1177</v>
      </c>
      <c r="F163" s="214" t="s">
        <v>1176</v>
      </c>
      <c r="G163" s="215" t="s">
        <v>326</v>
      </c>
      <c r="H163" s="216">
        <v>1</v>
      </c>
      <c r="I163" s="217">
        <v>953.69</v>
      </c>
      <c r="J163" s="217">
        <f t="shared" si="0"/>
        <v>953.69</v>
      </c>
      <c r="K163" s="218"/>
      <c r="L163" s="219"/>
      <c r="M163" s="220" t="s">
        <v>1</v>
      </c>
      <c r="N163" s="221" t="s">
        <v>42</v>
      </c>
      <c r="O163" s="208">
        <v>0</v>
      </c>
      <c r="P163" s="208">
        <f t="shared" si="1"/>
        <v>0</v>
      </c>
      <c r="Q163" s="208">
        <v>0</v>
      </c>
      <c r="R163" s="208">
        <f t="shared" si="2"/>
        <v>0</v>
      </c>
      <c r="S163" s="208">
        <v>0</v>
      </c>
      <c r="T163" s="209">
        <f t="shared" si="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10" t="s">
        <v>173</v>
      </c>
      <c r="AT163" s="210" t="s">
        <v>294</v>
      </c>
      <c r="AU163" s="210" t="s">
        <v>89</v>
      </c>
      <c r="AY163" s="14" t="s">
        <v>157</v>
      </c>
      <c r="BE163" s="211">
        <f t="shared" si="4"/>
        <v>0</v>
      </c>
      <c r="BF163" s="211">
        <f t="shared" si="5"/>
        <v>953.69</v>
      </c>
      <c r="BG163" s="211">
        <f t="shared" si="6"/>
        <v>0</v>
      </c>
      <c r="BH163" s="211">
        <f t="shared" si="7"/>
        <v>0</v>
      </c>
      <c r="BI163" s="211">
        <f t="shared" si="8"/>
        <v>0</v>
      </c>
      <c r="BJ163" s="14" t="s">
        <v>89</v>
      </c>
      <c r="BK163" s="211">
        <f t="shared" si="9"/>
        <v>953.69</v>
      </c>
      <c r="BL163" s="14" t="s">
        <v>163</v>
      </c>
      <c r="BM163" s="210" t="s">
        <v>270</v>
      </c>
    </row>
    <row r="164" spans="1:65" s="2" customFormat="1" ht="16.5" customHeight="1">
      <c r="A164" s="28"/>
      <c r="B164" s="29"/>
      <c r="C164" s="199" t="s">
        <v>217</v>
      </c>
      <c r="D164" s="199" t="s">
        <v>159</v>
      </c>
      <c r="E164" s="200" t="s">
        <v>1178</v>
      </c>
      <c r="F164" s="201" t="s">
        <v>1179</v>
      </c>
      <c r="G164" s="202" t="s">
        <v>326</v>
      </c>
      <c r="H164" s="203">
        <v>1</v>
      </c>
      <c r="I164" s="204">
        <v>168.19</v>
      </c>
      <c r="J164" s="204">
        <f t="shared" si="0"/>
        <v>168.19</v>
      </c>
      <c r="K164" s="205"/>
      <c r="L164" s="33"/>
      <c r="M164" s="206" t="s">
        <v>1</v>
      </c>
      <c r="N164" s="207" t="s">
        <v>42</v>
      </c>
      <c r="O164" s="208">
        <v>0</v>
      </c>
      <c r="P164" s="208">
        <f t="shared" si="1"/>
        <v>0</v>
      </c>
      <c r="Q164" s="208">
        <v>0</v>
      </c>
      <c r="R164" s="208">
        <f t="shared" si="2"/>
        <v>0</v>
      </c>
      <c r="S164" s="208">
        <v>0</v>
      </c>
      <c r="T164" s="209">
        <f t="shared" si="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210" t="s">
        <v>163</v>
      </c>
      <c r="AT164" s="210" t="s">
        <v>159</v>
      </c>
      <c r="AU164" s="210" t="s">
        <v>89</v>
      </c>
      <c r="AY164" s="14" t="s">
        <v>157</v>
      </c>
      <c r="BE164" s="211">
        <f t="shared" si="4"/>
        <v>0</v>
      </c>
      <c r="BF164" s="211">
        <f t="shared" si="5"/>
        <v>168.19</v>
      </c>
      <c r="BG164" s="211">
        <f t="shared" si="6"/>
        <v>0</v>
      </c>
      <c r="BH164" s="211">
        <f t="shared" si="7"/>
        <v>0</v>
      </c>
      <c r="BI164" s="211">
        <f t="shared" si="8"/>
        <v>0</v>
      </c>
      <c r="BJ164" s="14" t="s">
        <v>89</v>
      </c>
      <c r="BK164" s="211">
        <f t="shared" si="9"/>
        <v>168.19</v>
      </c>
      <c r="BL164" s="14" t="s">
        <v>163</v>
      </c>
      <c r="BM164" s="210" t="s">
        <v>273</v>
      </c>
    </row>
    <row r="165" spans="1:65" s="2" customFormat="1" ht="16.5" customHeight="1">
      <c r="A165" s="28"/>
      <c r="B165" s="29"/>
      <c r="C165" s="212" t="s">
        <v>274</v>
      </c>
      <c r="D165" s="212" t="s">
        <v>294</v>
      </c>
      <c r="E165" s="213" t="s">
        <v>1180</v>
      </c>
      <c r="F165" s="214" t="s">
        <v>1179</v>
      </c>
      <c r="G165" s="215" t="s">
        <v>326</v>
      </c>
      <c r="H165" s="216">
        <v>1</v>
      </c>
      <c r="I165" s="217">
        <v>0</v>
      </c>
      <c r="J165" s="217">
        <f t="shared" si="0"/>
        <v>0</v>
      </c>
      <c r="K165" s="218"/>
      <c r="L165" s="219"/>
      <c r="M165" s="220" t="s">
        <v>1</v>
      </c>
      <c r="N165" s="221" t="s">
        <v>42</v>
      </c>
      <c r="O165" s="208">
        <v>0</v>
      </c>
      <c r="P165" s="208">
        <f t="shared" si="1"/>
        <v>0</v>
      </c>
      <c r="Q165" s="208">
        <v>0</v>
      </c>
      <c r="R165" s="208">
        <f t="shared" si="2"/>
        <v>0</v>
      </c>
      <c r="S165" s="208">
        <v>0</v>
      </c>
      <c r="T165" s="209">
        <f t="shared" si="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10" t="s">
        <v>173</v>
      </c>
      <c r="AT165" s="210" t="s">
        <v>294</v>
      </c>
      <c r="AU165" s="210" t="s">
        <v>89</v>
      </c>
      <c r="AY165" s="14" t="s">
        <v>157</v>
      </c>
      <c r="BE165" s="211">
        <f t="shared" si="4"/>
        <v>0</v>
      </c>
      <c r="BF165" s="211">
        <f t="shared" si="5"/>
        <v>0</v>
      </c>
      <c r="BG165" s="211">
        <f t="shared" si="6"/>
        <v>0</v>
      </c>
      <c r="BH165" s="211">
        <f t="shared" si="7"/>
        <v>0</v>
      </c>
      <c r="BI165" s="211">
        <f t="shared" si="8"/>
        <v>0</v>
      </c>
      <c r="BJ165" s="14" t="s">
        <v>89</v>
      </c>
      <c r="BK165" s="211">
        <f t="shared" si="9"/>
        <v>0</v>
      </c>
      <c r="BL165" s="14" t="s">
        <v>163</v>
      </c>
      <c r="BM165" s="210" t="s">
        <v>277</v>
      </c>
    </row>
    <row r="166" spans="1:65" s="2" customFormat="1" ht="16.5" customHeight="1">
      <c r="A166" s="28"/>
      <c r="B166" s="29"/>
      <c r="C166" s="199" t="s">
        <v>221</v>
      </c>
      <c r="D166" s="199" t="s">
        <v>159</v>
      </c>
      <c r="E166" s="200" t="s">
        <v>1181</v>
      </c>
      <c r="F166" s="201" t="s">
        <v>1182</v>
      </c>
      <c r="G166" s="202" t="s">
        <v>326</v>
      </c>
      <c r="H166" s="203">
        <v>1</v>
      </c>
      <c r="I166" s="204">
        <v>1231.78</v>
      </c>
      <c r="J166" s="204">
        <f t="shared" si="0"/>
        <v>1231.78</v>
      </c>
      <c r="K166" s="205"/>
      <c r="L166" s="33"/>
      <c r="M166" s="222" t="s">
        <v>1</v>
      </c>
      <c r="N166" s="223" t="s">
        <v>42</v>
      </c>
      <c r="O166" s="224">
        <v>0</v>
      </c>
      <c r="P166" s="224">
        <f t="shared" si="1"/>
        <v>0</v>
      </c>
      <c r="Q166" s="224">
        <v>0</v>
      </c>
      <c r="R166" s="224">
        <f t="shared" si="2"/>
        <v>0</v>
      </c>
      <c r="S166" s="224">
        <v>0</v>
      </c>
      <c r="T166" s="225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210" t="s">
        <v>163</v>
      </c>
      <c r="AT166" s="210" t="s">
        <v>159</v>
      </c>
      <c r="AU166" s="210" t="s">
        <v>89</v>
      </c>
      <c r="AY166" s="14" t="s">
        <v>157</v>
      </c>
      <c r="BE166" s="211">
        <f t="shared" si="4"/>
        <v>0</v>
      </c>
      <c r="BF166" s="211">
        <f t="shared" si="5"/>
        <v>1231.78</v>
      </c>
      <c r="BG166" s="211">
        <f t="shared" si="6"/>
        <v>0</v>
      </c>
      <c r="BH166" s="211">
        <f t="shared" si="7"/>
        <v>0</v>
      </c>
      <c r="BI166" s="211">
        <f t="shared" si="8"/>
        <v>0</v>
      </c>
      <c r="BJ166" s="14" t="s">
        <v>89</v>
      </c>
      <c r="BK166" s="211">
        <f t="shared" si="9"/>
        <v>1231.78</v>
      </c>
      <c r="BL166" s="14" t="s">
        <v>163</v>
      </c>
      <c r="BM166" s="210" t="s">
        <v>280</v>
      </c>
    </row>
    <row r="167" spans="1:65" s="2" customFormat="1" ht="6.95" customHeight="1">
      <c r="A167" s="28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33"/>
      <c r="M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</row>
  </sheetData>
  <sheetProtection algorithmName="SHA-512" hashValue="DNaGUXVz/4ewwcG7D3XbfXLuSrFv70im1PQdCNvLeRAQkA/ed9ZhVdAbd264SVLk4/nc4hzqV4zikZqMb/o44Q==" saltValue="DwTMCsNWa9gaqAjODshVY0hpu/WFozFYz1EBGUFK1OzPMfKxPVIN41nEFcFo/jCQseO2F5IZPn8UJZ2pem6nmw==" spinCount="100000" sheet="1" objects="1" scenarios="1" formatColumns="0" formatRows="0" autoFilter="0"/>
  <autoFilter ref="C127:K166"/>
  <mergeCells count="11">
    <mergeCell ref="L2:V2"/>
    <mergeCell ref="E87:H87"/>
    <mergeCell ref="E89:H89"/>
    <mergeCell ref="E116:H116"/>
    <mergeCell ref="E118:H118"/>
    <mergeCell ref="E120:H120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01.1 - 01.1 - Zateplenie ...</vt:lpstr>
      <vt:lpstr>01.2 - 01.2 - Bleskozvod</vt:lpstr>
      <vt:lpstr>01.3 - 01.3 - Hydraulické...</vt:lpstr>
      <vt:lpstr>02.1 - 02.1 - Zateplenie ...</vt:lpstr>
      <vt:lpstr>02.2 - 02.2 - Bleskozvod</vt:lpstr>
      <vt:lpstr>02.3 - 02.3 - Hydraulické...</vt:lpstr>
      <vt:lpstr>02.4 - 02.4 - Vzduchotech...</vt:lpstr>
      <vt:lpstr>'01.1 - 01.1 - Zateplenie ...'!Názvy_tlače</vt:lpstr>
      <vt:lpstr>'01.2 - 01.2 - Bleskozvod'!Názvy_tlače</vt:lpstr>
      <vt:lpstr>'01.3 - 01.3 - Hydraulické...'!Názvy_tlače</vt:lpstr>
      <vt:lpstr>'02.1 - 02.1 - Zateplenie ...'!Názvy_tlače</vt:lpstr>
      <vt:lpstr>'02.2 - 02.2 - Bleskozvod'!Názvy_tlače</vt:lpstr>
      <vt:lpstr>'02.3 - 02.3 - Hydraulické...'!Názvy_tlače</vt:lpstr>
      <vt:lpstr>'02.4 - 02.4 - Vzduchotech...'!Názvy_tlače</vt:lpstr>
      <vt:lpstr>'Rekapitulácia stavby'!Názvy_tlače</vt:lpstr>
      <vt:lpstr>'01.1 - 01.1 - Zateplenie ...'!Oblasť_tlače</vt:lpstr>
      <vt:lpstr>'01.2 - 01.2 - Bleskozvod'!Oblasť_tlače</vt:lpstr>
      <vt:lpstr>'01.3 - 01.3 - Hydraulické...'!Oblasť_tlače</vt:lpstr>
      <vt:lpstr>'02.1 - 02.1 - Zateplenie ...'!Oblasť_tlače</vt:lpstr>
      <vt:lpstr>'02.2 - 02.2 - Bleskozvod'!Oblasť_tlače</vt:lpstr>
      <vt:lpstr>'02.3 - 02.3 - Hydraulické...'!Oblasť_tlače</vt:lpstr>
      <vt:lpstr>'02.4 - 02.4 - Vzduchotech...'!Oblasť_tlače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Čech</dc:creator>
  <cp:lastModifiedBy>admin</cp:lastModifiedBy>
  <dcterms:created xsi:type="dcterms:W3CDTF">2021-11-04T13:31:05Z</dcterms:created>
  <dcterms:modified xsi:type="dcterms:W3CDTF">2021-11-04T15:29:19Z</dcterms:modified>
</cp:coreProperties>
</file>